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5.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ml.chartshapes+xml"/>
  <Override PartName="/xl/charts/chart2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465" windowWidth="19320" windowHeight="15480" tabRatio="896" firstSheet="14" activeTab="18"/>
  </bookViews>
  <sheets>
    <sheet name="INICIAL CONTROL" sheetId="1" r:id="rId1"/>
    <sheet name="INICIAL CONTROL Estadística" sheetId="11" r:id="rId2"/>
    <sheet name="INICIAL CONTROL Estadística Pro" sheetId="17" r:id="rId3"/>
    <sheet name="CONFECCION TRATAMIENTO" sheetId="6" r:id="rId4"/>
    <sheet name="CONFECCION TRATA Estadística" sheetId="12" r:id="rId5"/>
    <sheet name="CONFECCION TRATA EstadísticPro" sheetId="18" r:id="rId6"/>
    <sheet name="FRIGO CONTROL " sheetId="7" r:id="rId7"/>
    <sheet name="FRIGO CONTROL Estadístic" sheetId="13" r:id="rId8"/>
    <sheet name="FRIGO CONTROL EstadísticPro" sheetId="20" r:id="rId9"/>
    <sheet name="FRIGO TRATAMIENTO" sheetId="8" r:id="rId10"/>
    <sheet name="FRIGO TRAT Estadístic" sheetId="14" r:id="rId11"/>
    <sheet name="FRIGO TRAT EstadísticPro" sheetId="21" r:id="rId12"/>
    <sheet name="TVC CONTROL " sheetId="9" r:id="rId13"/>
    <sheet name="TVC CONTROL Estadístic " sheetId="15" r:id="rId14"/>
    <sheet name="TVC CONTROL EstadísticPro" sheetId="22" r:id="rId15"/>
    <sheet name="TVC TRATAMIENTO" sheetId="10" r:id="rId16"/>
    <sheet name="TVC TRAT Estadístic  " sheetId="16" r:id="rId17"/>
    <sheet name="TVC TRAT Estadistic Pro" sheetId="24" r:id="rId18"/>
    <sheet name=" RESUMEN IM (2)" sheetId="30" r:id="rId19"/>
    <sheet name=" RESUMEN DAÑOS (2)" sheetId="28" r:id="rId20"/>
    <sheet name=" RESUMEN DAÑOS" sheetId="27" r:id="rId21"/>
    <sheet name=" RESUMEN FIRMEZA" sheetId="19" r:id="rId22"/>
    <sheet name=" RESUMEN ACIDEZ" sheetId="26" r:id="rId23"/>
    <sheet name=" RESUMEN BRIX" sheetId="25" r:id="rId24"/>
    <sheet name=" RESUMEN IM" sheetId="29" r:id="rId25"/>
  </sheets>
  <definedNames>
    <definedName name="_xlnm._FilterDatabase" localSheetId="5" hidden="1">'CONFECCION TRATA EstadísticPro'!$A$3:$R$255</definedName>
    <definedName name="_xlnm._FilterDatabase" localSheetId="8" hidden="1">'FRIGO CONTROL EstadísticPro'!$A$3:$R$327</definedName>
    <definedName name="_xlnm._FilterDatabase" localSheetId="11" hidden="1">'FRIGO TRAT EstadísticPro'!$A$3:$R$327</definedName>
    <definedName name="_xlnm._FilterDatabase" localSheetId="2" hidden="1">'INICIAL CONTROL Estadística Pro'!$A$3:$R$273</definedName>
    <definedName name="_xlnm._FilterDatabase" localSheetId="14" hidden="1">'TVC CONTROL EstadísticPro'!$A$3:$R$327</definedName>
    <definedName name="_xlnm._FilterDatabase" localSheetId="17" hidden="1">'TVC TRAT Estadistic Pro'!$A$3:$R$310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Y275" i="24" l="1"/>
  <c r="Y287" i="24"/>
  <c r="Y299" i="24"/>
  <c r="Z275" i="24"/>
  <c r="F32" i="30"/>
  <c r="AA275" i="24"/>
  <c r="G32" i="30"/>
  <c r="Y241" i="24"/>
  <c r="Y253" i="24"/>
  <c r="Y263" i="24"/>
  <c r="Z241" i="24"/>
  <c r="D32" i="30"/>
  <c r="AA241" i="24"/>
  <c r="E32" i="30"/>
  <c r="Y205" i="24"/>
  <c r="Y217" i="24"/>
  <c r="Y229" i="24"/>
  <c r="Z205" i="24"/>
  <c r="B32" i="30"/>
  <c r="AA205" i="24"/>
  <c r="C32" i="30"/>
  <c r="Y184" i="24"/>
  <c r="Y191" i="24"/>
  <c r="Y198" i="24"/>
  <c r="Z184" i="24"/>
  <c r="F21" i="30"/>
  <c r="AA184" i="24"/>
  <c r="G21" i="30"/>
  <c r="Y148" i="24"/>
  <c r="Y160" i="24"/>
  <c r="Y172" i="24"/>
  <c r="Z148" i="24"/>
  <c r="D21" i="30"/>
  <c r="AA148" i="24"/>
  <c r="E21" i="30"/>
  <c r="Y112" i="24"/>
  <c r="Y124" i="24"/>
  <c r="Y136" i="24"/>
  <c r="Z112" i="24"/>
  <c r="B21" i="30"/>
  <c r="AA112" i="24"/>
  <c r="C21" i="30"/>
  <c r="Y76" i="24"/>
  <c r="Y88" i="24"/>
  <c r="Y100" i="24"/>
  <c r="Z76" i="24"/>
  <c r="F10" i="30"/>
  <c r="AA76" i="24"/>
  <c r="G10" i="30"/>
  <c r="Y40" i="24"/>
  <c r="Y52" i="24"/>
  <c r="Y64" i="24"/>
  <c r="Z40" i="24"/>
  <c r="D10" i="30"/>
  <c r="AA40" i="24"/>
  <c r="E10" i="30"/>
  <c r="Y4" i="24"/>
  <c r="Y16" i="24"/>
  <c r="Y28" i="24"/>
  <c r="Z4" i="24"/>
  <c r="B10" i="30"/>
  <c r="AA4" i="24"/>
  <c r="C10" i="30"/>
  <c r="Y292" i="22"/>
  <c r="Y304" i="22"/>
  <c r="Y316" i="22"/>
  <c r="Z292" i="22"/>
  <c r="F31" i="30"/>
  <c r="AA292" i="22"/>
  <c r="G31" i="30"/>
  <c r="Y256" i="22"/>
  <c r="Y268" i="22"/>
  <c r="Y280" i="22"/>
  <c r="Z256" i="22"/>
  <c r="D31" i="30"/>
  <c r="AA256" i="22"/>
  <c r="E31" i="30"/>
  <c r="Y220" i="22"/>
  <c r="Y232" i="22"/>
  <c r="Y244" i="22"/>
  <c r="Z220" i="22"/>
  <c r="B31" i="30"/>
  <c r="AA220" i="22"/>
  <c r="C31" i="30"/>
  <c r="Y184" i="22"/>
  <c r="Y196" i="22"/>
  <c r="Y208" i="22"/>
  <c r="Z184" i="22"/>
  <c r="F20" i="30"/>
  <c r="AA184" i="22"/>
  <c r="G20" i="30"/>
  <c r="Y148" i="22"/>
  <c r="Y160" i="22"/>
  <c r="Y172" i="22"/>
  <c r="Z148" i="22"/>
  <c r="D20" i="30"/>
  <c r="AA148" i="22"/>
  <c r="E20" i="30"/>
  <c r="Y112" i="22"/>
  <c r="Y124" i="22"/>
  <c r="Y136" i="22"/>
  <c r="AA112" i="22"/>
  <c r="Z112" i="22"/>
  <c r="Y76" i="22"/>
  <c r="Y88" i="22"/>
  <c r="Y100" i="22"/>
  <c r="AA76" i="22"/>
  <c r="Z76" i="22"/>
  <c r="Y40" i="22"/>
  <c r="Y52" i="22"/>
  <c r="Y64" i="22"/>
  <c r="AA40" i="22"/>
  <c r="Z40" i="22"/>
  <c r="Y4" i="22"/>
  <c r="Y16" i="22"/>
  <c r="Y28" i="22"/>
  <c r="Z4" i="22"/>
  <c r="B20" i="30"/>
  <c r="C20" i="30"/>
  <c r="F9" i="30"/>
  <c r="G9" i="30"/>
  <c r="D9" i="30"/>
  <c r="E9" i="30"/>
  <c r="B9" i="30"/>
  <c r="AA4" i="22"/>
  <c r="C9" i="30"/>
  <c r="Y292" i="21"/>
  <c r="Y293" i="21"/>
  <c r="Y294" i="21"/>
  <c r="Y295" i="21"/>
  <c r="Y296" i="21"/>
  <c r="Y297" i="21"/>
  <c r="Y298" i="21"/>
  <c r="Y299" i="21"/>
  <c r="Y300" i="21"/>
  <c r="Y301" i="21"/>
  <c r="Y302" i="21"/>
  <c r="Y303" i="21"/>
  <c r="Y304" i="21"/>
  <c r="Y305" i="21"/>
  <c r="Y306" i="21"/>
  <c r="Y307" i="21"/>
  <c r="Y308" i="21"/>
  <c r="Y309" i="21"/>
  <c r="Y310" i="21"/>
  <c r="Y311" i="21"/>
  <c r="Y312" i="21"/>
  <c r="Y313" i="21"/>
  <c r="Y314" i="21"/>
  <c r="Y315" i="21"/>
  <c r="Y316" i="21"/>
  <c r="Y317" i="21"/>
  <c r="Y318" i="21"/>
  <c r="Y319" i="21"/>
  <c r="Y320" i="21"/>
  <c r="Y321" i="21"/>
  <c r="Y322" i="21"/>
  <c r="Y323" i="21"/>
  <c r="Y324" i="21"/>
  <c r="Y325" i="21"/>
  <c r="Y326" i="21"/>
  <c r="Y327" i="21"/>
  <c r="Z292" i="21"/>
  <c r="F30" i="30"/>
  <c r="AA292" i="21"/>
  <c r="G30" i="30"/>
  <c r="Y256" i="21"/>
  <c r="Y268" i="21"/>
  <c r="Y280" i="21"/>
  <c r="Z256" i="21"/>
  <c r="D30" i="30"/>
  <c r="AA256" i="21"/>
  <c r="E30" i="30"/>
  <c r="Y220" i="21"/>
  <c r="Y232" i="21"/>
  <c r="Y244" i="21"/>
  <c r="Z220" i="21"/>
  <c r="B30" i="30"/>
  <c r="AA220" i="21"/>
  <c r="C30" i="30"/>
  <c r="Y184" i="21"/>
  <c r="Y185" i="21"/>
  <c r="Y186" i="21"/>
  <c r="Y187" i="21"/>
  <c r="Y188" i="21"/>
  <c r="Y189" i="21"/>
  <c r="Y190" i="21"/>
  <c r="Y191" i="21"/>
  <c r="Y192" i="21"/>
  <c r="Y193" i="21"/>
  <c r="Y194" i="21"/>
  <c r="Y195" i="21"/>
  <c r="Y196" i="21"/>
  <c r="Y197" i="21"/>
  <c r="Y198" i="21"/>
  <c r="Y199" i="21"/>
  <c r="Y200" i="21"/>
  <c r="Y201" i="21"/>
  <c r="Y202" i="21"/>
  <c r="Y203" i="21"/>
  <c r="Y204" i="21"/>
  <c r="Y205" i="21"/>
  <c r="Y206" i="21"/>
  <c r="Y207" i="21"/>
  <c r="Y208" i="21"/>
  <c r="Y209" i="21"/>
  <c r="Y210" i="21"/>
  <c r="Y211" i="21"/>
  <c r="Y212" i="21"/>
  <c r="Y213" i="21"/>
  <c r="Y214" i="21"/>
  <c r="Y215" i="21"/>
  <c r="Y216" i="21"/>
  <c r="Y217" i="21"/>
  <c r="Y218" i="21"/>
  <c r="Y219" i="21"/>
  <c r="Z184" i="21"/>
  <c r="F19" i="30"/>
  <c r="AA184" i="21"/>
  <c r="G19" i="30"/>
  <c r="Y148" i="21"/>
  <c r="Y160" i="21"/>
  <c r="Y172" i="21"/>
  <c r="Z148" i="21"/>
  <c r="D19" i="30"/>
  <c r="AA148" i="21"/>
  <c r="E19" i="30"/>
  <c r="Y112" i="21"/>
  <c r="Y124" i="21"/>
  <c r="Y136" i="21"/>
  <c r="Z112" i="21"/>
  <c r="B19" i="30"/>
  <c r="AA112" i="21"/>
  <c r="C19" i="30"/>
  <c r="Y76" i="21"/>
  <c r="Y77" i="21"/>
  <c r="Y78" i="21"/>
  <c r="Y79" i="21"/>
  <c r="Y80" i="21"/>
  <c r="Y81" i="21"/>
  <c r="Y82" i="21"/>
  <c r="Y83" i="21"/>
  <c r="Y84" i="21"/>
  <c r="Y85" i="21"/>
  <c r="Y86" i="21"/>
  <c r="Y87" i="21"/>
  <c r="Y88" i="21"/>
  <c r="Y89" i="21"/>
  <c r="Y90" i="21"/>
  <c r="Y91" i="21"/>
  <c r="Y92" i="21"/>
  <c r="Y93" i="21"/>
  <c r="Y94" i="21"/>
  <c r="Y95" i="21"/>
  <c r="Y96" i="21"/>
  <c r="Y97" i="21"/>
  <c r="Y98" i="21"/>
  <c r="Y99" i="21"/>
  <c r="Y100" i="21"/>
  <c r="Y101" i="21"/>
  <c r="Y102" i="21"/>
  <c r="Y103" i="21"/>
  <c r="Y104" i="21"/>
  <c r="Y105" i="21"/>
  <c r="Y106" i="21"/>
  <c r="Y107" i="21"/>
  <c r="Y108" i="21"/>
  <c r="Y109" i="21"/>
  <c r="Y110" i="21"/>
  <c r="Y111" i="21"/>
  <c r="Z76" i="21"/>
  <c r="F8" i="30"/>
  <c r="AA76" i="21"/>
  <c r="G8" i="30"/>
  <c r="Y40" i="21"/>
  <c r="Y52" i="21"/>
  <c r="Y64" i="21"/>
  <c r="Z40" i="21"/>
  <c r="D8" i="30"/>
  <c r="AA40" i="21"/>
  <c r="E8" i="30"/>
  <c r="Y4" i="21"/>
  <c r="Y16" i="21"/>
  <c r="Y28" i="21"/>
  <c r="Z4" i="21"/>
  <c r="B8" i="30"/>
  <c r="AA4" i="21"/>
  <c r="C8" i="30"/>
  <c r="Y292" i="20"/>
  <c r="Y304" i="20"/>
  <c r="Y316" i="20"/>
  <c r="Z292" i="20"/>
  <c r="F29" i="30"/>
  <c r="AA292" i="20"/>
  <c r="G29" i="30"/>
  <c r="Y256" i="20"/>
  <c r="Y268" i="20"/>
  <c r="Y280" i="20"/>
  <c r="Z256" i="20"/>
  <c r="D29" i="30"/>
  <c r="AA256" i="20"/>
  <c r="E29" i="30"/>
  <c r="Y220" i="20"/>
  <c r="Y232" i="20"/>
  <c r="Y244" i="20"/>
  <c r="Z220" i="20"/>
  <c r="B29" i="30"/>
  <c r="AA220" i="20"/>
  <c r="C29" i="30"/>
  <c r="Y184" i="20"/>
  <c r="Y185" i="20"/>
  <c r="Y186" i="20"/>
  <c r="Y187" i="20"/>
  <c r="Y188" i="20"/>
  <c r="Y189" i="20"/>
  <c r="Y190" i="20"/>
  <c r="Y191" i="20"/>
  <c r="Y192" i="20"/>
  <c r="Y193" i="20"/>
  <c r="Y194" i="20"/>
  <c r="Y195" i="20"/>
  <c r="Y196" i="20"/>
  <c r="Y197" i="20"/>
  <c r="Y198" i="20"/>
  <c r="Y199" i="20"/>
  <c r="Y200" i="20"/>
  <c r="Y201" i="20"/>
  <c r="Y202" i="20"/>
  <c r="Y203" i="20"/>
  <c r="Y204" i="20"/>
  <c r="Y205" i="20"/>
  <c r="Y206" i="20"/>
  <c r="Y207" i="20"/>
  <c r="Y208" i="20"/>
  <c r="Z184" i="20"/>
  <c r="F18" i="30"/>
  <c r="AA184" i="20"/>
  <c r="G18" i="30"/>
  <c r="Y148" i="20"/>
  <c r="Y160" i="20"/>
  <c r="Y172" i="20"/>
  <c r="Z148" i="20"/>
  <c r="D18" i="30"/>
  <c r="AA148" i="20"/>
  <c r="E18" i="30"/>
  <c r="Y112" i="20"/>
  <c r="Y124" i="20"/>
  <c r="Y136" i="20"/>
  <c r="Z112" i="20"/>
  <c r="B18" i="30"/>
  <c r="AA112" i="20"/>
  <c r="C18" i="30"/>
  <c r="Y76" i="20"/>
  <c r="Y77" i="20"/>
  <c r="Y78" i="20"/>
  <c r="Y79" i="20"/>
  <c r="Y80" i="20"/>
  <c r="Y81" i="20"/>
  <c r="Y82" i="20"/>
  <c r="Y83" i="20"/>
  <c r="Y84" i="20"/>
  <c r="Y85" i="20"/>
  <c r="Y86" i="20"/>
  <c r="Y87" i="20"/>
  <c r="Y88" i="20"/>
  <c r="Y89" i="20"/>
  <c r="Y90" i="20"/>
  <c r="Y91" i="20"/>
  <c r="Y92" i="20"/>
  <c r="Y93" i="20"/>
  <c r="Y94" i="20"/>
  <c r="Y95" i="20"/>
  <c r="Y96" i="20"/>
  <c r="Y97" i="20"/>
  <c r="Y98" i="20"/>
  <c r="Y99" i="20"/>
  <c r="Y100" i="20"/>
  <c r="Y101" i="20"/>
  <c r="Y102" i="20"/>
  <c r="Y103" i="20"/>
  <c r="Y104" i="20"/>
  <c r="Y105" i="20"/>
  <c r="Y106" i="20"/>
  <c r="Y107" i="20"/>
  <c r="Y108" i="20"/>
  <c r="Y109" i="20"/>
  <c r="Y110" i="20"/>
  <c r="Y111" i="20"/>
  <c r="Z76" i="20"/>
  <c r="F7" i="30"/>
  <c r="AA76" i="20"/>
  <c r="G7" i="30"/>
  <c r="Y40" i="20"/>
  <c r="Y52" i="20"/>
  <c r="Y64" i="20"/>
  <c r="Z40" i="20"/>
  <c r="D7" i="30"/>
  <c r="AA40" i="20"/>
  <c r="E7" i="30"/>
  <c r="Y4" i="20"/>
  <c r="Y16" i="20"/>
  <c r="Y28" i="20"/>
  <c r="Z4" i="20"/>
  <c r="B7" i="30"/>
  <c r="AA4" i="20"/>
  <c r="C7" i="30"/>
  <c r="Y232" i="18"/>
  <c r="Y233" i="18"/>
  <c r="Y234" i="18"/>
  <c r="Y235" i="18"/>
  <c r="Y236" i="18"/>
  <c r="Y237" i="18"/>
  <c r="Y238" i="18"/>
  <c r="Y239" i="18"/>
  <c r="Y240" i="18"/>
  <c r="Y241" i="18"/>
  <c r="Y242" i="18"/>
  <c r="Y243" i="18"/>
  <c r="Y244" i="18"/>
  <c r="Y245" i="18"/>
  <c r="Y246" i="18"/>
  <c r="Y247" i="18"/>
  <c r="Y248" i="18"/>
  <c r="Y249" i="18"/>
  <c r="Y250" i="18"/>
  <c r="Y251" i="18"/>
  <c r="Y252" i="18"/>
  <c r="Y253" i="18"/>
  <c r="Y254" i="18"/>
  <c r="Y255" i="18"/>
  <c r="Z232" i="18"/>
  <c r="F28" i="30"/>
  <c r="AA232" i="18"/>
  <c r="G28" i="30"/>
  <c r="Y202" i="18"/>
  <c r="Y203" i="18"/>
  <c r="Y204" i="18"/>
  <c r="Y205" i="18"/>
  <c r="Y206" i="18"/>
  <c r="Y207" i="18"/>
  <c r="Y208" i="18"/>
  <c r="Y209" i="18"/>
  <c r="Y210" i="18"/>
  <c r="Y211" i="18"/>
  <c r="Y212" i="18"/>
  <c r="Y213" i="18"/>
  <c r="Y214" i="18"/>
  <c r="Y215" i="18"/>
  <c r="Y216" i="18"/>
  <c r="Y217" i="18"/>
  <c r="Y218" i="18"/>
  <c r="Y219" i="18"/>
  <c r="Y220" i="18"/>
  <c r="Y221" i="18"/>
  <c r="Y222" i="18"/>
  <c r="Y223" i="18"/>
  <c r="Y224" i="18"/>
  <c r="Y225" i="18"/>
  <c r="Y226" i="18"/>
  <c r="Y227" i="18"/>
  <c r="Y228" i="18"/>
  <c r="Y229" i="18"/>
  <c r="Y230" i="18"/>
  <c r="Y231" i="18"/>
  <c r="Z202" i="18"/>
  <c r="D28" i="30"/>
  <c r="AA202" i="18"/>
  <c r="E28" i="30"/>
  <c r="Y172" i="18"/>
  <c r="Y173" i="18"/>
  <c r="Y174" i="18"/>
  <c r="Y175" i="18"/>
  <c r="Y176" i="18"/>
  <c r="Y177" i="18"/>
  <c r="Y178" i="18"/>
  <c r="Y179" i="18"/>
  <c r="Y180" i="18"/>
  <c r="Y181" i="18"/>
  <c r="Y182" i="18"/>
  <c r="Y183" i="18"/>
  <c r="Y184" i="18"/>
  <c r="Y185" i="18"/>
  <c r="Y186" i="18"/>
  <c r="Y187" i="18"/>
  <c r="Y188" i="18"/>
  <c r="Y189" i="18"/>
  <c r="Y190" i="18"/>
  <c r="Y191" i="18"/>
  <c r="Y192" i="18"/>
  <c r="Y193" i="18"/>
  <c r="Y194" i="18"/>
  <c r="Y195" i="18"/>
  <c r="Y196" i="18"/>
  <c r="Y197" i="18"/>
  <c r="Y198" i="18"/>
  <c r="Y199" i="18"/>
  <c r="Y200" i="18"/>
  <c r="Y201" i="18"/>
  <c r="Z172" i="18"/>
  <c r="B28" i="30"/>
  <c r="AA172" i="18"/>
  <c r="C28" i="30"/>
  <c r="Y148" i="18"/>
  <c r="Y149" i="18"/>
  <c r="Y150" i="18"/>
  <c r="Y151" i="18"/>
  <c r="Y152" i="18"/>
  <c r="Y153" i="18"/>
  <c r="Y154" i="18"/>
  <c r="Y155" i="18"/>
  <c r="Y156" i="18"/>
  <c r="Y157" i="18"/>
  <c r="Y158" i="18"/>
  <c r="Y159" i="18"/>
  <c r="Y160" i="18"/>
  <c r="Y161" i="18"/>
  <c r="Y162" i="18"/>
  <c r="Y163" i="18"/>
  <c r="Y164" i="18"/>
  <c r="Y165" i="18"/>
  <c r="Y166" i="18"/>
  <c r="Y167" i="18"/>
  <c r="Y168" i="18"/>
  <c r="Y169" i="18"/>
  <c r="Y170" i="18"/>
  <c r="Y171" i="18"/>
  <c r="Z148" i="18"/>
  <c r="F17" i="30"/>
  <c r="AA148" i="18"/>
  <c r="G17" i="30"/>
  <c r="Y118" i="18"/>
  <c r="Y119" i="18"/>
  <c r="Y120" i="18"/>
  <c r="Y121" i="18"/>
  <c r="Y122" i="18"/>
  <c r="Y123" i="18"/>
  <c r="Y124" i="18"/>
  <c r="Y125" i="18"/>
  <c r="Y126" i="18"/>
  <c r="Y127" i="18"/>
  <c r="Y128" i="18"/>
  <c r="Y129" i="18"/>
  <c r="Y130" i="18"/>
  <c r="Y131" i="18"/>
  <c r="Y132" i="18"/>
  <c r="Y133" i="18"/>
  <c r="Y134" i="18"/>
  <c r="Y135" i="18"/>
  <c r="Y136" i="18"/>
  <c r="Y137" i="18"/>
  <c r="Y138" i="18"/>
  <c r="Y139" i="18"/>
  <c r="Y140" i="18"/>
  <c r="Y141" i="18"/>
  <c r="Y142" i="18"/>
  <c r="Y143" i="18"/>
  <c r="Y144" i="18"/>
  <c r="Y145" i="18"/>
  <c r="Y146" i="18"/>
  <c r="Y147" i="18"/>
  <c r="Z118" i="18"/>
  <c r="D17" i="30"/>
  <c r="AA118" i="18"/>
  <c r="E17" i="30"/>
  <c r="Y88" i="18"/>
  <c r="Y89" i="18"/>
  <c r="Y90" i="18"/>
  <c r="Y91" i="18"/>
  <c r="Y92" i="18"/>
  <c r="Y93" i="18"/>
  <c r="Y94" i="18"/>
  <c r="Y95" i="18"/>
  <c r="Y96" i="18"/>
  <c r="Y97" i="18"/>
  <c r="Y98" i="18"/>
  <c r="Y99" i="18"/>
  <c r="Y100" i="18"/>
  <c r="Y101" i="18"/>
  <c r="Y102" i="18"/>
  <c r="Y103" i="18"/>
  <c r="Y104" i="18"/>
  <c r="Y105" i="18"/>
  <c r="Y106" i="18"/>
  <c r="Y107" i="18"/>
  <c r="Y108" i="18"/>
  <c r="Y109" i="18"/>
  <c r="Y110" i="18"/>
  <c r="Y111" i="18"/>
  <c r="Y112" i="18"/>
  <c r="Y113" i="18"/>
  <c r="Y114" i="18"/>
  <c r="Y115" i="18"/>
  <c r="Y116" i="18"/>
  <c r="Y117" i="18"/>
  <c r="Z88" i="18"/>
  <c r="B17" i="30"/>
  <c r="AA88" i="18"/>
  <c r="C17" i="30"/>
  <c r="Y64" i="18"/>
  <c r="Y65" i="18"/>
  <c r="Y66" i="18"/>
  <c r="Y67" i="18"/>
  <c r="Y68" i="18"/>
  <c r="Y69" i="18"/>
  <c r="Y70" i="18"/>
  <c r="Y71" i="18"/>
  <c r="Y72" i="18"/>
  <c r="Y73" i="18"/>
  <c r="Y74" i="18"/>
  <c r="Y75" i="18"/>
  <c r="Y76" i="18"/>
  <c r="Y77" i="18"/>
  <c r="Y78" i="18"/>
  <c r="Y79" i="18"/>
  <c r="Y80" i="18"/>
  <c r="Y81" i="18"/>
  <c r="Y82" i="18"/>
  <c r="Y83" i="18"/>
  <c r="Y84" i="18"/>
  <c r="Y85" i="18"/>
  <c r="Y86" i="18"/>
  <c r="Y87" i="18"/>
  <c r="Z64" i="18"/>
  <c r="F6" i="30"/>
  <c r="AA64" i="18"/>
  <c r="G6" i="30"/>
  <c r="Y34" i="18"/>
  <c r="Y35" i="18"/>
  <c r="Y36" i="18"/>
  <c r="Y37" i="18"/>
  <c r="Y38" i="18"/>
  <c r="Y39" i="18"/>
  <c r="Y40" i="18"/>
  <c r="Y41" i="18"/>
  <c r="Y42" i="18"/>
  <c r="Y43" i="18"/>
  <c r="Y44" i="18"/>
  <c r="Y45" i="18"/>
  <c r="Y46" i="18"/>
  <c r="Y47" i="18"/>
  <c r="Y48" i="18"/>
  <c r="Y49" i="18"/>
  <c r="Y50" i="18"/>
  <c r="Y51" i="18"/>
  <c r="Y52" i="18"/>
  <c r="Y53" i="18"/>
  <c r="Y54" i="18"/>
  <c r="Y55" i="18"/>
  <c r="Y56" i="18"/>
  <c r="Y57" i="18"/>
  <c r="Y58" i="18"/>
  <c r="Y59" i="18"/>
  <c r="Y60" i="18"/>
  <c r="Y61" i="18"/>
  <c r="Y62" i="18"/>
  <c r="Y63" i="18"/>
  <c r="Z34" i="18"/>
  <c r="D6" i="30"/>
  <c r="AA34" i="18"/>
  <c r="E6" i="30"/>
  <c r="Y4" i="18"/>
  <c r="Y5" i="18"/>
  <c r="Y6" i="18"/>
  <c r="Y7" i="18"/>
  <c r="Y8" i="18"/>
  <c r="Y9" i="18"/>
  <c r="Y10" i="18"/>
  <c r="Y11" i="18"/>
  <c r="Y12" i="18"/>
  <c r="Y13" i="18"/>
  <c r="Y14" i="18"/>
  <c r="Y15" i="18"/>
  <c r="Y16" i="18"/>
  <c r="Y17" i="18"/>
  <c r="Y18" i="18"/>
  <c r="Y19" i="18"/>
  <c r="Y20" i="18"/>
  <c r="Y21" i="18"/>
  <c r="Y22" i="18"/>
  <c r="Y23" i="18"/>
  <c r="Y24" i="18"/>
  <c r="Y25" i="18"/>
  <c r="Y26" i="18"/>
  <c r="Y27" i="18"/>
  <c r="Y28" i="18"/>
  <c r="Y29" i="18"/>
  <c r="Y30" i="18"/>
  <c r="Y31" i="18"/>
  <c r="Y32" i="18"/>
  <c r="Y33" i="18"/>
  <c r="Z4" i="18"/>
  <c r="B6" i="30"/>
  <c r="AA4" i="18"/>
  <c r="C6" i="30"/>
  <c r="S244" i="17"/>
  <c r="S245" i="17"/>
  <c r="S246" i="17"/>
  <c r="S247" i="17"/>
  <c r="S248" i="17"/>
  <c r="S249" i="17"/>
  <c r="S250" i="17"/>
  <c r="S251" i="17"/>
  <c r="S252" i="17"/>
  <c r="S253" i="17"/>
  <c r="S254" i="17"/>
  <c r="S255" i="17"/>
  <c r="S256" i="17"/>
  <c r="S257" i="17"/>
  <c r="S258" i="17"/>
  <c r="S259" i="17"/>
  <c r="S260" i="17"/>
  <c r="S261" i="17"/>
  <c r="S262" i="17"/>
  <c r="S263" i="17"/>
  <c r="S264" i="17"/>
  <c r="S265" i="17"/>
  <c r="S266" i="17"/>
  <c r="S267" i="17"/>
  <c r="S268" i="17"/>
  <c r="S269" i="17"/>
  <c r="S270" i="17"/>
  <c r="S271" i="17"/>
  <c r="S272" i="17"/>
  <c r="S273" i="17"/>
  <c r="T244" i="17"/>
  <c r="F27" i="30"/>
  <c r="U244" i="17"/>
  <c r="G27" i="30"/>
  <c r="S214" i="17"/>
  <c r="S215" i="17"/>
  <c r="S216" i="17"/>
  <c r="S217" i="17"/>
  <c r="S218" i="17"/>
  <c r="S219" i="17"/>
  <c r="S220" i="17"/>
  <c r="S221" i="17"/>
  <c r="S222" i="17"/>
  <c r="S223" i="17"/>
  <c r="S224" i="17"/>
  <c r="S225" i="17"/>
  <c r="S226" i="17"/>
  <c r="S227" i="17"/>
  <c r="S228" i="17"/>
  <c r="S229" i="17"/>
  <c r="S230" i="17"/>
  <c r="S231" i="17"/>
  <c r="S232" i="17"/>
  <c r="S233" i="17"/>
  <c r="S234" i="17"/>
  <c r="S235" i="17"/>
  <c r="S236" i="17"/>
  <c r="S237" i="17"/>
  <c r="S238" i="17"/>
  <c r="S239" i="17"/>
  <c r="S240" i="17"/>
  <c r="S241" i="17"/>
  <c r="S242" i="17"/>
  <c r="S243" i="17"/>
  <c r="T214" i="17"/>
  <c r="D27" i="30"/>
  <c r="U214" i="17"/>
  <c r="E27" i="30"/>
  <c r="S184" i="17"/>
  <c r="S185" i="17"/>
  <c r="S186" i="17"/>
  <c r="S187" i="17"/>
  <c r="S188" i="17"/>
  <c r="S189" i="17"/>
  <c r="S190" i="17"/>
  <c r="S191" i="17"/>
  <c r="S192" i="17"/>
  <c r="S193" i="17"/>
  <c r="S194" i="17"/>
  <c r="S195" i="17"/>
  <c r="S196" i="17"/>
  <c r="S197" i="17"/>
  <c r="S198" i="17"/>
  <c r="S199" i="17"/>
  <c r="S200" i="17"/>
  <c r="S201" i="17"/>
  <c r="S202" i="17"/>
  <c r="S203" i="17"/>
  <c r="S204" i="17"/>
  <c r="S205" i="17"/>
  <c r="S206" i="17"/>
  <c r="S207" i="17"/>
  <c r="S208" i="17"/>
  <c r="S209" i="17"/>
  <c r="S210" i="17"/>
  <c r="S211" i="17"/>
  <c r="S212" i="17"/>
  <c r="S213" i="17"/>
  <c r="T184" i="17"/>
  <c r="B27" i="30"/>
  <c r="U184" i="17"/>
  <c r="C27" i="30"/>
  <c r="S154" i="17"/>
  <c r="S155" i="17"/>
  <c r="S156" i="17"/>
  <c r="S157" i="17"/>
  <c r="S158" i="17"/>
  <c r="S159" i="17"/>
  <c r="S160" i="17"/>
  <c r="S161" i="17"/>
  <c r="S162" i="17"/>
  <c r="S163" i="17"/>
  <c r="S164" i="17"/>
  <c r="S165" i="17"/>
  <c r="S166" i="17"/>
  <c r="S167" i="17"/>
  <c r="S168" i="17"/>
  <c r="S169" i="17"/>
  <c r="S170" i="17"/>
  <c r="S171" i="17"/>
  <c r="S172" i="17"/>
  <c r="S173" i="17"/>
  <c r="S174" i="17"/>
  <c r="S175" i="17"/>
  <c r="S176" i="17"/>
  <c r="S177" i="17"/>
  <c r="S178" i="17"/>
  <c r="S179" i="17"/>
  <c r="S180" i="17"/>
  <c r="S181" i="17"/>
  <c r="S182" i="17"/>
  <c r="S183" i="17"/>
  <c r="T154" i="17"/>
  <c r="F16" i="30"/>
  <c r="U154" i="17"/>
  <c r="G16" i="30"/>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T124" i="17"/>
  <c r="D16" i="30"/>
  <c r="U124" i="17"/>
  <c r="E16" i="30"/>
  <c r="S94" i="17"/>
  <c r="S95" i="17"/>
  <c r="S96" i="17"/>
  <c r="S97" i="17"/>
  <c r="S98" i="17"/>
  <c r="S99" i="17"/>
  <c r="S100" i="17"/>
  <c r="S101" i="17"/>
  <c r="S102" i="17"/>
  <c r="S103" i="17"/>
  <c r="S104" i="17"/>
  <c r="S105" i="17"/>
  <c r="S106" i="17"/>
  <c r="S107" i="17"/>
  <c r="S108" i="17"/>
  <c r="S109" i="17"/>
  <c r="S110" i="17"/>
  <c r="S111" i="17"/>
  <c r="S112" i="17"/>
  <c r="S113" i="17"/>
  <c r="S114" i="17"/>
  <c r="S115" i="17"/>
  <c r="S116" i="17"/>
  <c r="S117" i="17"/>
  <c r="S118" i="17"/>
  <c r="S119" i="17"/>
  <c r="S120" i="17"/>
  <c r="S121" i="17"/>
  <c r="S122" i="17"/>
  <c r="S123" i="17"/>
  <c r="T94" i="17"/>
  <c r="B16" i="30"/>
  <c r="U94" i="17"/>
  <c r="C16" i="30"/>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T64" i="17"/>
  <c r="F5" i="30"/>
  <c r="U64" i="17"/>
  <c r="G5" i="30"/>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T34" i="17"/>
  <c r="D5" i="30"/>
  <c r="U34" i="17"/>
  <c r="E5" i="30"/>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T4" i="17"/>
  <c r="B5" i="30"/>
  <c r="U4" i="17"/>
  <c r="C5" i="30"/>
  <c r="J275" i="24"/>
  <c r="F32" i="29"/>
  <c r="AE32" i="29"/>
  <c r="J292" i="22"/>
  <c r="F31" i="29"/>
  <c r="AE31" i="29"/>
  <c r="J292" i="21"/>
  <c r="F30" i="29"/>
  <c r="AE30" i="29"/>
  <c r="J292" i="20"/>
  <c r="F29" i="29"/>
  <c r="AE29" i="29"/>
  <c r="J232" i="18"/>
  <c r="F28" i="29"/>
  <c r="AE28" i="29"/>
  <c r="J244" i="17"/>
  <c r="F27" i="29"/>
  <c r="AE27" i="29"/>
  <c r="J241" i="24"/>
  <c r="D32" i="29"/>
  <c r="AC32" i="29"/>
  <c r="J256" i="22"/>
  <c r="D31" i="29"/>
  <c r="AC31" i="29"/>
  <c r="J256" i="21"/>
  <c r="D30" i="29"/>
  <c r="AC30" i="29"/>
  <c r="J256" i="20"/>
  <c r="D29" i="29"/>
  <c r="AC29" i="29"/>
  <c r="J202" i="18"/>
  <c r="D28" i="29"/>
  <c r="AC28" i="29"/>
  <c r="J214" i="17"/>
  <c r="D27" i="29"/>
  <c r="AC27" i="29"/>
  <c r="J184" i="24"/>
  <c r="F21" i="29"/>
  <c r="AE21" i="29"/>
  <c r="J184" i="22"/>
  <c r="F20" i="29"/>
  <c r="AE20" i="29"/>
  <c r="J184" i="21"/>
  <c r="F19" i="29"/>
  <c r="AE19" i="29"/>
  <c r="J184" i="20"/>
  <c r="F18" i="29"/>
  <c r="AE18" i="29"/>
  <c r="J148" i="18"/>
  <c r="F17" i="29"/>
  <c r="AE17" i="29"/>
  <c r="J154" i="17"/>
  <c r="F16" i="29"/>
  <c r="AE16" i="29"/>
  <c r="J148" i="24"/>
  <c r="D21" i="29"/>
  <c r="AC21" i="29"/>
  <c r="J148" i="22"/>
  <c r="D20" i="29"/>
  <c r="AC20" i="29"/>
  <c r="J148" i="21"/>
  <c r="D19" i="29"/>
  <c r="AC19" i="29"/>
  <c r="J148" i="20"/>
  <c r="D18" i="29"/>
  <c r="AC18" i="29"/>
  <c r="J118" i="18"/>
  <c r="D17" i="29"/>
  <c r="AC17" i="29"/>
  <c r="J124" i="17"/>
  <c r="D16" i="29"/>
  <c r="AC16" i="29"/>
  <c r="J76" i="24"/>
  <c r="F10" i="29"/>
  <c r="AE10" i="29"/>
  <c r="J76" i="22"/>
  <c r="F9" i="29"/>
  <c r="AE9" i="29"/>
  <c r="J76" i="21"/>
  <c r="F8" i="29"/>
  <c r="AE8" i="29"/>
  <c r="J76" i="20"/>
  <c r="F7" i="29"/>
  <c r="AE7" i="29"/>
  <c r="J64" i="18"/>
  <c r="F6" i="29"/>
  <c r="AE6" i="29"/>
  <c r="J64" i="17"/>
  <c r="F5" i="29"/>
  <c r="AE5" i="29"/>
  <c r="J40" i="24"/>
  <c r="D10" i="29"/>
  <c r="AC10" i="29"/>
  <c r="J40" i="22"/>
  <c r="D9" i="29"/>
  <c r="AC9" i="29"/>
  <c r="J40" i="21"/>
  <c r="D8" i="29"/>
  <c r="AC8" i="29"/>
  <c r="J40" i="20"/>
  <c r="D7" i="29"/>
  <c r="AC7" i="29"/>
  <c r="J34" i="18"/>
  <c r="D6" i="29"/>
  <c r="AC6" i="29"/>
  <c r="J34" i="17"/>
  <c r="D5" i="29"/>
  <c r="AC5" i="29"/>
  <c r="J205" i="24"/>
  <c r="B32" i="29"/>
  <c r="AA32" i="29"/>
  <c r="J220" i="22"/>
  <c r="B31" i="29"/>
  <c r="AA31" i="29"/>
  <c r="J220" i="21"/>
  <c r="B30" i="29"/>
  <c r="AA30" i="29"/>
  <c r="J220" i="20"/>
  <c r="B29" i="29"/>
  <c r="AA29" i="29"/>
  <c r="J172" i="18"/>
  <c r="B28" i="29"/>
  <c r="AA28" i="29"/>
  <c r="J184" i="17"/>
  <c r="B27" i="29"/>
  <c r="AA27" i="29"/>
  <c r="J112" i="24"/>
  <c r="B21" i="29"/>
  <c r="AA21" i="29"/>
  <c r="J112" i="22"/>
  <c r="B20" i="29"/>
  <c r="AA20" i="29"/>
  <c r="J112" i="21"/>
  <c r="B19" i="29"/>
  <c r="AA19" i="29"/>
  <c r="J112" i="20"/>
  <c r="B18" i="29"/>
  <c r="AA18" i="29"/>
  <c r="J88" i="18"/>
  <c r="B17" i="29"/>
  <c r="AA17" i="29"/>
  <c r="J94" i="17"/>
  <c r="B16" i="29"/>
  <c r="AA16" i="29"/>
  <c r="J4" i="18"/>
  <c r="B6" i="29"/>
  <c r="AA6" i="29"/>
  <c r="J4" i="20"/>
  <c r="B7" i="29"/>
  <c r="AA7" i="29"/>
  <c r="J4" i="21"/>
  <c r="B8" i="29"/>
  <c r="AA8" i="29"/>
  <c r="J4" i="22"/>
  <c r="B9" i="29"/>
  <c r="AA9" i="29"/>
  <c r="J4" i="24"/>
  <c r="B10" i="29"/>
  <c r="AA10" i="29"/>
  <c r="J4" i="17"/>
  <c r="B5" i="29"/>
  <c r="AA5" i="29"/>
  <c r="K275" i="24"/>
  <c r="G32" i="29"/>
  <c r="K241" i="24"/>
  <c r="E32" i="29"/>
  <c r="K205" i="24"/>
  <c r="C32" i="29"/>
  <c r="K292" i="22"/>
  <c r="G31" i="29"/>
  <c r="K256" i="22"/>
  <c r="E31" i="29"/>
  <c r="K220" i="22"/>
  <c r="C31" i="29"/>
  <c r="K292" i="21"/>
  <c r="G30" i="29"/>
  <c r="K256" i="21"/>
  <c r="E30" i="29"/>
  <c r="K220" i="21"/>
  <c r="C30" i="29"/>
  <c r="K292" i="20"/>
  <c r="G29" i="29"/>
  <c r="K256" i="20"/>
  <c r="E29" i="29"/>
  <c r="K220" i="20"/>
  <c r="C29" i="29"/>
  <c r="K232" i="18"/>
  <c r="G28" i="29"/>
  <c r="K202" i="18"/>
  <c r="E28" i="29"/>
  <c r="K172" i="18"/>
  <c r="C28" i="29"/>
  <c r="K244" i="17"/>
  <c r="G27" i="29"/>
  <c r="K214" i="17"/>
  <c r="E27" i="29"/>
  <c r="K184" i="17"/>
  <c r="C27" i="29"/>
  <c r="K184" i="24"/>
  <c r="G21" i="29"/>
  <c r="K148" i="24"/>
  <c r="E21" i="29"/>
  <c r="K112" i="24"/>
  <c r="C21" i="29"/>
  <c r="K184" i="22"/>
  <c r="G20" i="29"/>
  <c r="K148" i="22"/>
  <c r="E20" i="29"/>
  <c r="K112" i="22"/>
  <c r="C20" i="29"/>
  <c r="K184" i="21"/>
  <c r="G19" i="29"/>
  <c r="K148" i="21"/>
  <c r="E19" i="29"/>
  <c r="K112" i="21"/>
  <c r="C19" i="29"/>
  <c r="K184" i="20"/>
  <c r="G18" i="29"/>
  <c r="K148" i="20"/>
  <c r="E18" i="29"/>
  <c r="K112" i="20"/>
  <c r="C18" i="29"/>
  <c r="K148" i="18"/>
  <c r="G17" i="29"/>
  <c r="K118" i="18"/>
  <c r="E17" i="29"/>
  <c r="K88" i="18"/>
  <c r="C17" i="29"/>
  <c r="K154" i="17"/>
  <c r="G16" i="29"/>
  <c r="K124" i="17"/>
  <c r="E16" i="29"/>
  <c r="K94" i="17"/>
  <c r="C16" i="29"/>
  <c r="K76" i="24"/>
  <c r="G10" i="29"/>
  <c r="K40" i="24"/>
  <c r="E10" i="29"/>
  <c r="K4" i="24"/>
  <c r="C10" i="29"/>
  <c r="K76" i="22"/>
  <c r="G9" i="29"/>
  <c r="K40" i="22"/>
  <c r="E9" i="29"/>
  <c r="K4" i="22"/>
  <c r="C9" i="29"/>
  <c r="K76" i="21"/>
  <c r="G8" i="29"/>
  <c r="K40" i="21"/>
  <c r="E8" i="29"/>
  <c r="K4" i="21"/>
  <c r="C8" i="29"/>
  <c r="K76" i="20"/>
  <c r="G7" i="29"/>
  <c r="K40" i="20"/>
  <c r="E7" i="29"/>
  <c r="K4" i="20"/>
  <c r="C7" i="29"/>
  <c r="K64" i="18"/>
  <c r="G6" i="29"/>
  <c r="K34" i="18"/>
  <c r="E6" i="29"/>
  <c r="K4" i="18"/>
  <c r="C6" i="29"/>
  <c r="K64" i="17"/>
  <c r="G5" i="29"/>
  <c r="K34" i="17"/>
  <c r="E5" i="29"/>
  <c r="K4" i="17"/>
  <c r="C5" i="29"/>
  <c r="S76" i="22"/>
  <c r="S184" i="24"/>
  <c r="T299" i="24"/>
  <c r="T287" i="24"/>
  <c r="T275" i="24"/>
  <c r="V275" i="24"/>
  <c r="G32" i="28"/>
  <c r="T263" i="24"/>
  <c r="T253" i="24"/>
  <c r="T241" i="24"/>
  <c r="U241" i="24"/>
  <c r="D32" i="28"/>
  <c r="T229" i="24"/>
  <c r="T217" i="24"/>
  <c r="T205" i="24"/>
  <c r="T198" i="24"/>
  <c r="T184" i="24"/>
  <c r="V184" i="24"/>
  <c r="G21" i="28"/>
  <c r="T191" i="24"/>
  <c r="T172" i="24"/>
  <c r="T160" i="24"/>
  <c r="T148" i="24"/>
  <c r="V148" i="24"/>
  <c r="E21" i="28"/>
  <c r="T136" i="24"/>
  <c r="T124" i="24"/>
  <c r="T112" i="24"/>
  <c r="U112" i="24"/>
  <c r="B21" i="28"/>
  <c r="T100" i="24"/>
  <c r="T88" i="24"/>
  <c r="T76" i="24"/>
  <c r="T64" i="24"/>
  <c r="T51" i="24"/>
  <c r="T40" i="24"/>
  <c r="T28" i="24"/>
  <c r="T16" i="24"/>
  <c r="T4" i="24"/>
  <c r="V4" i="24"/>
  <c r="C10" i="28"/>
  <c r="T316" i="22"/>
  <c r="T304" i="22"/>
  <c r="T292" i="22"/>
  <c r="T280" i="22"/>
  <c r="T268" i="22"/>
  <c r="T256" i="22"/>
  <c r="V256" i="22"/>
  <c r="E31" i="28"/>
  <c r="T244" i="22"/>
  <c r="T232" i="22"/>
  <c r="T220" i="22"/>
  <c r="V220" i="22"/>
  <c r="C31" i="28"/>
  <c r="T208" i="22"/>
  <c r="T196" i="22"/>
  <c r="T184" i="22"/>
  <c r="T172" i="22"/>
  <c r="T160" i="22"/>
  <c r="T148" i="22"/>
  <c r="T136" i="22"/>
  <c r="T124" i="22"/>
  <c r="T112" i="22"/>
  <c r="V112" i="22"/>
  <c r="C20" i="28"/>
  <c r="T100" i="22"/>
  <c r="T88" i="22"/>
  <c r="T76" i="22"/>
  <c r="T64" i="22"/>
  <c r="T52" i="22"/>
  <c r="T40" i="22"/>
  <c r="T28" i="22"/>
  <c r="T16" i="22"/>
  <c r="T4" i="22"/>
  <c r="U4" i="21"/>
  <c r="B8" i="28"/>
  <c r="T316" i="21"/>
  <c r="T304" i="21"/>
  <c r="T292" i="21"/>
  <c r="V292" i="21"/>
  <c r="G30" i="28"/>
  <c r="T280" i="21"/>
  <c r="T268" i="21"/>
  <c r="T256" i="21"/>
  <c r="T244" i="21"/>
  <c r="T232" i="21"/>
  <c r="U220" i="21"/>
  <c r="B30" i="28"/>
  <c r="T220" i="21"/>
  <c r="T208" i="21"/>
  <c r="T196" i="21"/>
  <c r="T184" i="21"/>
  <c r="V184" i="21"/>
  <c r="G19" i="28"/>
  <c r="T172" i="21"/>
  <c r="T160" i="21"/>
  <c r="T148" i="21"/>
  <c r="V148" i="21"/>
  <c r="E19" i="28"/>
  <c r="T136" i="21"/>
  <c r="T124" i="21"/>
  <c r="T112" i="21"/>
  <c r="T100" i="21"/>
  <c r="T88" i="21"/>
  <c r="U76" i="21"/>
  <c r="F8" i="28"/>
  <c r="T76" i="21"/>
  <c r="T64" i="21"/>
  <c r="T52" i="21"/>
  <c r="T40" i="21"/>
  <c r="V40" i="21"/>
  <c r="E8" i="28"/>
  <c r="T28" i="21"/>
  <c r="T16" i="21"/>
  <c r="T4" i="21"/>
  <c r="V4" i="21"/>
  <c r="C8" i="28"/>
  <c r="V76" i="21"/>
  <c r="G8" i="28"/>
  <c r="V220" i="21"/>
  <c r="C30" i="28"/>
  <c r="U4" i="22"/>
  <c r="B9" i="28"/>
  <c r="V40" i="22"/>
  <c r="E9" i="28"/>
  <c r="V148" i="22"/>
  <c r="E20" i="28"/>
  <c r="U184" i="22"/>
  <c r="F20" i="28"/>
  <c r="V292" i="22"/>
  <c r="G31" i="28"/>
  <c r="U256" i="22"/>
  <c r="D31" i="28"/>
  <c r="U40" i="24"/>
  <c r="D10" i="28"/>
  <c r="V40" i="24"/>
  <c r="E10" i="28"/>
  <c r="V241" i="24"/>
  <c r="E32" i="28"/>
  <c r="U148" i="21"/>
  <c r="D19" i="28"/>
  <c r="U76" i="22"/>
  <c r="F9" i="28"/>
  <c r="V76" i="22"/>
  <c r="V112" i="21"/>
  <c r="C19" i="28"/>
  <c r="V256" i="21"/>
  <c r="E30" i="28"/>
  <c r="U292" i="21"/>
  <c r="F30" i="28"/>
  <c r="U40" i="22"/>
  <c r="D9" i="28"/>
  <c r="V184" i="22"/>
  <c r="G20" i="28"/>
  <c r="U112" i="22"/>
  <c r="B20" i="28"/>
  <c r="V76" i="24"/>
  <c r="G10" i="28"/>
  <c r="V112" i="24"/>
  <c r="C21" i="28"/>
  <c r="U205" i="24"/>
  <c r="B32" i="28"/>
  <c r="V4" i="22"/>
  <c r="C9" i="28"/>
  <c r="V205" i="24"/>
  <c r="C32" i="28"/>
  <c r="U4" i="24"/>
  <c r="B10" i="28"/>
  <c r="U76" i="24"/>
  <c r="F10" i="28"/>
  <c r="U148" i="24"/>
  <c r="D21" i="28"/>
  <c r="U184" i="24"/>
  <c r="F21" i="28"/>
  <c r="U275" i="24"/>
  <c r="F32" i="28"/>
  <c r="U112" i="21"/>
  <c r="B19" i="28"/>
  <c r="U256" i="21"/>
  <c r="D30" i="28"/>
  <c r="U148" i="22"/>
  <c r="D20" i="28"/>
  <c r="U220" i="22"/>
  <c r="B31" i="28"/>
  <c r="U292" i="22"/>
  <c r="F31" i="28"/>
  <c r="G9" i="28"/>
  <c r="U40" i="21"/>
  <c r="D8" i="28"/>
  <c r="U184" i="21"/>
  <c r="F19" i="28"/>
  <c r="T316" i="20"/>
  <c r="T304" i="20"/>
  <c r="T292" i="20"/>
  <c r="V292" i="20"/>
  <c r="G29" i="28"/>
  <c r="T280" i="20"/>
  <c r="T268" i="20"/>
  <c r="T256" i="20"/>
  <c r="U256" i="20"/>
  <c r="D29" i="28"/>
  <c r="T244" i="20"/>
  <c r="T232" i="20"/>
  <c r="T220" i="20"/>
  <c r="T208" i="20"/>
  <c r="T196" i="20"/>
  <c r="T184" i="20"/>
  <c r="T172" i="20"/>
  <c r="T160" i="20"/>
  <c r="T148" i="20"/>
  <c r="V148" i="20"/>
  <c r="E18" i="28"/>
  <c r="T136" i="20"/>
  <c r="T124" i="20"/>
  <c r="T112" i="20"/>
  <c r="U112" i="20"/>
  <c r="B18" i="28"/>
  <c r="T100" i="20"/>
  <c r="T88" i="20"/>
  <c r="T76" i="20"/>
  <c r="T64" i="20"/>
  <c r="T52" i="20"/>
  <c r="T40" i="20"/>
  <c r="T28" i="20"/>
  <c r="T16" i="20"/>
  <c r="T4" i="20"/>
  <c r="V4" i="20"/>
  <c r="C7" i="28"/>
  <c r="V202" i="18"/>
  <c r="E28" i="28"/>
  <c r="U202" i="18"/>
  <c r="D28" i="28"/>
  <c r="V172" i="18"/>
  <c r="C28" i="28"/>
  <c r="U172" i="18"/>
  <c r="B28" i="28"/>
  <c r="T248" i="18"/>
  <c r="T240" i="18"/>
  <c r="T232" i="18"/>
  <c r="V232" i="18"/>
  <c r="G28" i="28"/>
  <c r="T164" i="18"/>
  <c r="T156" i="18"/>
  <c r="T148" i="18"/>
  <c r="T138" i="18"/>
  <c r="T128" i="18"/>
  <c r="T118" i="18"/>
  <c r="T108" i="18"/>
  <c r="T98" i="18"/>
  <c r="T88" i="18"/>
  <c r="V88" i="18"/>
  <c r="C17" i="28"/>
  <c r="T81" i="18"/>
  <c r="T72" i="18"/>
  <c r="T64" i="18"/>
  <c r="V64" i="18"/>
  <c r="G6" i="28"/>
  <c r="T54" i="18"/>
  <c r="T44" i="18"/>
  <c r="T34" i="18"/>
  <c r="T24" i="18"/>
  <c r="T14" i="18"/>
  <c r="T4" i="18"/>
  <c r="V34" i="18"/>
  <c r="E6" i="28"/>
  <c r="V148" i="18"/>
  <c r="G17" i="28"/>
  <c r="V76" i="20"/>
  <c r="G7" i="28"/>
  <c r="V220" i="20"/>
  <c r="C29" i="28"/>
  <c r="V4" i="18"/>
  <c r="C6" i="28"/>
  <c r="V118" i="18"/>
  <c r="E17" i="28"/>
  <c r="U40" i="20"/>
  <c r="D7" i="28"/>
  <c r="U184" i="20"/>
  <c r="F18" i="28"/>
  <c r="U34" i="18"/>
  <c r="D6" i="28"/>
  <c r="U88" i="18"/>
  <c r="B17" i="28"/>
  <c r="U148" i="18"/>
  <c r="F17" i="28"/>
  <c r="V40" i="20"/>
  <c r="E7" i="28"/>
  <c r="V112" i="20"/>
  <c r="C18" i="28"/>
  <c r="V184" i="20"/>
  <c r="G18" i="28"/>
  <c r="V256" i="20"/>
  <c r="E29" i="28"/>
  <c r="U4" i="20"/>
  <c r="B7" i="28"/>
  <c r="U76" i="20"/>
  <c r="F7" i="28"/>
  <c r="U148" i="20"/>
  <c r="D18" i="28"/>
  <c r="U220" i="20"/>
  <c r="B29" i="28"/>
  <c r="U292" i="20"/>
  <c r="F29" i="28"/>
  <c r="U4" i="18"/>
  <c r="B6" i="28"/>
  <c r="U64" i="18"/>
  <c r="F6" i="28"/>
  <c r="U118" i="18"/>
  <c r="D17" i="28"/>
  <c r="U232" i="18"/>
  <c r="F28" i="28"/>
  <c r="F21" i="27"/>
  <c r="S241" i="24"/>
  <c r="D32" i="27"/>
  <c r="S148" i="24"/>
  <c r="D21" i="27"/>
  <c r="S40" i="24"/>
  <c r="D10" i="27"/>
  <c r="S205" i="24"/>
  <c r="B32" i="27"/>
  <c r="S112" i="24"/>
  <c r="B21" i="27"/>
  <c r="S4" i="24"/>
  <c r="B10" i="27"/>
  <c r="S275" i="24"/>
  <c r="F32" i="27"/>
  <c r="S76" i="24"/>
  <c r="F10" i="27"/>
  <c r="F31" i="27"/>
  <c r="F9" i="27"/>
  <c r="S256" i="22"/>
  <c r="D31" i="27"/>
  <c r="S148" i="22"/>
  <c r="D20" i="27"/>
  <c r="S40" i="22"/>
  <c r="D9" i="27"/>
  <c r="S220" i="22"/>
  <c r="B31" i="27"/>
  <c r="S112" i="22"/>
  <c r="B20" i="27"/>
  <c r="S4" i="22"/>
  <c r="B9" i="27"/>
  <c r="S184" i="22"/>
  <c r="F20" i="27"/>
  <c r="F30" i="27"/>
  <c r="D30" i="27"/>
  <c r="F8" i="27"/>
  <c r="S4" i="21"/>
  <c r="B8" i="27"/>
  <c r="S256" i="21"/>
  <c r="S148" i="21"/>
  <c r="D19" i="27"/>
  <c r="S40" i="21"/>
  <c r="D8" i="27"/>
  <c r="S220" i="21"/>
  <c r="B30" i="27"/>
  <c r="S112" i="21"/>
  <c r="B19" i="27"/>
  <c r="S292" i="21"/>
  <c r="S184" i="21"/>
  <c r="F19" i="27"/>
  <c r="S76" i="21"/>
  <c r="S256" i="20"/>
  <c r="D29" i="27"/>
  <c r="S148" i="20"/>
  <c r="D18" i="27"/>
  <c r="S40" i="20"/>
  <c r="D7" i="27"/>
  <c r="S220" i="20"/>
  <c r="B29" i="27"/>
  <c r="S112" i="20"/>
  <c r="B18" i="27"/>
  <c r="S4" i="20"/>
  <c r="B7" i="27"/>
  <c r="S292" i="20"/>
  <c r="F29" i="27"/>
  <c r="S184" i="20"/>
  <c r="F18" i="27"/>
  <c r="S76" i="20"/>
  <c r="F7" i="27"/>
  <c r="D28" i="27"/>
  <c r="B28" i="27"/>
  <c r="S118" i="18"/>
  <c r="D17" i="27"/>
  <c r="S34" i="18"/>
  <c r="D6" i="27"/>
  <c r="S232" i="18"/>
  <c r="F28" i="27"/>
  <c r="S148" i="18"/>
  <c r="F17" i="27"/>
  <c r="S64" i="18"/>
  <c r="F6" i="27"/>
  <c r="S88" i="18"/>
  <c r="B17" i="27"/>
  <c r="S4" i="18"/>
  <c r="B6" i="27"/>
  <c r="N16" i="24"/>
  <c r="N28" i="24"/>
  <c r="N40" i="24"/>
  <c r="N52" i="24"/>
  <c r="N64" i="24"/>
  <c r="N76" i="24"/>
  <c r="N88" i="24"/>
  <c r="N100" i="24"/>
  <c r="N112" i="24"/>
  <c r="N124" i="24"/>
  <c r="N136" i="24"/>
  <c r="N148" i="24"/>
  <c r="N160" i="24"/>
  <c r="N172" i="24"/>
  <c r="N184" i="24"/>
  <c r="N191" i="24"/>
  <c r="N198" i="24"/>
  <c r="N205" i="24"/>
  <c r="N217" i="24"/>
  <c r="N229" i="24"/>
  <c r="N241" i="24"/>
  <c r="N253" i="24"/>
  <c r="N263" i="24"/>
  <c r="N275" i="24"/>
  <c r="N287" i="24"/>
  <c r="N299" i="24"/>
  <c r="N4" i="24"/>
  <c r="P4" i="24"/>
  <c r="C10" i="26"/>
  <c r="N16" i="22"/>
  <c r="N28" i="22"/>
  <c r="N40" i="22"/>
  <c r="N52" i="22"/>
  <c r="N64" i="22"/>
  <c r="N76" i="22"/>
  <c r="N88" i="22"/>
  <c r="N100" i="22"/>
  <c r="N112" i="22"/>
  <c r="N124" i="22"/>
  <c r="N136" i="22"/>
  <c r="N148" i="22"/>
  <c r="N160" i="22"/>
  <c r="N172" i="22"/>
  <c r="N184" i="22"/>
  <c r="N196" i="22"/>
  <c r="N208" i="22"/>
  <c r="N220" i="22"/>
  <c r="N232" i="22"/>
  <c r="N244" i="22"/>
  <c r="N256" i="22"/>
  <c r="N268" i="22"/>
  <c r="N280" i="22"/>
  <c r="N292" i="22"/>
  <c r="N304" i="22"/>
  <c r="N316" i="22"/>
  <c r="N4" i="22"/>
  <c r="N16" i="21"/>
  <c r="N28" i="21"/>
  <c r="N40" i="21"/>
  <c r="N52" i="21"/>
  <c r="N64" i="21"/>
  <c r="N76" i="21"/>
  <c r="N88" i="21"/>
  <c r="N100" i="21"/>
  <c r="N112" i="21"/>
  <c r="N124" i="21"/>
  <c r="N136" i="21"/>
  <c r="N148" i="21"/>
  <c r="N160" i="21"/>
  <c r="N172" i="21"/>
  <c r="N184" i="21"/>
  <c r="N196" i="21"/>
  <c r="N208" i="21"/>
  <c r="N220" i="21"/>
  <c r="N232" i="21"/>
  <c r="N244" i="21"/>
  <c r="N256" i="21"/>
  <c r="N268" i="21"/>
  <c r="N280" i="21"/>
  <c r="N292" i="21"/>
  <c r="N304" i="21"/>
  <c r="N316" i="21"/>
  <c r="N4" i="21"/>
  <c r="N16" i="20"/>
  <c r="N28" i="20"/>
  <c r="N40" i="20"/>
  <c r="N52" i="20"/>
  <c r="N64" i="20"/>
  <c r="N76" i="20"/>
  <c r="N88" i="20"/>
  <c r="N100" i="20"/>
  <c r="N112" i="20"/>
  <c r="N124" i="20"/>
  <c r="N136" i="20"/>
  <c r="N148" i="20"/>
  <c r="N160" i="20"/>
  <c r="N172" i="20"/>
  <c r="N184" i="20"/>
  <c r="N196" i="20"/>
  <c r="N208" i="20"/>
  <c r="N220" i="20"/>
  <c r="N232" i="20"/>
  <c r="N244" i="20"/>
  <c r="N256" i="20"/>
  <c r="N268" i="20"/>
  <c r="N280" i="20"/>
  <c r="N292" i="20"/>
  <c r="N304" i="20"/>
  <c r="N316" i="20"/>
  <c r="N4" i="20"/>
  <c r="N14" i="18"/>
  <c r="N24" i="18"/>
  <c r="N34" i="18"/>
  <c r="N44" i="18"/>
  <c r="N54" i="18"/>
  <c r="N64" i="18"/>
  <c r="N72" i="18"/>
  <c r="N80" i="18"/>
  <c r="N88" i="18"/>
  <c r="N98" i="18"/>
  <c r="N108" i="18"/>
  <c r="N118" i="18"/>
  <c r="N128" i="18"/>
  <c r="N138" i="18"/>
  <c r="N148" i="18"/>
  <c r="N156" i="18"/>
  <c r="N164" i="18"/>
  <c r="N172" i="18"/>
  <c r="N182" i="18"/>
  <c r="N192" i="18"/>
  <c r="N202" i="18"/>
  <c r="N212" i="18"/>
  <c r="N222" i="18"/>
  <c r="N232" i="18"/>
  <c r="N240" i="18"/>
  <c r="N248" i="18"/>
  <c r="N4" i="18"/>
  <c r="N14" i="17"/>
  <c r="N24" i="17"/>
  <c r="N34" i="17"/>
  <c r="N44" i="17"/>
  <c r="N54" i="17"/>
  <c r="N64" i="17"/>
  <c r="N74" i="17"/>
  <c r="N84" i="17"/>
  <c r="N94" i="17"/>
  <c r="N104" i="17"/>
  <c r="N114" i="17"/>
  <c r="N124" i="17"/>
  <c r="N134" i="17"/>
  <c r="N144" i="17"/>
  <c r="N154" i="17"/>
  <c r="N164" i="17"/>
  <c r="N174" i="17"/>
  <c r="N184" i="17"/>
  <c r="N194" i="17"/>
  <c r="N204" i="17"/>
  <c r="N214" i="17"/>
  <c r="N224" i="17"/>
  <c r="N234" i="17"/>
  <c r="N244" i="17"/>
  <c r="N254" i="17"/>
  <c r="N264" i="17"/>
  <c r="N4" i="17"/>
  <c r="P4" i="17"/>
  <c r="C5" i="26"/>
  <c r="G8" i="25"/>
  <c r="F32" i="25"/>
  <c r="G32" i="25"/>
  <c r="E32" i="25"/>
  <c r="D32" i="25"/>
  <c r="G21" i="25"/>
  <c r="F21" i="25"/>
  <c r="C32" i="25"/>
  <c r="B32" i="25"/>
  <c r="E21" i="25"/>
  <c r="D21" i="25"/>
  <c r="C21" i="25"/>
  <c r="B21" i="25"/>
  <c r="G10" i="25"/>
  <c r="F10" i="25"/>
  <c r="E10" i="25"/>
  <c r="D10" i="25"/>
  <c r="C10" i="25"/>
  <c r="B10" i="25"/>
  <c r="D31" i="25"/>
  <c r="G31" i="25"/>
  <c r="F31" i="25"/>
  <c r="E31" i="25"/>
  <c r="C31" i="25"/>
  <c r="B31" i="25"/>
  <c r="G20" i="25"/>
  <c r="F20" i="25"/>
  <c r="E20" i="25"/>
  <c r="D20" i="25"/>
  <c r="C20" i="25"/>
  <c r="B20" i="25"/>
  <c r="G9" i="25"/>
  <c r="F9" i="25"/>
  <c r="E9" i="25"/>
  <c r="D9" i="25"/>
  <c r="C9" i="25"/>
  <c r="B9" i="25"/>
  <c r="F8" i="25"/>
  <c r="F30" i="25"/>
  <c r="G30" i="25"/>
  <c r="E30" i="25"/>
  <c r="D30" i="25"/>
  <c r="C30" i="25"/>
  <c r="B30" i="25"/>
  <c r="G19" i="25"/>
  <c r="F19" i="25"/>
  <c r="E19" i="25"/>
  <c r="D19" i="25"/>
  <c r="C19" i="25"/>
  <c r="B19" i="25"/>
  <c r="E8" i="25"/>
  <c r="D8" i="25"/>
  <c r="C8" i="25"/>
  <c r="B8" i="25"/>
  <c r="D7" i="25"/>
  <c r="F7" i="25"/>
  <c r="B18" i="25"/>
  <c r="D18" i="25"/>
  <c r="F18" i="25"/>
  <c r="B29" i="25"/>
  <c r="D29" i="25"/>
  <c r="F29" i="25"/>
  <c r="G29" i="25"/>
  <c r="E29" i="25"/>
  <c r="C29" i="25"/>
  <c r="G18" i="25"/>
  <c r="E18" i="25"/>
  <c r="C18" i="25"/>
  <c r="G7" i="25"/>
  <c r="E7" i="25"/>
  <c r="C7" i="25"/>
  <c r="B7" i="25"/>
  <c r="G6" i="25"/>
  <c r="F6" i="25"/>
  <c r="C28" i="25"/>
  <c r="G17" i="25"/>
  <c r="F17" i="25"/>
  <c r="B28" i="25"/>
  <c r="D28" i="25"/>
  <c r="F28" i="25"/>
  <c r="G28" i="25"/>
  <c r="E28" i="25"/>
  <c r="E17" i="25"/>
  <c r="D17" i="25"/>
  <c r="E6" i="25"/>
  <c r="D6" i="25"/>
  <c r="C17" i="25"/>
  <c r="B17" i="25"/>
  <c r="C6" i="25"/>
  <c r="B6" i="25"/>
  <c r="G27" i="25"/>
  <c r="F27" i="25"/>
  <c r="E27" i="25"/>
  <c r="D27" i="25"/>
  <c r="C27" i="25"/>
  <c r="B27" i="25"/>
  <c r="G16" i="25"/>
  <c r="F16" i="25"/>
  <c r="E16" i="25"/>
  <c r="D16" i="25"/>
  <c r="C16" i="25"/>
  <c r="B16" i="25"/>
  <c r="G5" i="25"/>
  <c r="F5" i="25"/>
  <c r="E5" i="25"/>
  <c r="D5" i="25"/>
  <c r="C5" i="25"/>
  <c r="B5" i="25"/>
  <c r="P4" i="21"/>
  <c r="C8" i="26"/>
  <c r="P214" i="17"/>
  <c r="E27" i="26"/>
  <c r="O154" i="17"/>
  <c r="F16" i="26"/>
  <c r="P94" i="17"/>
  <c r="C16" i="26"/>
  <c r="O34" i="17"/>
  <c r="D5" i="26"/>
  <c r="P244" i="17"/>
  <c r="G27" i="26"/>
  <c r="O184" i="17"/>
  <c r="B27" i="26"/>
  <c r="P124" i="17"/>
  <c r="E16" i="26"/>
  <c r="O64" i="17"/>
  <c r="F5" i="26"/>
  <c r="O4" i="18"/>
  <c r="B6" i="26"/>
  <c r="O4" i="22"/>
  <c r="B9" i="26"/>
  <c r="O94" i="17"/>
  <c r="B16" i="26"/>
  <c r="O214" i="17"/>
  <c r="D27" i="26"/>
  <c r="P34" i="17"/>
  <c r="E5" i="26"/>
  <c r="P154" i="17"/>
  <c r="G16" i="26"/>
  <c r="O4" i="17"/>
  <c r="B5" i="26"/>
  <c r="O124" i="17"/>
  <c r="D16" i="26"/>
  <c r="O244" i="17"/>
  <c r="F27" i="26"/>
  <c r="P64" i="17"/>
  <c r="G5" i="26"/>
  <c r="P184" i="17"/>
  <c r="C27" i="26"/>
  <c r="P275" i="24"/>
  <c r="G32" i="26"/>
  <c r="P205" i="24"/>
  <c r="C32" i="26"/>
  <c r="P148" i="24"/>
  <c r="E21" i="26"/>
  <c r="P76" i="24"/>
  <c r="G10" i="26"/>
  <c r="P241" i="24"/>
  <c r="E32" i="26"/>
  <c r="P184" i="24"/>
  <c r="G21" i="26"/>
  <c r="P112" i="24"/>
  <c r="C21" i="26"/>
  <c r="P40" i="24"/>
  <c r="E10" i="26"/>
  <c r="O4" i="24"/>
  <c r="B10" i="26"/>
  <c r="O40" i="24"/>
  <c r="D10" i="26"/>
  <c r="O76" i="24"/>
  <c r="F10" i="26"/>
  <c r="O112" i="24"/>
  <c r="B21" i="26"/>
  <c r="O148" i="24"/>
  <c r="D21" i="26"/>
  <c r="O205" i="24"/>
  <c r="B32" i="26"/>
  <c r="O275" i="24"/>
  <c r="F32" i="26"/>
  <c r="O241" i="24"/>
  <c r="D32" i="26"/>
  <c r="O184" i="24"/>
  <c r="F21" i="26"/>
  <c r="O256" i="22"/>
  <c r="D31" i="26"/>
  <c r="O184" i="22"/>
  <c r="F20" i="26"/>
  <c r="O112" i="22"/>
  <c r="B20" i="26"/>
  <c r="O40" i="22"/>
  <c r="D9" i="26"/>
  <c r="O292" i="22"/>
  <c r="F31" i="26"/>
  <c r="O220" i="22"/>
  <c r="B31" i="26"/>
  <c r="O148" i="22"/>
  <c r="D20" i="26"/>
  <c r="O76" i="22"/>
  <c r="F9" i="26"/>
  <c r="P4" i="22"/>
  <c r="C9" i="26"/>
  <c r="P40" i="22"/>
  <c r="E9" i="26"/>
  <c r="P76" i="22"/>
  <c r="G9" i="26"/>
  <c r="P112" i="22"/>
  <c r="C20" i="26"/>
  <c r="P148" i="22"/>
  <c r="E20" i="26"/>
  <c r="P184" i="22"/>
  <c r="G20" i="26"/>
  <c r="P220" i="22"/>
  <c r="C31" i="26"/>
  <c r="P256" i="22"/>
  <c r="E31" i="26"/>
  <c r="P292" i="22"/>
  <c r="G31" i="26"/>
  <c r="P292" i="21"/>
  <c r="G30" i="26"/>
  <c r="P220" i="21"/>
  <c r="C30" i="26"/>
  <c r="P148" i="21"/>
  <c r="E19" i="26"/>
  <c r="P76" i="21"/>
  <c r="G8" i="26"/>
  <c r="P256" i="21"/>
  <c r="E30" i="26"/>
  <c r="P184" i="21"/>
  <c r="G19" i="26"/>
  <c r="P112" i="21"/>
  <c r="C19" i="26"/>
  <c r="P40" i="21"/>
  <c r="E8" i="26"/>
  <c r="O4" i="21"/>
  <c r="B8" i="26"/>
  <c r="O40" i="21"/>
  <c r="D8" i="26"/>
  <c r="O76" i="21"/>
  <c r="F8" i="26"/>
  <c r="O112" i="21"/>
  <c r="B19" i="26"/>
  <c r="O148" i="21"/>
  <c r="D19" i="26"/>
  <c r="O184" i="21"/>
  <c r="F19" i="26"/>
  <c r="O220" i="21"/>
  <c r="B30" i="26"/>
  <c r="O256" i="21"/>
  <c r="D30" i="26"/>
  <c r="O292" i="21"/>
  <c r="F30" i="26"/>
  <c r="O4" i="20"/>
  <c r="B7" i="26"/>
  <c r="O256" i="20"/>
  <c r="D29" i="26"/>
  <c r="O184" i="20"/>
  <c r="F18" i="26"/>
  <c r="O112" i="20"/>
  <c r="B18" i="26"/>
  <c r="O40" i="20"/>
  <c r="D7" i="26"/>
  <c r="O292" i="20"/>
  <c r="F29" i="26"/>
  <c r="O220" i="20"/>
  <c r="B29" i="26"/>
  <c r="O148" i="20"/>
  <c r="D18" i="26"/>
  <c r="O76" i="20"/>
  <c r="F7" i="26"/>
  <c r="P4" i="20"/>
  <c r="C7" i="26"/>
  <c r="P40" i="20"/>
  <c r="E7" i="26"/>
  <c r="P76" i="20"/>
  <c r="G7" i="26"/>
  <c r="P112" i="20"/>
  <c r="C18" i="26"/>
  <c r="P148" i="20"/>
  <c r="E18" i="26"/>
  <c r="P184" i="20"/>
  <c r="G18" i="26"/>
  <c r="P220" i="20"/>
  <c r="C29" i="26"/>
  <c r="P256" i="20"/>
  <c r="E29" i="26"/>
  <c r="P292" i="20"/>
  <c r="G29" i="26"/>
  <c r="P148" i="18"/>
  <c r="G17" i="26"/>
  <c r="P34" i="18"/>
  <c r="E6" i="26"/>
  <c r="P202" i="18"/>
  <c r="E28" i="26"/>
  <c r="P88" i="18"/>
  <c r="C17" i="26"/>
  <c r="P232" i="18"/>
  <c r="G28" i="26"/>
  <c r="P172" i="18"/>
  <c r="C28" i="26"/>
  <c r="P118" i="18"/>
  <c r="E17" i="26"/>
  <c r="P64" i="18"/>
  <c r="G6" i="26"/>
  <c r="O34" i="18"/>
  <c r="D6" i="26"/>
  <c r="O88" i="18"/>
  <c r="B17" i="26"/>
  <c r="O118" i="18"/>
  <c r="D17" i="26"/>
  <c r="O172" i="18"/>
  <c r="B28" i="26"/>
  <c r="O202" i="18"/>
  <c r="D28" i="26"/>
  <c r="O64" i="18"/>
  <c r="F6" i="26"/>
  <c r="O148" i="18"/>
  <c r="F17" i="26"/>
  <c r="O232" i="18"/>
  <c r="F28" i="26"/>
  <c r="P4" i="18"/>
  <c r="C6" i="26"/>
  <c r="F310" i="24"/>
  <c r="F309" i="24"/>
  <c r="F308" i="24"/>
  <c r="F307" i="24"/>
  <c r="F306" i="24"/>
  <c r="F305" i="24"/>
  <c r="F304" i="24"/>
  <c r="F303" i="24"/>
  <c r="F302" i="24"/>
  <c r="F301" i="24"/>
  <c r="F300" i="24"/>
  <c r="F299" i="24"/>
  <c r="F298" i="24"/>
  <c r="F297" i="24"/>
  <c r="F296" i="24"/>
  <c r="F295" i="24"/>
  <c r="F294" i="24"/>
  <c r="F293" i="24"/>
  <c r="F292" i="24"/>
  <c r="F291" i="24"/>
  <c r="F290" i="24"/>
  <c r="F289" i="24"/>
  <c r="F288" i="24"/>
  <c r="F287" i="24"/>
  <c r="F286" i="24"/>
  <c r="F285" i="24"/>
  <c r="F284" i="24"/>
  <c r="F283" i="24"/>
  <c r="F282" i="24"/>
  <c r="F281" i="24"/>
  <c r="F280" i="24"/>
  <c r="F279" i="24"/>
  <c r="F278" i="24"/>
  <c r="F277" i="24"/>
  <c r="F276" i="24"/>
  <c r="F275" i="24"/>
  <c r="F274" i="24"/>
  <c r="F273" i="24"/>
  <c r="F272" i="24"/>
  <c r="F271" i="24"/>
  <c r="F270" i="24"/>
  <c r="F269" i="24"/>
  <c r="F268" i="24"/>
  <c r="F267" i="24"/>
  <c r="F266" i="24"/>
  <c r="F265" i="24"/>
  <c r="F264" i="24"/>
  <c r="F263" i="24"/>
  <c r="F262" i="24"/>
  <c r="F261" i="24"/>
  <c r="F260" i="24"/>
  <c r="F259" i="24"/>
  <c r="F258" i="24"/>
  <c r="F257" i="24"/>
  <c r="F256" i="24"/>
  <c r="F255" i="24"/>
  <c r="F254" i="24"/>
  <c r="F253" i="24"/>
  <c r="F252" i="24"/>
  <c r="F251" i="24"/>
  <c r="F250" i="24"/>
  <c r="F249" i="24"/>
  <c r="F248" i="24"/>
  <c r="F247" i="24"/>
  <c r="F246" i="24"/>
  <c r="F245" i="24"/>
  <c r="F244" i="24"/>
  <c r="F243" i="24"/>
  <c r="F242" i="24"/>
  <c r="F241" i="24"/>
  <c r="F240" i="24"/>
  <c r="F239" i="24"/>
  <c r="F238" i="24"/>
  <c r="F237" i="24"/>
  <c r="F236" i="24"/>
  <c r="F235" i="24"/>
  <c r="F234" i="24"/>
  <c r="F233" i="24"/>
  <c r="F232" i="24"/>
  <c r="F231" i="24"/>
  <c r="F230" i="24"/>
  <c r="F229" i="24"/>
  <c r="F228" i="24"/>
  <c r="F227" i="24"/>
  <c r="F226" i="24"/>
  <c r="F225" i="24"/>
  <c r="F224" i="24"/>
  <c r="F223" i="24"/>
  <c r="F222" i="24"/>
  <c r="F221" i="24"/>
  <c r="F220" i="24"/>
  <c r="F219" i="24"/>
  <c r="F218" i="24"/>
  <c r="F217" i="24"/>
  <c r="F216" i="24"/>
  <c r="F215" i="24"/>
  <c r="F214" i="24"/>
  <c r="F213" i="24"/>
  <c r="F212" i="24"/>
  <c r="F211" i="24"/>
  <c r="F210" i="24"/>
  <c r="F209" i="24"/>
  <c r="F208" i="24"/>
  <c r="F207" i="24"/>
  <c r="F206" i="24"/>
  <c r="F205" i="24"/>
  <c r="F204" i="24"/>
  <c r="F203" i="24"/>
  <c r="F202" i="24"/>
  <c r="F201" i="24"/>
  <c r="F200" i="24"/>
  <c r="F199" i="24"/>
  <c r="F198" i="24"/>
  <c r="F197" i="24"/>
  <c r="F196" i="24"/>
  <c r="F195" i="24"/>
  <c r="F194" i="24"/>
  <c r="F193" i="24"/>
  <c r="F192" i="24"/>
  <c r="F191" i="24"/>
  <c r="F190" i="24"/>
  <c r="F189" i="24"/>
  <c r="F188" i="24"/>
  <c r="F187" i="24"/>
  <c r="F186" i="24"/>
  <c r="F185" i="24"/>
  <c r="F184" i="24"/>
  <c r="F183" i="24"/>
  <c r="F182" i="24"/>
  <c r="F181" i="24"/>
  <c r="F180" i="24"/>
  <c r="F179" i="24"/>
  <c r="F178" i="24"/>
  <c r="F177" i="24"/>
  <c r="F176" i="24"/>
  <c r="F175" i="24"/>
  <c r="F174" i="24"/>
  <c r="F173" i="24"/>
  <c r="F172" i="24"/>
  <c r="F171" i="24"/>
  <c r="F170" i="24"/>
  <c r="F169" i="24"/>
  <c r="F168" i="24"/>
  <c r="F167" i="24"/>
  <c r="F166" i="24"/>
  <c r="F165" i="24"/>
  <c r="F164" i="24"/>
  <c r="F163" i="24"/>
  <c r="F162" i="24"/>
  <c r="F161" i="24"/>
  <c r="F160" i="24"/>
  <c r="F159" i="24"/>
  <c r="F158" i="24"/>
  <c r="F157" i="24"/>
  <c r="F156" i="24"/>
  <c r="F155" i="24"/>
  <c r="F154" i="24"/>
  <c r="F153" i="24"/>
  <c r="F152" i="24"/>
  <c r="F151" i="24"/>
  <c r="F150" i="24"/>
  <c r="F149" i="24"/>
  <c r="F148" i="24"/>
  <c r="F147" i="24"/>
  <c r="F146" i="24"/>
  <c r="F145" i="24"/>
  <c r="F144" i="24"/>
  <c r="F143" i="24"/>
  <c r="F142" i="24"/>
  <c r="F141" i="24"/>
  <c r="F140" i="24"/>
  <c r="F139" i="24"/>
  <c r="F138" i="24"/>
  <c r="F137" i="24"/>
  <c r="F136" i="24"/>
  <c r="F135" i="24"/>
  <c r="F134" i="24"/>
  <c r="F133" i="24"/>
  <c r="F132" i="24"/>
  <c r="F131" i="24"/>
  <c r="F130" i="24"/>
  <c r="F129" i="24"/>
  <c r="F128" i="24"/>
  <c r="F127" i="24"/>
  <c r="F126" i="24"/>
  <c r="F125" i="24"/>
  <c r="F124" i="24"/>
  <c r="F123" i="24"/>
  <c r="F122" i="24"/>
  <c r="F121" i="24"/>
  <c r="F120" i="24"/>
  <c r="F119" i="24"/>
  <c r="F118" i="24"/>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92" i="24"/>
  <c r="F91" i="24"/>
  <c r="F90" i="24"/>
  <c r="F89" i="24"/>
  <c r="F88" i="24"/>
  <c r="F87" i="24"/>
  <c r="F86" i="24"/>
  <c r="F85" i="24"/>
  <c r="F84" i="24"/>
  <c r="F83" i="24"/>
  <c r="F82" i="24"/>
  <c r="F81" i="24"/>
  <c r="F80" i="24"/>
  <c r="F79" i="24"/>
  <c r="F78" i="24"/>
  <c r="F77" i="24"/>
  <c r="F76" i="24"/>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F5" i="24"/>
  <c r="F4" i="24"/>
  <c r="F327" i="22"/>
  <c r="F326" i="22"/>
  <c r="F325" i="22"/>
  <c r="F324" i="22"/>
  <c r="F323" i="22"/>
  <c r="F322" i="22"/>
  <c r="F321" i="22"/>
  <c r="F320" i="22"/>
  <c r="F319" i="22"/>
  <c r="F318" i="22"/>
  <c r="F317" i="22"/>
  <c r="F316" i="22"/>
  <c r="F315" i="22"/>
  <c r="F314" i="22"/>
  <c r="F313" i="22"/>
  <c r="F312" i="22"/>
  <c r="F311" i="22"/>
  <c r="F310" i="22"/>
  <c r="F309" i="22"/>
  <c r="F308" i="22"/>
  <c r="F307" i="22"/>
  <c r="F306" i="22"/>
  <c r="F305" i="22"/>
  <c r="F304" i="22"/>
  <c r="F303" i="22"/>
  <c r="F302" i="22"/>
  <c r="F301" i="22"/>
  <c r="F300" i="22"/>
  <c r="F299" i="22"/>
  <c r="F298" i="22"/>
  <c r="F297" i="22"/>
  <c r="F296" i="22"/>
  <c r="F295" i="22"/>
  <c r="F294" i="22"/>
  <c r="F293" i="22"/>
  <c r="F292" i="22"/>
  <c r="F290" i="22"/>
  <c r="F289" i="22"/>
  <c r="F288" i="22"/>
  <c r="F287" i="22"/>
  <c r="F286" i="22"/>
  <c r="F285" i="22"/>
  <c r="F284" i="22"/>
  <c r="F283" i="22"/>
  <c r="F282" i="22"/>
  <c r="F281" i="22"/>
  <c r="F280" i="22"/>
  <c r="F279" i="22"/>
  <c r="F278" i="22"/>
  <c r="F277" i="22"/>
  <c r="F276" i="22"/>
  <c r="F275" i="22"/>
  <c r="F274" i="22"/>
  <c r="F273" i="22"/>
  <c r="F272" i="22"/>
  <c r="F271" i="22"/>
  <c r="F270" i="22"/>
  <c r="F269" i="22"/>
  <c r="F268" i="22"/>
  <c r="F267" i="22"/>
  <c r="F266" i="22"/>
  <c r="F265" i="22"/>
  <c r="F264" i="22"/>
  <c r="F263" i="22"/>
  <c r="F262" i="22"/>
  <c r="F261" i="22"/>
  <c r="F260" i="22"/>
  <c r="F259" i="22"/>
  <c r="F258" i="22"/>
  <c r="F257" i="22"/>
  <c r="F256" i="22"/>
  <c r="F255" i="22"/>
  <c r="F254" i="22"/>
  <c r="F253" i="22"/>
  <c r="F252" i="22"/>
  <c r="F251" i="22"/>
  <c r="F250" i="22"/>
  <c r="F249" i="22"/>
  <c r="F248" i="22"/>
  <c r="F247" i="22"/>
  <c r="F246" i="22"/>
  <c r="F245" i="22"/>
  <c r="F244" i="22"/>
  <c r="F243" i="22"/>
  <c r="F242" i="22"/>
  <c r="F241" i="22"/>
  <c r="F240" i="22"/>
  <c r="F239" i="22"/>
  <c r="F238" i="22"/>
  <c r="F237" i="22"/>
  <c r="F236" i="22"/>
  <c r="F235" i="22"/>
  <c r="F234" i="22"/>
  <c r="F233" i="22"/>
  <c r="F232" i="22"/>
  <c r="F231" i="22"/>
  <c r="F230" i="22"/>
  <c r="F229" i="22"/>
  <c r="F228" i="22"/>
  <c r="F227" i="22"/>
  <c r="F226" i="22"/>
  <c r="F225" i="22"/>
  <c r="F224" i="22"/>
  <c r="F223" i="22"/>
  <c r="F222" i="22"/>
  <c r="F221" i="22"/>
  <c r="F220" i="22"/>
  <c r="F219" i="22"/>
  <c r="F218" i="22"/>
  <c r="F217" i="22"/>
  <c r="F216" i="22"/>
  <c r="F215" i="22"/>
  <c r="F214" i="22"/>
  <c r="F213" i="22"/>
  <c r="F212" i="22"/>
  <c r="F211" i="22"/>
  <c r="F210" i="22"/>
  <c r="F209" i="22"/>
  <c r="F208" i="22"/>
  <c r="F207" i="22"/>
  <c r="F206" i="22"/>
  <c r="F205" i="22"/>
  <c r="F204" i="22"/>
  <c r="F203" i="22"/>
  <c r="F202" i="22"/>
  <c r="F201" i="22"/>
  <c r="F200" i="22"/>
  <c r="F199" i="22"/>
  <c r="F198" i="22"/>
  <c r="F197" i="22"/>
  <c r="F196" i="22"/>
  <c r="F195" i="22"/>
  <c r="F194" i="22"/>
  <c r="F193" i="22"/>
  <c r="F192" i="22"/>
  <c r="F191" i="22"/>
  <c r="F190" i="22"/>
  <c r="F189" i="22"/>
  <c r="F188" i="22"/>
  <c r="F187" i="22"/>
  <c r="F186" i="22"/>
  <c r="F185" i="22"/>
  <c r="F184" i="22"/>
  <c r="F183" i="22"/>
  <c r="F182" i="22"/>
  <c r="F181" i="22"/>
  <c r="F180" i="22"/>
  <c r="F179" i="22"/>
  <c r="F178" i="22"/>
  <c r="F177" i="22"/>
  <c r="F176" i="22"/>
  <c r="F175" i="22"/>
  <c r="F174" i="22"/>
  <c r="F173" i="22"/>
  <c r="F172" i="22"/>
  <c r="F171" i="22"/>
  <c r="F170" i="22"/>
  <c r="F169" i="22"/>
  <c r="F168" i="22"/>
  <c r="F167" i="22"/>
  <c r="F166" i="22"/>
  <c r="F165" i="22"/>
  <c r="F164" i="22"/>
  <c r="F163" i="22"/>
  <c r="F162" i="22"/>
  <c r="F161" i="22"/>
  <c r="F160" i="22"/>
  <c r="F159" i="22"/>
  <c r="F158" i="22"/>
  <c r="F157" i="22"/>
  <c r="F156" i="22"/>
  <c r="F155" i="22"/>
  <c r="F154" i="22"/>
  <c r="F153" i="22"/>
  <c r="F152" i="22"/>
  <c r="F151" i="22"/>
  <c r="F150" i="22"/>
  <c r="F149" i="22"/>
  <c r="F148" i="22"/>
  <c r="F147" i="22"/>
  <c r="F146" i="22"/>
  <c r="F145" i="22"/>
  <c r="F144" i="22"/>
  <c r="F143" i="22"/>
  <c r="F142" i="22"/>
  <c r="F141" i="22"/>
  <c r="F140" i="22"/>
  <c r="F139" i="22"/>
  <c r="F138" i="22"/>
  <c r="F137" i="22"/>
  <c r="F136" i="22"/>
  <c r="F135" i="22"/>
  <c r="F134" i="22"/>
  <c r="F133" i="22"/>
  <c r="F132" i="22"/>
  <c r="F131" i="22"/>
  <c r="F130" i="22"/>
  <c r="F129" i="22"/>
  <c r="F128" i="22"/>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5" i="22"/>
  <c r="F4" i="22"/>
  <c r="F327" i="21"/>
  <c r="F326" i="21"/>
  <c r="F325" i="21"/>
  <c r="F324" i="21"/>
  <c r="F323" i="21"/>
  <c r="F322" i="21"/>
  <c r="F321" i="21"/>
  <c r="F320" i="21"/>
  <c r="F319" i="21"/>
  <c r="F318" i="21"/>
  <c r="F317" i="21"/>
  <c r="F316" i="21"/>
  <c r="F315" i="21"/>
  <c r="F314" i="21"/>
  <c r="F313" i="21"/>
  <c r="F312" i="21"/>
  <c r="F311" i="21"/>
  <c r="F310" i="21"/>
  <c r="F309" i="21"/>
  <c r="F308" i="21"/>
  <c r="F307" i="21"/>
  <c r="F306" i="21"/>
  <c r="F305" i="21"/>
  <c r="F304" i="21"/>
  <c r="F303" i="21"/>
  <c r="F302" i="21"/>
  <c r="F301" i="21"/>
  <c r="F300" i="21"/>
  <c r="F299" i="21"/>
  <c r="F298" i="21"/>
  <c r="F297" i="21"/>
  <c r="F296" i="2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27" i="20"/>
  <c r="F326" i="20"/>
  <c r="F325" i="20"/>
  <c r="F324" i="20"/>
  <c r="F323" i="20"/>
  <c r="F322" i="20"/>
  <c r="F321" i="20"/>
  <c r="F320" i="20"/>
  <c r="F319" i="20"/>
  <c r="F318" i="20"/>
  <c r="F317" i="20"/>
  <c r="F316" i="20"/>
  <c r="F315" i="20"/>
  <c r="F314" i="20"/>
  <c r="F313" i="20"/>
  <c r="F312" i="20"/>
  <c r="F311" i="20"/>
  <c r="F310" i="20"/>
  <c r="F309" i="20"/>
  <c r="F308" i="20"/>
  <c r="F307" i="20"/>
  <c r="F306" i="20"/>
  <c r="F305" i="20"/>
  <c r="F304" i="20"/>
  <c r="F303" i="20"/>
  <c r="F302" i="20"/>
  <c r="F301" i="20"/>
  <c r="F300" i="20"/>
  <c r="F299" i="20"/>
  <c r="F298" i="20"/>
  <c r="F297" i="20"/>
  <c r="F296" i="20"/>
  <c r="F295" i="20"/>
  <c r="F294" i="20"/>
  <c r="F293" i="20"/>
  <c r="F292" i="20"/>
  <c r="F291" i="20"/>
  <c r="F290" i="20"/>
  <c r="F289" i="20"/>
  <c r="F288" i="20"/>
  <c r="F287" i="20"/>
  <c r="F286" i="20"/>
  <c r="F285" i="20"/>
  <c r="F284" i="20"/>
  <c r="F283" i="20"/>
  <c r="F282" i="20"/>
  <c r="F281" i="20"/>
  <c r="F280" i="20"/>
  <c r="F279" i="20"/>
  <c r="F278" i="20"/>
  <c r="F277" i="20"/>
  <c r="F276" i="20"/>
  <c r="F275" i="20"/>
  <c r="F274" i="20"/>
  <c r="F273" i="20"/>
  <c r="F272" i="20"/>
  <c r="F271" i="20"/>
  <c r="F270" i="20"/>
  <c r="F269" i="20"/>
  <c r="F268" i="20"/>
  <c r="F267" i="20"/>
  <c r="F266" i="20"/>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F4" i="20"/>
  <c r="F255" i="18"/>
  <c r="F254" i="18"/>
  <c r="F253" i="18"/>
  <c r="F252" i="18"/>
  <c r="F251" i="18"/>
  <c r="F250" i="18"/>
  <c r="F249"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273" i="17"/>
  <c r="F272" i="17"/>
  <c r="F271" i="17"/>
  <c r="F270" i="17"/>
  <c r="F269" i="17"/>
  <c r="F268" i="17"/>
  <c r="F267" i="17"/>
  <c r="F266" i="17"/>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42" i="17"/>
  <c r="F241" i="17"/>
  <c r="F240" i="17"/>
  <c r="F239" i="17"/>
  <c r="F238" i="17"/>
  <c r="F237" i="17"/>
  <c r="F236" i="17"/>
  <c r="F235"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9" i="17"/>
  <c r="F188" i="17"/>
  <c r="F187" i="17"/>
  <c r="F186" i="17"/>
  <c r="F185" i="17"/>
  <c r="F184" i="17"/>
  <c r="F183" i="17"/>
  <c r="F182" i="17"/>
  <c r="F181" i="17"/>
  <c r="F180" i="17"/>
  <c r="F179" i="17"/>
  <c r="F178" i="17"/>
  <c r="F177" i="17"/>
  <c r="F176" i="17"/>
  <c r="F175" i="17"/>
  <c r="F174" i="17"/>
  <c r="F173" i="17"/>
  <c r="F172" i="17"/>
  <c r="F171" i="17"/>
  <c r="F170" i="17"/>
  <c r="F169" i="17"/>
  <c r="F168" i="17"/>
  <c r="F167" i="17"/>
  <c r="F166" i="17"/>
  <c r="F165" i="17"/>
  <c r="F164" i="17"/>
  <c r="F163" i="17"/>
  <c r="F162" i="17"/>
  <c r="F161" i="17"/>
  <c r="F160" i="17"/>
  <c r="F159" i="17"/>
  <c r="F158" i="17"/>
  <c r="F157" i="17"/>
  <c r="F156" i="17"/>
  <c r="F155" i="17"/>
  <c r="F154" i="17"/>
  <c r="F153" i="17"/>
  <c r="F152" i="17"/>
  <c r="F151" i="17"/>
  <c r="F150" i="17"/>
  <c r="F149" i="17"/>
  <c r="F148" i="17"/>
  <c r="F147" i="17"/>
  <c r="F146" i="17"/>
  <c r="F145" i="17"/>
  <c r="F144" i="17"/>
  <c r="F143" i="17"/>
  <c r="F142" i="17"/>
  <c r="F141" i="17"/>
  <c r="F140" i="17"/>
  <c r="F139" i="17"/>
  <c r="F138" i="17"/>
  <c r="F137" i="17"/>
  <c r="F136" i="17"/>
  <c r="F135" i="17"/>
  <c r="F134" i="17"/>
  <c r="F133" i="17"/>
  <c r="F132" i="17"/>
  <c r="F131" i="17"/>
  <c r="F130" i="17"/>
  <c r="F129" i="17"/>
  <c r="F128" i="17"/>
  <c r="F127" i="17"/>
  <c r="F126" i="17"/>
  <c r="F125" i="17"/>
  <c r="F124" i="17"/>
  <c r="F123" i="17"/>
  <c r="F122" i="17"/>
  <c r="F121" i="17"/>
  <c r="F120" i="17"/>
  <c r="F119" i="17"/>
  <c r="F118" i="17"/>
  <c r="F117" i="17"/>
  <c r="F116" i="17"/>
  <c r="F115" i="17"/>
  <c r="F114" i="17"/>
  <c r="F113" i="17"/>
  <c r="F112" i="17"/>
  <c r="F111" i="17"/>
  <c r="F110" i="17"/>
  <c r="F109" i="17"/>
  <c r="F108" i="17"/>
  <c r="F107" i="17"/>
  <c r="F106" i="17"/>
  <c r="F105" i="17"/>
  <c r="F104" i="17"/>
  <c r="F103" i="17"/>
  <c r="F102" i="17"/>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H124" i="17"/>
  <c r="E16" i="19"/>
  <c r="H184" i="17"/>
  <c r="C27" i="19"/>
  <c r="H34" i="17"/>
  <c r="E5" i="19"/>
  <c r="H244" i="17"/>
  <c r="G27" i="19"/>
  <c r="H4" i="17"/>
  <c r="C5" i="19"/>
  <c r="H64" i="17"/>
  <c r="G5" i="19"/>
  <c r="G124" i="17"/>
  <c r="D16" i="19"/>
  <c r="G184" i="17"/>
  <c r="B27" i="19"/>
  <c r="G244" i="17"/>
  <c r="F27" i="19"/>
  <c r="G34" i="17"/>
  <c r="D5" i="19"/>
  <c r="H94" i="17"/>
  <c r="C16" i="19"/>
  <c r="H154" i="17"/>
  <c r="G16" i="19"/>
  <c r="H214" i="17"/>
  <c r="E27" i="19"/>
  <c r="G4" i="24"/>
  <c r="B10" i="19"/>
  <c r="G40" i="24"/>
  <c r="D10" i="19"/>
  <c r="G76" i="24"/>
  <c r="F10" i="19"/>
  <c r="H112" i="24"/>
  <c r="C21" i="19"/>
  <c r="G292" i="22"/>
  <c r="F31" i="19"/>
  <c r="G4" i="20"/>
  <c r="H34" i="18"/>
  <c r="E6" i="19"/>
  <c r="H118" i="18"/>
  <c r="E17" i="19"/>
  <c r="H202" i="18"/>
  <c r="E28" i="19"/>
  <c r="H4" i="18"/>
  <c r="C6" i="19"/>
  <c r="H64" i="18"/>
  <c r="G6" i="19"/>
  <c r="H88" i="18"/>
  <c r="C17" i="19"/>
  <c r="H148" i="18"/>
  <c r="G17" i="19"/>
  <c r="H172" i="18"/>
  <c r="C28" i="19"/>
  <c r="H232" i="18"/>
  <c r="G28" i="19"/>
  <c r="G4" i="17"/>
  <c r="B5" i="19"/>
  <c r="G94" i="17"/>
  <c r="B16" i="19"/>
  <c r="G154" i="17"/>
  <c r="F16" i="19"/>
  <c r="G214" i="17"/>
  <c r="D27" i="19"/>
  <c r="G64" i="17"/>
  <c r="F5" i="19"/>
  <c r="H4" i="20"/>
  <c r="C7" i="19"/>
  <c r="H40" i="20"/>
  <c r="E7" i="19"/>
  <c r="H76" i="20"/>
  <c r="G7" i="19"/>
  <c r="H112" i="20"/>
  <c r="C18" i="19"/>
  <c r="H148" i="20"/>
  <c r="E18" i="19"/>
  <c r="H184" i="20"/>
  <c r="G18" i="19"/>
  <c r="H220" i="20"/>
  <c r="C29" i="19"/>
  <c r="H256" i="20"/>
  <c r="E29" i="19"/>
  <c r="H292" i="20"/>
  <c r="G29" i="19"/>
  <c r="G4" i="21"/>
  <c r="B8" i="19"/>
  <c r="G40" i="21"/>
  <c r="D8" i="19"/>
  <c r="G112" i="21"/>
  <c r="B19" i="19"/>
  <c r="G148" i="21"/>
  <c r="D19" i="19"/>
  <c r="G184" i="21"/>
  <c r="F19" i="19"/>
  <c r="H256" i="21"/>
  <c r="E30" i="19"/>
  <c r="H292" i="21"/>
  <c r="G30" i="19"/>
  <c r="G4" i="18"/>
  <c r="B6" i="19"/>
  <c r="G34" i="18"/>
  <c r="D6" i="19"/>
  <c r="G64" i="18"/>
  <c r="F6" i="19"/>
  <c r="G88" i="18"/>
  <c r="B17" i="19"/>
  <c r="G118" i="18"/>
  <c r="D17" i="19"/>
  <c r="G148" i="18"/>
  <c r="F17" i="19"/>
  <c r="G172" i="18"/>
  <c r="B28" i="19"/>
  <c r="G202" i="18"/>
  <c r="D28" i="19"/>
  <c r="G232" i="18"/>
  <c r="F28" i="19"/>
  <c r="B7" i="19"/>
  <c r="G40" i="20"/>
  <c r="D7" i="19"/>
  <c r="G76" i="20"/>
  <c r="F7" i="19"/>
  <c r="G112" i="20"/>
  <c r="B18" i="19"/>
  <c r="G148" i="20"/>
  <c r="D18" i="19"/>
  <c r="G184" i="20"/>
  <c r="F18" i="19"/>
  <c r="G220" i="20"/>
  <c r="B29" i="19"/>
  <c r="G256" i="20"/>
  <c r="D29" i="19"/>
  <c r="G292" i="20"/>
  <c r="F29" i="19"/>
  <c r="H4" i="21"/>
  <c r="C8" i="19"/>
  <c r="H40" i="21"/>
  <c r="E8" i="19"/>
  <c r="H112" i="21"/>
  <c r="C19" i="19"/>
  <c r="H148" i="21"/>
  <c r="E19" i="19"/>
  <c r="H184" i="21"/>
  <c r="G19" i="19"/>
  <c r="G256" i="21"/>
  <c r="D30" i="19"/>
  <c r="G292" i="21"/>
  <c r="F30" i="19"/>
  <c r="G220" i="21"/>
  <c r="B30" i="19"/>
  <c r="H220" i="21"/>
  <c r="C30" i="19"/>
  <c r="G4" i="22"/>
  <c r="B9" i="19"/>
  <c r="G40" i="22"/>
  <c r="D9" i="19"/>
  <c r="G76" i="22"/>
  <c r="F9" i="19"/>
  <c r="G112" i="22"/>
  <c r="B20" i="19"/>
  <c r="G148" i="22"/>
  <c r="D20" i="19"/>
  <c r="G184" i="22"/>
  <c r="F20" i="19"/>
  <c r="G220" i="22"/>
  <c r="B31" i="19"/>
  <c r="G256" i="22"/>
  <c r="D31" i="19"/>
  <c r="H292" i="22"/>
  <c r="G31" i="19"/>
  <c r="H4" i="22"/>
  <c r="C9" i="19"/>
  <c r="H40" i="22"/>
  <c r="E9" i="19"/>
  <c r="H76" i="22"/>
  <c r="G9" i="19"/>
  <c r="H112" i="22"/>
  <c r="C20" i="19"/>
  <c r="H148" i="22"/>
  <c r="E20" i="19"/>
  <c r="H184" i="22"/>
  <c r="G20" i="19"/>
  <c r="H220" i="22"/>
  <c r="C31" i="19"/>
  <c r="H256" i="22"/>
  <c r="E31" i="19"/>
  <c r="H205" i="24"/>
  <c r="H241" i="24"/>
  <c r="H148" i="24"/>
  <c r="E21" i="19"/>
  <c r="H76" i="24"/>
  <c r="G10" i="19"/>
  <c r="H275" i="24"/>
  <c r="H184" i="24"/>
  <c r="G21" i="19"/>
  <c r="H4" i="24"/>
  <c r="C10" i="19"/>
  <c r="H40" i="24"/>
  <c r="E10" i="19"/>
  <c r="G112" i="24"/>
  <c r="B21" i="19"/>
  <c r="G148" i="24"/>
  <c r="D21" i="19"/>
  <c r="G184" i="24"/>
  <c r="F21" i="19"/>
  <c r="G205" i="24"/>
  <c r="G241" i="24"/>
  <c r="G275" i="24"/>
  <c r="G76" i="21"/>
  <c r="F8" i="19"/>
  <c r="H76" i="21"/>
  <c r="G8" i="19"/>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4" i="1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4" i="15"/>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4" i="14"/>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4" i="13"/>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53" i="12"/>
  <c r="F254" i="12"/>
  <c r="F255" i="12"/>
  <c r="F4" i="12"/>
  <c r="F4"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alcChain>
</file>

<file path=xl/sharedStrings.xml><?xml version="1.0" encoding="utf-8"?>
<sst xmlns="http://schemas.openxmlformats.org/spreadsheetml/2006/main" count="12733" uniqueCount="129">
  <si>
    <t>MUESTRA</t>
  </si>
  <si>
    <t>PENETROMIA 1</t>
  </si>
  <si>
    <t>PENETROMIA 2</t>
  </si>
  <si>
    <t>BRIX</t>
  </si>
  <si>
    <t>PESO</t>
  </si>
  <si>
    <t>ACIDEZ</t>
  </si>
  <si>
    <t>BLACK SPLENDOR 3ºC           R1</t>
  </si>
  <si>
    <t>BLACK SPLENDOR 3ºC           R2</t>
  </si>
  <si>
    <t>BLACK SPLENDOR 3ºC           R3</t>
  </si>
  <si>
    <t>SHOWTIME      3ºC           R1</t>
  </si>
  <si>
    <t>SHOWTIME   3ºC           R2</t>
  </si>
  <si>
    <t>SHOWTIME   3ºC           R3</t>
  </si>
  <si>
    <t>BLACK GOLD     3ºC           R1</t>
  </si>
  <si>
    <t>BLACK GOLD   3ºC           R2</t>
  </si>
  <si>
    <t>BLACK GOLD  3ºC           R3</t>
  </si>
  <si>
    <t>BLACK SPLENDOR 15ºC           R1</t>
  </si>
  <si>
    <t>BLACK SPLENDOR 15ºC           R2</t>
  </si>
  <si>
    <t>BLACK SPLENDOR 15ºC           R3</t>
  </si>
  <si>
    <t>SHOWTIME    15ºC           R1</t>
  </si>
  <si>
    <t>SHOWTIME   15ºC           R2</t>
  </si>
  <si>
    <t>SHOWTIME   15ºC           R3</t>
  </si>
  <si>
    <t>BLACK GOLD     15ºC           R1</t>
  </si>
  <si>
    <t>BLACK GOLD   15ºC           R2</t>
  </si>
  <si>
    <t>BLACK GOLD  15ºC           R3</t>
  </si>
  <si>
    <t>BLACK SPLENDOR 30ºC           R1</t>
  </si>
  <si>
    <t>BLACK SPLENDOR 30ºC           R2</t>
  </si>
  <si>
    <t>BLACK SPLENDOR 30ºC           R3</t>
  </si>
  <si>
    <t>SHOWTIME   30ºC           R1</t>
  </si>
  <si>
    <t>SHOWTIME   30ºC           R2</t>
  </si>
  <si>
    <t>SHOWTIME  30ºC           R3</t>
  </si>
  <si>
    <t>BLACK GOLD    30ºC           R1</t>
  </si>
  <si>
    <t>BLACK GOLD   30ºC           R2</t>
  </si>
  <si>
    <t>BLACK GOLD 30ºC           R3</t>
  </si>
  <si>
    <t>ANALISIS INICIAL CONTROL</t>
  </si>
  <si>
    <t>ANALISIS DESPUES DE CONFECCION TRATAMIENTO</t>
  </si>
  <si>
    <t>ANALISIS DESPUES DE ALMACENAMIENTO FRIGORIFICO-CONTROL</t>
  </si>
  <si>
    <t>ANALISIS DESPUES DE ALMACENAMIENTO FRIGORIFICO-TRATAMIENTO</t>
  </si>
  <si>
    <t>ANALISIS DESPUES DE TVC-CONTROL</t>
  </si>
  <si>
    <t>ANALISIS DESPUES DE TVC-TRATAMIENTO</t>
  </si>
  <si>
    <t>15 PEDUNCULO</t>
  </si>
  <si>
    <t>10 PEDUNCULO</t>
  </si>
  <si>
    <t>7,5 PEDUNCULO</t>
  </si>
  <si>
    <t>20 PEDUNCULO</t>
  </si>
  <si>
    <t>20 LATERAL</t>
  </si>
  <si>
    <t>15 LATERAL</t>
  </si>
  <si>
    <t>10 LATERAL</t>
  </si>
  <si>
    <t>7,5 LATERAL</t>
  </si>
  <si>
    <t>70% BLANDO</t>
  </si>
  <si>
    <t>30 PEDUNCULO</t>
  </si>
  <si>
    <t>25 LATERAL</t>
  </si>
  <si>
    <t>100% BLANDO</t>
  </si>
  <si>
    <t>40 PEDUNCULO</t>
  </si>
  <si>
    <t>20 CULO</t>
  </si>
  <si>
    <t>10 CULO</t>
  </si>
  <si>
    <t>25 PEDUNCULO</t>
  </si>
  <si>
    <t>15 CULO</t>
  </si>
  <si>
    <t>25 LATER / PEDUNCU</t>
  </si>
  <si>
    <t>30 LATERAL</t>
  </si>
  <si>
    <t>30 PEDU / LATERAL</t>
  </si>
  <si>
    <t>1,5 LATERAL</t>
  </si>
  <si>
    <t>13 PEDUNCULO</t>
  </si>
  <si>
    <t>15 LTERAL</t>
  </si>
  <si>
    <t>Variedad</t>
  </si>
  <si>
    <t>Temperatura</t>
  </si>
  <si>
    <t>BLACK SPLENDOR</t>
  </si>
  <si>
    <t>3 ºC</t>
  </si>
  <si>
    <t>15 ºC</t>
  </si>
  <si>
    <t>30 ºC</t>
  </si>
  <si>
    <t xml:space="preserve">3 ºC </t>
  </si>
  <si>
    <t>SHOWTIME</t>
  </si>
  <si>
    <t>BLACK GOLD</t>
  </si>
  <si>
    <t>Firmeza</t>
  </si>
  <si>
    <t>FIRMEZA</t>
  </si>
  <si>
    <t>20 PEDUCULO</t>
  </si>
  <si>
    <t>15LATERAL</t>
  </si>
  <si>
    <t>20 LAERAL</t>
  </si>
  <si>
    <t>20 PEDUN + LATER</t>
  </si>
  <si>
    <t>15PEDUNCULO</t>
  </si>
  <si>
    <t>10PEDUNCULO</t>
  </si>
  <si>
    <t>20 PEDUN + LATERA</t>
  </si>
  <si>
    <t>25 PEDUN + LATER</t>
  </si>
  <si>
    <t>25 LATERAL + PEDUNC</t>
  </si>
  <si>
    <t>10P</t>
  </si>
  <si>
    <t>20P</t>
  </si>
  <si>
    <t>25P</t>
  </si>
  <si>
    <t>15P</t>
  </si>
  <si>
    <t>20L</t>
  </si>
  <si>
    <t>25L</t>
  </si>
  <si>
    <t>20L+P</t>
  </si>
  <si>
    <t>15L</t>
  </si>
  <si>
    <t>7,5P</t>
  </si>
  <si>
    <t>30P+L</t>
  </si>
  <si>
    <t>7,5L</t>
  </si>
  <si>
    <t>10L</t>
  </si>
  <si>
    <t>30P</t>
  </si>
  <si>
    <t>7,5C</t>
  </si>
  <si>
    <t>30L</t>
  </si>
  <si>
    <t>10C</t>
  </si>
  <si>
    <t>25P+L</t>
  </si>
  <si>
    <t>15P+L</t>
  </si>
  <si>
    <t>30L+P</t>
  </si>
  <si>
    <t>25L+P</t>
  </si>
  <si>
    <t>15L+P</t>
  </si>
  <si>
    <t>Promedio</t>
  </si>
  <si>
    <t>Desvest</t>
  </si>
  <si>
    <t>3ºC</t>
  </si>
  <si>
    <t>INICIAL</t>
  </si>
  <si>
    <t>CONFECCIÓN</t>
  </si>
  <si>
    <t xml:space="preserve"> TRANSPORTE CONTROL</t>
  </si>
  <si>
    <t>TRANSPORTE TRAT.</t>
  </si>
  <si>
    <t>TVC CONTROL</t>
  </si>
  <si>
    <t>TVC TRAT.</t>
  </si>
  <si>
    <t>Consistencia</t>
  </si>
  <si>
    <t>Black Splendor</t>
  </si>
  <si>
    <t>Showtime</t>
  </si>
  <si>
    <t>Black Gold</t>
  </si>
  <si>
    <t>15ºC</t>
  </si>
  <si>
    <t>30ºC</t>
  </si>
  <si>
    <t>TRANSPORTE CONTROL</t>
  </si>
  <si>
    <t>daño</t>
  </si>
  <si>
    <t>id</t>
  </si>
  <si>
    <t>n0</t>
  </si>
  <si>
    <t>n1</t>
  </si>
  <si>
    <t>n2</t>
  </si>
  <si>
    <t>datos</t>
  </si>
  <si>
    <t>INDICE DE DAÑOS</t>
  </si>
  <si>
    <t>INDICE DE DAÑOS 2</t>
  </si>
  <si>
    <t>IM</t>
  </si>
  <si>
    <t>indice de madurez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</si>
</sst>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s>
  <cellStyleXfs count="1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8">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5" borderId="0" xfId="0" applyFill="1" applyAlignment="1">
      <alignment horizontal="center"/>
    </xf>
    <xf numFmtId="0" fontId="0" fillId="6" borderId="0" xfId="0" applyFill="1" applyAlignment="1">
      <alignment horizontal="left"/>
    </xf>
    <xf numFmtId="0" fontId="0" fillId="2" borderId="0" xfId="0" applyFill="1" applyBorder="1" applyAlignment="1">
      <alignment horizontal="left"/>
    </xf>
    <xf numFmtId="0" fontId="0" fillId="0" borderId="0" xfId="0" applyBorder="1" applyAlignment="1">
      <alignment horizontal="left"/>
    </xf>
    <xf numFmtId="0" fontId="3" fillId="2" borderId="0" xfId="0" applyFont="1" applyFill="1" applyBorder="1" applyAlignment="1">
      <alignment horizontal="left"/>
    </xf>
    <xf numFmtId="0" fontId="0" fillId="5" borderId="0" xfId="0" applyFill="1" applyAlignment="1">
      <alignment horizontal="left"/>
    </xf>
    <xf numFmtId="0" fontId="0" fillId="3" borderId="0" xfId="0" applyFill="1" applyBorder="1" applyAlignment="1">
      <alignment horizontal="left"/>
    </xf>
    <xf numFmtId="0" fontId="3" fillId="3" borderId="0" xfId="0" applyFont="1" applyFill="1" applyBorder="1" applyAlignment="1">
      <alignment horizontal="left"/>
    </xf>
    <xf numFmtId="0" fontId="0" fillId="4" borderId="0" xfId="0" applyFill="1" applyBorder="1" applyAlignment="1">
      <alignment horizontal="left"/>
    </xf>
    <xf numFmtId="0" fontId="3" fillId="4" borderId="0" xfId="0" applyFont="1" applyFill="1" applyBorder="1" applyAlignment="1">
      <alignment horizontal="left"/>
    </xf>
    <xf numFmtId="0" fontId="0" fillId="0" borderId="0" xfId="0" applyAlignment="1">
      <alignment horizontal="left"/>
    </xf>
    <xf numFmtId="14" fontId="0" fillId="6" borderId="0" xfId="0" applyNumberFormat="1" applyFill="1" applyAlignment="1">
      <alignment horizontal="left"/>
    </xf>
    <xf numFmtId="0" fontId="0" fillId="6" borderId="0" xfId="0" applyFill="1" applyAlignment="1">
      <alignment horizontal="center"/>
    </xf>
    <xf numFmtId="0" fontId="0" fillId="6" borderId="0" xfId="0" applyFill="1" applyAlignment="1">
      <alignment horizontal="center"/>
    </xf>
    <xf numFmtId="0" fontId="0" fillId="0" borderId="0" xfId="0" applyFill="1" applyAlignment="1">
      <alignment horizontal="center"/>
    </xf>
    <xf numFmtId="0" fontId="0" fillId="0" borderId="1" xfId="0" applyFill="1" applyBorder="1" applyAlignment="1">
      <alignment horizontal="center"/>
    </xf>
    <xf numFmtId="0" fontId="0" fillId="2" borderId="1" xfId="0" applyFill="1" applyBorder="1" applyAlignment="1">
      <alignment horizontal="center"/>
    </xf>
    <xf numFmtId="0" fontId="0" fillId="6" borderId="0" xfId="0" applyFill="1" applyAlignment="1"/>
    <xf numFmtId="0" fontId="0" fillId="0" borderId="0" xfId="0" applyAlignment="1">
      <alignment horizontal="center"/>
    </xf>
    <xf numFmtId="0" fontId="0" fillId="0" borderId="0" xfId="0" applyFill="1"/>
    <xf numFmtId="0" fontId="0" fillId="0" borderId="0" xfId="0" applyFill="1" applyBorder="1" applyAlignment="1">
      <alignment horizontal="center"/>
    </xf>
    <xf numFmtId="0" fontId="0" fillId="0" borderId="0" xfId="0" applyAlignment="1">
      <alignment horizontal="center"/>
    </xf>
    <xf numFmtId="0" fontId="0" fillId="2" borderId="0" xfId="0" applyFill="1"/>
    <xf numFmtId="0" fontId="0" fillId="2" borderId="0" xfId="0" applyFill="1" applyAlignment="1">
      <alignment horizontal="center"/>
    </xf>
    <xf numFmtId="0" fontId="0" fillId="6" borderId="0" xfId="0" applyFill="1" applyAlignment="1">
      <alignment horizontal="center"/>
    </xf>
    <xf numFmtId="0" fontId="0" fillId="0" borderId="0" xfId="0" applyAlignment="1">
      <alignment horizontal="center"/>
    </xf>
    <xf numFmtId="0" fontId="0" fillId="2" borderId="0" xfId="0" applyFill="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6" borderId="0" xfId="0" applyFill="1" applyAlignment="1">
      <alignment horizontal="center"/>
    </xf>
    <xf numFmtId="0" fontId="0" fillId="0" borderId="0" xfId="0" applyAlignment="1">
      <alignment horizontal="center"/>
    </xf>
    <xf numFmtId="0" fontId="0" fillId="6" borderId="0" xfId="0" applyFill="1" applyAlignment="1">
      <alignment horizontal="center"/>
    </xf>
    <xf numFmtId="14" fontId="0" fillId="6" borderId="0" xfId="0" applyNumberFormat="1" applyFill="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5"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0" xfId="0" applyAlignment="1">
      <alignment horizontal="center"/>
    </xf>
  </cellXfs>
  <cellStyles count="17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s-ES" sz="2000" baseline="0"/>
              <a:t>3ºC</a:t>
            </a:r>
            <a:endParaRPr lang="es-ES" sz="2000"/>
          </a:p>
        </c:rich>
      </c:tx>
      <c:layout>
        <c:manualLayout>
          <c:xMode val="edge"/>
          <c:yMode val="edge"/>
          <c:x val="0.9231486815000659"/>
          <c:y val="0.89343587910132649"/>
        </c:manualLayout>
      </c:layout>
      <c:overlay val="1"/>
    </c:title>
    <c:autoTitleDeleted val="0"/>
    <c:plotArea>
      <c:layout>
        <c:manualLayout>
          <c:layoutTarget val="inner"/>
          <c:xMode val="edge"/>
          <c:yMode val="edge"/>
          <c:x val="0.10511090778855213"/>
          <c:y val="3.6432997279573914E-2"/>
          <c:w val="0.8782178092183881"/>
          <c:h val="0.80174310376433189"/>
        </c:manualLayout>
      </c:layout>
      <c:barChart>
        <c:barDir val="col"/>
        <c:grouping val="clustered"/>
        <c:varyColors val="0"/>
        <c:ser>
          <c:idx val="0"/>
          <c:order val="0"/>
          <c:tx>
            <c:strRef>
              <c:f>' RESUMEN IM (2)'!$B$3:$C$3</c:f>
              <c:strCache>
                <c:ptCount val="1"/>
                <c:pt idx="0">
                  <c:v>Black Splendor</c:v>
                </c:pt>
              </c:strCache>
            </c:strRef>
          </c:tx>
          <c:spPr>
            <a:solidFill>
              <a:schemeClr val="accent1"/>
            </a:solidFill>
            <a:ln>
              <a:noFill/>
            </a:ln>
            <a:effectLst/>
          </c:spPr>
          <c:invertIfNegative val="0"/>
          <c:dLbls>
            <c:dLbl>
              <c:idx val="0"/>
              <c:layout>
                <c:manualLayout>
                  <c:x val="0"/>
                  <c:y val="-6.26098354570605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6.26098354570605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3.6432997279573914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6.94209247612706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52439724621121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(2)'!$C$5,' RESUMEN IM (2)'!$C$6,' RESUMEN IM (2)'!$C$7,' RESUMEN IM (2)'!$C$8,' RESUMEN IM (2)'!$C$9,' RESUMEN IM (2)'!$C$10)</c:f>
                <c:numCache>
                  <c:formatCode>General</c:formatCode>
                  <c:ptCount val="6"/>
                  <c:pt idx="0">
                    <c:v>6.8761430667537163E-2</c:v>
                  </c:pt>
                  <c:pt idx="1">
                    <c:v>6.0764202598030857E-2</c:v>
                  </c:pt>
                  <c:pt idx="2">
                    <c:v>2.6260389082915971E-2</c:v>
                  </c:pt>
                  <c:pt idx="3">
                    <c:v>1.44186325862092E-2</c:v>
                  </c:pt>
                  <c:pt idx="4">
                    <c:v>5.4692659687898028E-2</c:v>
                  </c:pt>
                  <c:pt idx="5">
                    <c:v>5.2347326261449126E-2</c:v>
                  </c:pt>
                </c:numCache>
              </c:numRef>
            </c:plus>
            <c:minus>
              <c:numRef>
                <c:f>(' RESUMEN IM (2)'!$C$5,' RESUMEN IM (2)'!$C$6,' RESUMEN IM (2)'!$C$7,' RESUMEN IM (2)'!$C$8,' RESUMEN IM (2)'!$C$9,' RESUMEN IM (2)'!$C$10)</c:f>
                <c:numCache>
                  <c:formatCode>General</c:formatCode>
                  <c:ptCount val="6"/>
                  <c:pt idx="0">
                    <c:v>6.8761430667537163E-2</c:v>
                  </c:pt>
                  <c:pt idx="1">
                    <c:v>6.0764202598030857E-2</c:v>
                  </c:pt>
                  <c:pt idx="2">
                    <c:v>2.6260389082915971E-2</c:v>
                  </c:pt>
                  <c:pt idx="3">
                    <c:v>1.44186325862092E-2</c:v>
                  </c:pt>
                  <c:pt idx="4">
                    <c:v>5.4692659687898028E-2</c:v>
                  </c:pt>
                  <c:pt idx="5">
                    <c:v>5.2347326261449126E-2</c:v>
                  </c:pt>
                </c:numCache>
              </c:numRef>
            </c:minus>
            <c:spPr>
              <a:noFill/>
              <a:ln w="9525" cap="flat" cmpd="sng" algn="ctr">
                <a:solidFill>
                  <a:schemeClr val="tx1">
                    <a:lumMod val="65000"/>
                    <a:lumOff val="35000"/>
                  </a:schemeClr>
                </a:solidFill>
                <a:round/>
              </a:ln>
              <a:effectLst/>
            </c:spPr>
          </c:errBars>
          <c:cat>
            <c:strRef>
              <c:f>(' RESUMEN IM (2)'!$A$5,' RESUMEN IM (2)'!$A$6,' RESUMEN IM (2)'!$A$7,' RESUMEN IM (2)'!$A$8,' RESUMEN IM (2)'!$A$9,' RESUMEN IM (2)'!$A$10)</c:f>
              <c:strCache>
                <c:ptCount val="6"/>
                <c:pt idx="0">
                  <c:v>INICIAL</c:v>
                </c:pt>
                <c:pt idx="1">
                  <c:v>CONFECCIÓN</c:v>
                </c:pt>
                <c:pt idx="2">
                  <c:v> TRANSPORTE CONTROL</c:v>
                </c:pt>
                <c:pt idx="3">
                  <c:v>TRANSPORTE TRAT.</c:v>
                </c:pt>
                <c:pt idx="4">
                  <c:v>TVC CONTROL</c:v>
                </c:pt>
                <c:pt idx="5">
                  <c:v>TVC TRAT.</c:v>
                </c:pt>
              </c:strCache>
            </c:strRef>
          </c:cat>
          <c:val>
            <c:numRef>
              <c:f>(' RESUMEN IM (2)'!$B$5,' RESUMEN IM (2)'!$B$6,' RESUMEN IM (2)'!$B$7,' RESUMEN IM (2)'!$B$8,' RESUMEN IM (2)'!$B$9,' RESUMEN IM (2)'!$B$10)</c:f>
              <c:numCache>
                <c:formatCode>General</c:formatCode>
                <c:ptCount val="6"/>
                <c:pt idx="0">
                  <c:v>0.52277064392573813</c:v>
                </c:pt>
                <c:pt idx="1">
                  <c:v>0.47413903119236461</c:v>
                </c:pt>
                <c:pt idx="2">
                  <c:v>0.45179802762309346</c:v>
                </c:pt>
                <c:pt idx="3">
                  <c:v>0.38610472637204246</c:v>
                </c:pt>
                <c:pt idx="4">
                  <c:v>0.50608843494755396</c:v>
                </c:pt>
                <c:pt idx="5">
                  <c:v>0.51741660915573962</c:v>
                </c:pt>
              </c:numCache>
            </c:numRef>
          </c:val>
        </c:ser>
        <c:ser>
          <c:idx val="1"/>
          <c:order val="1"/>
          <c:tx>
            <c:strRef>
              <c:f>' RESUMEN IM (2)'!$D$3:$E$3</c:f>
              <c:strCache>
                <c:ptCount val="1"/>
                <c:pt idx="0">
                  <c:v>Showtime</c:v>
                </c:pt>
              </c:strCache>
            </c:strRef>
          </c:tx>
          <c:spPr>
            <a:solidFill>
              <a:schemeClr val="accent2"/>
            </a:solidFill>
            <a:ln>
              <a:noFill/>
            </a:ln>
            <a:effectLst/>
          </c:spPr>
          <c:invertIfNegative val="0"/>
          <c:dLbls>
            <c:dLbl>
              <c:idx val="0"/>
              <c:layout>
                <c:manualLayout>
                  <c:x val="-1.8519272105238824E-3"/>
                  <c:y val="-7.706410859213432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4.4195177969689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519674310382699E-3"/>
                  <c:y val="0"/>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1.6879907698622401E-17"/>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914639782365912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8526564879951448E-3"/>
                  <c:y val="-2.187270769748907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(2)'!$E$5:$E$10</c:f>
                <c:numCache>
                  <c:formatCode>General</c:formatCode>
                  <c:ptCount val="6"/>
                  <c:pt idx="0">
                    <c:v>6.9819363781665353E-2</c:v>
                  </c:pt>
                  <c:pt idx="1">
                    <c:v>5.4518667062542332E-2</c:v>
                  </c:pt>
                  <c:pt idx="2">
                    <c:v>1.2120325312499979E-2</c:v>
                  </c:pt>
                  <c:pt idx="3">
                    <c:v>7.4452556138638187E-3</c:v>
                  </c:pt>
                  <c:pt idx="4">
                    <c:v>3.0509764330614208E-2</c:v>
                  </c:pt>
                  <c:pt idx="5">
                    <c:v>2.6819156508828667E-2</c:v>
                  </c:pt>
                </c:numCache>
              </c:numRef>
            </c:plus>
            <c:minus>
              <c:numRef>
                <c:f>' RESUMEN IM (2)'!$E$5:$E$10</c:f>
                <c:numCache>
                  <c:formatCode>General</c:formatCode>
                  <c:ptCount val="6"/>
                  <c:pt idx="0">
                    <c:v>6.9819363781665353E-2</c:v>
                  </c:pt>
                  <c:pt idx="1">
                    <c:v>5.4518667062542332E-2</c:v>
                  </c:pt>
                  <c:pt idx="2">
                    <c:v>1.2120325312499979E-2</c:v>
                  </c:pt>
                  <c:pt idx="3">
                    <c:v>7.4452556138638187E-3</c:v>
                  </c:pt>
                  <c:pt idx="4">
                    <c:v>3.0509764330614208E-2</c:v>
                  </c:pt>
                  <c:pt idx="5">
                    <c:v>2.6819156508828667E-2</c:v>
                  </c:pt>
                </c:numCache>
              </c:numRef>
            </c:minus>
          </c:errBars>
          <c:val>
            <c:numRef>
              <c:f>(' RESUMEN IM (2)'!$D$5,' RESUMEN IM (2)'!$D$6,' RESUMEN IM (2)'!$D$7,' RESUMEN IM (2)'!$D$8,' RESUMEN IM (2)'!$D$9,' RESUMEN IM (2)'!$D$10)</c:f>
              <c:numCache>
                <c:formatCode>General</c:formatCode>
                <c:ptCount val="6"/>
                <c:pt idx="0">
                  <c:v>0.52791178074718148</c:v>
                </c:pt>
                <c:pt idx="1">
                  <c:v>0.53770713110327273</c:v>
                </c:pt>
                <c:pt idx="2">
                  <c:v>0.41355029910542779</c:v>
                </c:pt>
                <c:pt idx="3">
                  <c:v>0.41223481987614757</c:v>
                </c:pt>
                <c:pt idx="4">
                  <c:v>0.50495028091031224</c:v>
                </c:pt>
                <c:pt idx="5">
                  <c:v>0.49022986313735212</c:v>
                </c:pt>
              </c:numCache>
            </c:numRef>
          </c:val>
        </c:ser>
        <c:ser>
          <c:idx val="2"/>
          <c:order val="2"/>
          <c:tx>
            <c:strRef>
              <c:f>' RESUMEN IM (2)'!$F$3:$G$3</c:f>
              <c:strCache>
                <c:ptCount val="1"/>
                <c:pt idx="0">
                  <c:v>Black Gold</c:v>
                </c:pt>
              </c:strCache>
            </c:strRef>
          </c:tx>
          <c:spPr>
            <a:solidFill>
              <a:schemeClr val="accent3"/>
            </a:solidFill>
            <a:ln>
              <a:noFill/>
            </a:ln>
            <a:effectLst/>
          </c:spPr>
          <c:invertIfNegative val="0"/>
          <c:dLbls>
            <c:dLbl>
              <c:idx val="0"/>
              <c:layout>
                <c:manualLayout>
                  <c:x val="0"/>
                  <c:y val="-5.500608029430977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4.41951779696898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519674310382699E-3"/>
                  <c:y val="-4.78781094671639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5.9155712622254941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516354995353774E-3"/>
                  <c:y val="-2.914639782365912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8342197700996533E-7"/>
                  <c:y val="-5.4649495919360865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(2)'!$G$5:$G$10</c:f>
                <c:numCache>
                  <c:formatCode>General</c:formatCode>
                  <c:ptCount val="6"/>
                  <c:pt idx="0">
                    <c:v>5.5425906762728898E-2</c:v>
                  </c:pt>
                  <c:pt idx="1">
                    <c:v>5.1516420960055334E-2</c:v>
                  </c:pt>
                  <c:pt idx="2">
                    <c:v>5.9593213622553778E-2</c:v>
                  </c:pt>
                  <c:pt idx="3">
                    <c:v>5.8460567063606896E-2</c:v>
                  </c:pt>
                  <c:pt idx="4">
                    <c:v>2.977997370513058E-2</c:v>
                  </c:pt>
                  <c:pt idx="5">
                    <c:v>5.672104088692647E-2</c:v>
                  </c:pt>
                </c:numCache>
              </c:numRef>
            </c:plus>
            <c:minus>
              <c:numRef>
                <c:f>' RESUMEN IM (2)'!$G$5:$G$10</c:f>
                <c:numCache>
                  <c:formatCode>General</c:formatCode>
                  <c:ptCount val="6"/>
                  <c:pt idx="0">
                    <c:v>5.5425906762728898E-2</c:v>
                  </c:pt>
                  <c:pt idx="1">
                    <c:v>5.1516420960055334E-2</c:v>
                  </c:pt>
                  <c:pt idx="2">
                    <c:v>5.9593213622553778E-2</c:v>
                  </c:pt>
                  <c:pt idx="3">
                    <c:v>5.8460567063606896E-2</c:v>
                  </c:pt>
                  <c:pt idx="4">
                    <c:v>2.977997370513058E-2</c:v>
                  </c:pt>
                  <c:pt idx="5">
                    <c:v>5.672104088692647E-2</c:v>
                  </c:pt>
                </c:numCache>
              </c:numRef>
            </c:minus>
          </c:errBars>
          <c:val>
            <c:numRef>
              <c:f>(' RESUMEN IM (2)'!$F$5,' RESUMEN IM (2)'!$F$6,' RESUMEN IM (2)'!$F$7,' RESUMEN IM (2)'!$F$8,' RESUMEN IM (2)'!$F$9,' RESUMEN IM (2)'!$F$10)</c:f>
              <c:numCache>
                <c:formatCode>General</c:formatCode>
                <c:ptCount val="6"/>
                <c:pt idx="0">
                  <c:v>0.44765583033524342</c:v>
                </c:pt>
                <c:pt idx="1">
                  <c:v>0.60120610941691188</c:v>
                </c:pt>
                <c:pt idx="2">
                  <c:v>0.57055168214139806</c:v>
                </c:pt>
                <c:pt idx="3">
                  <c:v>0.66996564841166861</c:v>
                </c:pt>
                <c:pt idx="4">
                  <c:v>0.62083496780098713</c:v>
                </c:pt>
                <c:pt idx="5">
                  <c:v>0.6160985583069607</c:v>
                </c:pt>
              </c:numCache>
            </c:numRef>
          </c:val>
        </c:ser>
        <c:dLbls>
          <c:showLegendKey val="0"/>
          <c:showVal val="0"/>
          <c:showCatName val="0"/>
          <c:showSerName val="0"/>
          <c:showPercent val="0"/>
          <c:showBubbleSize val="0"/>
        </c:dLbls>
        <c:gapWidth val="219"/>
        <c:overlap val="-27"/>
        <c:axId val="141100928"/>
        <c:axId val="141102464"/>
      </c:barChart>
      <c:catAx>
        <c:axId val="14110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crossAx val="141102464"/>
        <c:crosses val="autoZero"/>
        <c:auto val="1"/>
        <c:lblAlgn val="ctr"/>
        <c:lblOffset val="100"/>
        <c:noMultiLvlLbl val="0"/>
      </c:catAx>
      <c:valAx>
        <c:axId val="141102464"/>
        <c:scaling>
          <c:orientation val="minMax"/>
          <c:max val="0.8"/>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s-ES" sz="1600"/>
                  <a:t>Indice de madurez</a:t>
                </a:r>
                <a:r>
                  <a:rPr lang="es-ES" sz="1600" baseline="0"/>
                  <a:t> </a:t>
                </a:r>
                <a:endParaRPr lang="es-ES" sz="1600"/>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11009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s-ES" sz="2000" baseline="0"/>
              <a:t>3ºC</a:t>
            </a:r>
            <a:endParaRPr lang="es-ES" sz="2000"/>
          </a:p>
        </c:rich>
      </c:tx>
      <c:layout>
        <c:manualLayout>
          <c:xMode val="edge"/>
          <c:yMode val="edge"/>
          <c:x val="0.89716404166247299"/>
          <c:y val="0.82726819150003195"/>
        </c:manualLayout>
      </c:layout>
      <c:overlay val="1"/>
    </c:title>
    <c:autoTitleDeleted val="0"/>
    <c:plotArea>
      <c:layout/>
      <c:barChart>
        <c:barDir val="col"/>
        <c:grouping val="clustered"/>
        <c:varyColors val="0"/>
        <c:ser>
          <c:idx val="0"/>
          <c:order val="0"/>
          <c:tx>
            <c:strRef>
              <c:f>' RESUMEN DAÑOS'!$B$3:$C$3</c:f>
              <c:strCache>
                <c:ptCount val="1"/>
                <c:pt idx="0">
                  <c:v>Black Splendor</c:v>
                </c:pt>
              </c:strCache>
            </c:strRef>
          </c:tx>
          <c:spPr>
            <a:solidFill>
              <a:schemeClr val="accent1"/>
            </a:solidFill>
            <a:ln>
              <a:noFill/>
            </a:ln>
            <a:effectLst/>
          </c:spPr>
          <c:invertIfNegative val="0"/>
          <c:errBars>
            <c:errBarType val="both"/>
            <c:errValType val="cust"/>
            <c:noEndCap val="0"/>
            <c:plus>
              <c:numRef>
                <c:f>(' RESUMEN DAÑOS'!$C$5,' RESUMEN DAÑOS'!$C$6,' RESUMEN DAÑOS'!$C$7,' RESUMEN DAÑOS'!$C$8,' RESUMEN DAÑOS'!$C$9,' RESUMEN DAÑOS'!$C$10)</c:f>
                <c:numCache>
                  <c:formatCode>General</c:formatCode>
                  <c:ptCount val="6"/>
                  <c:pt idx="0">
                    <c:v>0</c:v>
                  </c:pt>
                </c:numCache>
              </c:numRef>
            </c:plus>
            <c:minus>
              <c:numRef>
                <c:f>(' RESUMEN DAÑOS'!$C$5,' RESUMEN DAÑOS'!$C$6,' RESUMEN DAÑOS'!$C$7,' RESUMEN DAÑOS'!$C$8,' RESUMEN DAÑOS'!$C$9,' RESUMEN DAÑOS'!$C$10)</c:f>
                <c:numCache>
                  <c:formatCode>General</c:formatCode>
                  <c:ptCount val="6"/>
                  <c:pt idx="0">
                    <c:v>0</c:v>
                  </c:pt>
                </c:numCache>
              </c:numRef>
            </c:minus>
            <c:spPr>
              <a:noFill/>
              <a:ln w="9525" cap="flat" cmpd="sng" algn="ctr">
                <a:solidFill>
                  <a:schemeClr val="tx1">
                    <a:lumMod val="65000"/>
                    <a:lumOff val="35000"/>
                  </a:schemeClr>
                </a:solidFill>
                <a:round/>
              </a:ln>
              <a:effectLst/>
            </c:spPr>
          </c:errBars>
          <c:cat>
            <c:strRef>
              <c:f>(' RESUMEN DAÑOS'!$A$5,' RESUMEN DAÑOS'!$A$6,' RESUMEN DAÑOS'!$A$7,' RESUMEN DAÑOS'!$A$8,' RESUMEN DAÑOS'!$A$9,' RESUMEN DAÑOS'!$A$10)</c:f>
              <c:strCache>
                <c:ptCount val="6"/>
                <c:pt idx="0">
                  <c:v>INICIAL</c:v>
                </c:pt>
                <c:pt idx="1">
                  <c:v>CONFECCIÓN</c:v>
                </c:pt>
                <c:pt idx="2">
                  <c:v> TRANSPORTE CONTROL</c:v>
                </c:pt>
                <c:pt idx="3">
                  <c:v>TRANSPORTE TRAT.</c:v>
                </c:pt>
                <c:pt idx="4">
                  <c:v>TVC CONTROL</c:v>
                </c:pt>
                <c:pt idx="5">
                  <c:v>TVC TRAT.</c:v>
                </c:pt>
              </c:strCache>
            </c:strRef>
          </c:cat>
          <c:val>
            <c:numRef>
              <c:f>(' RESUMEN DAÑOS'!$B$5,' RESUMEN DAÑOS'!$B$6,' RESUMEN DAÑOS'!$B$7,' RESUMEN DAÑOS'!$B$8,' RESUMEN DAÑOS'!$B$9,' RESUMEN DAÑOS'!$B$10)</c:f>
              <c:numCache>
                <c:formatCode>General</c:formatCode>
                <c:ptCount val="6"/>
                <c:pt idx="0">
                  <c:v>0</c:v>
                </c:pt>
                <c:pt idx="1">
                  <c:v>0.36666666666666664</c:v>
                </c:pt>
                <c:pt idx="2">
                  <c:v>0.22222222222222221</c:v>
                </c:pt>
                <c:pt idx="3">
                  <c:v>0.25</c:v>
                </c:pt>
                <c:pt idx="4">
                  <c:v>0.22222222222222221</c:v>
                </c:pt>
                <c:pt idx="5">
                  <c:v>0.3611111111111111</c:v>
                </c:pt>
              </c:numCache>
            </c:numRef>
          </c:val>
        </c:ser>
        <c:ser>
          <c:idx val="1"/>
          <c:order val="1"/>
          <c:tx>
            <c:strRef>
              <c:f>' RESUMEN DAÑOS'!$D$3:$E$3</c:f>
              <c:strCache>
                <c:ptCount val="1"/>
                <c:pt idx="0">
                  <c:v>Showtime</c:v>
                </c:pt>
              </c:strCache>
            </c:strRef>
          </c:tx>
          <c:spPr>
            <a:solidFill>
              <a:schemeClr val="accent2"/>
            </a:solidFill>
            <a:ln>
              <a:noFill/>
            </a:ln>
            <a:effectLst/>
          </c:spPr>
          <c:invertIfNegative val="0"/>
          <c:errBars>
            <c:errBarType val="both"/>
            <c:errValType val="cust"/>
            <c:noEndCap val="0"/>
            <c:plus>
              <c:numRef>
                <c:f>' RESUMEN DAÑOS'!$E$5:$E$10</c:f>
                <c:numCache>
                  <c:formatCode>General</c:formatCode>
                  <c:ptCount val="6"/>
                  <c:pt idx="0">
                    <c:v>0</c:v>
                  </c:pt>
                </c:numCache>
              </c:numRef>
            </c:plus>
            <c:minus>
              <c:numRef>
                <c:f>' RESUMEN DAÑOS'!$E$5:$E$10</c:f>
                <c:numCache>
                  <c:formatCode>General</c:formatCode>
                  <c:ptCount val="6"/>
                  <c:pt idx="0">
                    <c:v>0</c:v>
                  </c:pt>
                </c:numCache>
              </c:numRef>
            </c:minus>
          </c:errBars>
          <c:val>
            <c:numRef>
              <c:f>(' RESUMEN DAÑOS'!$D$5,' RESUMEN DAÑOS'!$D$6,' RESUMEN DAÑOS'!$D$7,' RESUMEN DAÑOS'!$D$8,' RESUMEN DAÑOS'!$D$9,' RESUMEN DAÑOS'!$D$10)</c:f>
              <c:numCache>
                <c:formatCode>General</c:formatCode>
                <c:ptCount val="6"/>
                <c:pt idx="0">
                  <c:v>0</c:v>
                </c:pt>
                <c:pt idx="1">
                  <c:v>0.43333333333333335</c:v>
                </c:pt>
                <c:pt idx="2">
                  <c:v>0.3888888888888889</c:v>
                </c:pt>
                <c:pt idx="3">
                  <c:v>0.66666666666666663</c:v>
                </c:pt>
                <c:pt idx="4">
                  <c:v>0.52777777777777779</c:v>
                </c:pt>
                <c:pt idx="5">
                  <c:v>0.58333333333333337</c:v>
                </c:pt>
              </c:numCache>
            </c:numRef>
          </c:val>
        </c:ser>
        <c:ser>
          <c:idx val="2"/>
          <c:order val="2"/>
          <c:tx>
            <c:strRef>
              <c:f>' RESUMEN DAÑOS'!$F$3:$G$3</c:f>
              <c:strCache>
                <c:ptCount val="1"/>
                <c:pt idx="0">
                  <c:v>Black Gold</c:v>
                </c:pt>
              </c:strCache>
            </c:strRef>
          </c:tx>
          <c:spPr>
            <a:solidFill>
              <a:schemeClr val="accent3"/>
            </a:solidFill>
            <a:ln>
              <a:noFill/>
            </a:ln>
            <a:effectLst/>
          </c:spPr>
          <c:invertIfNegative val="0"/>
          <c:errBars>
            <c:errBarType val="both"/>
            <c:errValType val="cust"/>
            <c:noEndCap val="0"/>
            <c:plus>
              <c:numRef>
                <c:f>' RESUMEN DAÑOS'!$G$5:$G$10</c:f>
                <c:numCache>
                  <c:formatCode>General</c:formatCode>
                  <c:ptCount val="6"/>
                  <c:pt idx="0">
                    <c:v>0</c:v>
                  </c:pt>
                </c:numCache>
              </c:numRef>
            </c:plus>
            <c:minus>
              <c:numRef>
                <c:f>' RESUMEN DAÑOS'!$G$5:$G$10</c:f>
                <c:numCache>
                  <c:formatCode>General</c:formatCode>
                  <c:ptCount val="6"/>
                  <c:pt idx="0">
                    <c:v>0</c:v>
                  </c:pt>
                </c:numCache>
              </c:numRef>
            </c:minus>
          </c:errBars>
          <c:val>
            <c:numRef>
              <c:f>(' RESUMEN DAÑOS'!$F$5,' RESUMEN DAÑOS'!$F$6,' RESUMEN DAÑOS'!$F$7,' RESUMEN DAÑOS'!$F$8,' RESUMEN DAÑOS'!$F$9,' RESUMEN DAÑOS'!$F$10)</c:f>
              <c:numCache>
                <c:formatCode>General</c:formatCode>
                <c:ptCount val="6"/>
                <c:pt idx="0">
                  <c:v>0</c:v>
                </c:pt>
                <c:pt idx="1">
                  <c:v>0.21428571428571427</c:v>
                </c:pt>
                <c:pt idx="2">
                  <c:v>0.3888888888888889</c:v>
                </c:pt>
                <c:pt idx="3">
                  <c:v>0.47222222222222221</c:v>
                </c:pt>
                <c:pt idx="4">
                  <c:v>0.27777777777777779</c:v>
                </c:pt>
                <c:pt idx="5">
                  <c:v>0.27777777777777779</c:v>
                </c:pt>
              </c:numCache>
            </c:numRef>
          </c:val>
        </c:ser>
        <c:dLbls>
          <c:showLegendKey val="0"/>
          <c:showVal val="0"/>
          <c:showCatName val="0"/>
          <c:showSerName val="0"/>
          <c:showPercent val="0"/>
          <c:showBubbleSize val="0"/>
        </c:dLbls>
        <c:gapWidth val="219"/>
        <c:overlap val="-27"/>
        <c:axId val="142124544"/>
        <c:axId val="142126080"/>
      </c:barChart>
      <c:catAx>
        <c:axId val="1421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crossAx val="142126080"/>
        <c:crosses val="autoZero"/>
        <c:auto val="1"/>
        <c:lblAlgn val="ctr"/>
        <c:lblOffset val="100"/>
        <c:noMultiLvlLbl val="0"/>
      </c:catAx>
      <c:valAx>
        <c:axId val="142126080"/>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sz="1600"/>
                  <a:t>INDICE DE DAÑOS</a:t>
                </a:r>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2124544"/>
        <c:crosses val="autoZero"/>
        <c:crossBetween val="between"/>
      </c:valAx>
      <c:spPr>
        <a:noFill/>
        <a:ln>
          <a:noFill/>
        </a:ln>
        <a:effectLst/>
      </c:spPr>
    </c:plotArea>
    <c:legend>
      <c:legendPos val="b"/>
      <c:overlay val="0"/>
      <c:txPr>
        <a:bodyPr/>
        <a:lstStyle/>
        <a:p>
          <a:pPr>
            <a:defRPr sz="1400"/>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884126855467117"/>
          <c:y val="0.84978552658207396"/>
        </c:manualLayout>
      </c:layout>
      <c:overlay val="1"/>
    </c:title>
    <c:autoTitleDeleted val="0"/>
    <c:plotArea>
      <c:layout/>
      <c:barChart>
        <c:barDir val="col"/>
        <c:grouping val="clustered"/>
        <c:varyColors val="0"/>
        <c:ser>
          <c:idx val="0"/>
          <c:order val="0"/>
          <c:tx>
            <c:strRef>
              <c:f>' RESUMEN DAÑOS'!$B$14:$C$14</c:f>
              <c:strCache>
                <c:ptCount val="1"/>
                <c:pt idx="0">
                  <c:v>Black Splendor</c:v>
                </c:pt>
              </c:strCache>
            </c:strRef>
          </c:tx>
          <c:invertIfNegative val="0"/>
          <c:errBars>
            <c:errBarType val="both"/>
            <c:errValType val="cust"/>
            <c:noEndCap val="0"/>
            <c:plus>
              <c:numRef>
                <c:f>' RESUMEN DAÑOS'!$C$16:$C$21</c:f>
                <c:numCache>
                  <c:formatCode>General</c:formatCode>
                  <c:ptCount val="6"/>
                  <c:pt idx="0">
                    <c:v>0</c:v>
                  </c:pt>
                </c:numCache>
              </c:numRef>
            </c:plus>
            <c:minus>
              <c:numRef>
                <c:f>' RESUMEN DAÑOS'!$C$16:$C$21</c:f>
                <c:numCache>
                  <c:formatCode>General</c:formatCode>
                  <c:ptCount val="6"/>
                  <c:pt idx="0">
                    <c:v>0</c:v>
                  </c:pt>
                </c:numCache>
              </c:numRef>
            </c:minus>
          </c:errBars>
          <c:cat>
            <c:strRef>
              <c:f>' RESUMEN DAÑOS'!$A$16:$A$21</c:f>
              <c:strCache>
                <c:ptCount val="6"/>
                <c:pt idx="0">
                  <c:v>INICIAL</c:v>
                </c:pt>
                <c:pt idx="1">
                  <c:v>CONFECCIÓN</c:v>
                </c:pt>
                <c:pt idx="2">
                  <c:v>TRANSPORTE CONTROL</c:v>
                </c:pt>
                <c:pt idx="3">
                  <c:v>TRANSPORTE TRAT.</c:v>
                </c:pt>
                <c:pt idx="4">
                  <c:v>TVC CONTROL</c:v>
                </c:pt>
                <c:pt idx="5">
                  <c:v>TVC TRAT.</c:v>
                </c:pt>
              </c:strCache>
            </c:strRef>
          </c:cat>
          <c:val>
            <c:numRef>
              <c:f>' RESUMEN DAÑOS'!$B$16:$B$21</c:f>
              <c:numCache>
                <c:formatCode>General</c:formatCode>
                <c:ptCount val="6"/>
                <c:pt idx="0">
                  <c:v>0</c:v>
                </c:pt>
                <c:pt idx="1">
                  <c:v>0.33333333333333331</c:v>
                </c:pt>
                <c:pt idx="2">
                  <c:v>0.25</c:v>
                </c:pt>
                <c:pt idx="3">
                  <c:v>0.33333333333333331</c:v>
                </c:pt>
                <c:pt idx="4">
                  <c:v>0.27777777777777779</c:v>
                </c:pt>
                <c:pt idx="5">
                  <c:v>0.3611111111111111</c:v>
                </c:pt>
              </c:numCache>
            </c:numRef>
          </c:val>
        </c:ser>
        <c:ser>
          <c:idx val="1"/>
          <c:order val="1"/>
          <c:tx>
            <c:strRef>
              <c:f>' RESUMEN DAÑOS'!$D$14:$E$14</c:f>
              <c:strCache>
                <c:ptCount val="1"/>
                <c:pt idx="0">
                  <c:v>Showtime</c:v>
                </c:pt>
              </c:strCache>
            </c:strRef>
          </c:tx>
          <c:invertIfNegative val="0"/>
          <c:errBars>
            <c:errBarType val="both"/>
            <c:errValType val="cust"/>
            <c:noEndCap val="0"/>
            <c:plus>
              <c:numRef>
                <c:f>' RESUMEN DAÑOS'!$E$16:$E$21</c:f>
                <c:numCache>
                  <c:formatCode>General</c:formatCode>
                  <c:ptCount val="6"/>
                  <c:pt idx="0">
                    <c:v>0</c:v>
                  </c:pt>
                </c:numCache>
              </c:numRef>
            </c:plus>
            <c:minus>
              <c:numRef>
                <c:f>' RESUMEN DAÑOS'!$E$16:$E$21</c:f>
                <c:numCache>
                  <c:formatCode>General</c:formatCode>
                  <c:ptCount val="6"/>
                  <c:pt idx="0">
                    <c:v>0</c:v>
                  </c:pt>
                </c:numCache>
              </c:numRef>
            </c:minus>
          </c:errBars>
          <c:cat>
            <c:strRef>
              <c:f>' RESUMEN DAÑOS'!$A$16:$A$21</c:f>
              <c:strCache>
                <c:ptCount val="6"/>
                <c:pt idx="0">
                  <c:v>INICIAL</c:v>
                </c:pt>
                <c:pt idx="1">
                  <c:v>CONFECCIÓN</c:v>
                </c:pt>
                <c:pt idx="2">
                  <c:v>TRANSPORTE CONTROL</c:v>
                </c:pt>
                <c:pt idx="3">
                  <c:v>TRANSPORTE TRAT.</c:v>
                </c:pt>
                <c:pt idx="4">
                  <c:v>TVC CONTROL</c:v>
                </c:pt>
                <c:pt idx="5">
                  <c:v>TVC TRAT.</c:v>
                </c:pt>
              </c:strCache>
            </c:strRef>
          </c:cat>
          <c:val>
            <c:numRef>
              <c:f>(' RESUMEN DAÑOS'!$D$16,' RESUMEN DAÑOS'!$D$17,' RESUMEN DAÑOS'!$D$18,' RESUMEN DAÑOS'!$D$19,' RESUMEN DAÑOS'!$D$20,' RESUMEN DAÑOS'!$D$21)</c:f>
              <c:numCache>
                <c:formatCode>General</c:formatCode>
                <c:ptCount val="6"/>
                <c:pt idx="0">
                  <c:v>0</c:v>
                </c:pt>
                <c:pt idx="1">
                  <c:v>0.36666666666666664</c:v>
                </c:pt>
                <c:pt idx="2">
                  <c:v>0.5</c:v>
                </c:pt>
                <c:pt idx="3">
                  <c:v>0.72222222222222221</c:v>
                </c:pt>
                <c:pt idx="4">
                  <c:v>0.66666666666666663</c:v>
                </c:pt>
                <c:pt idx="5">
                  <c:v>0.69444444444444442</c:v>
                </c:pt>
              </c:numCache>
            </c:numRef>
          </c:val>
        </c:ser>
        <c:ser>
          <c:idx val="2"/>
          <c:order val="2"/>
          <c:tx>
            <c:strRef>
              <c:f>' RESUMEN DAÑOS'!$F$14:$G$14</c:f>
              <c:strCache>
                <c:ptCount val="1"/>
                <c:pt idx="0">
                  <c:v>Black Gold</c:v>
                </c:pt>
              </c:strCache>
            </c:strRef>
          </c:tx>
          <c:invertIfNegative val="0"/>
          <c:errBars>
            <c:errBarType val="both"/>
            <c:errValType val="cust"/>
            <c:noEndCap val="0"/>
            <c:plus>
              <c:numRef>
                <c:f>' RESUMEN DAÑOS'!$G$16:$G$21</c:f>
                <c:numCache>
                  <c:formatCode>General</c:formatCode>
                  <c:ptCount val="6"/>
                  <c:pt idx="0">
                    <c:v>0</c:v>
                  </c:pt>
                </c:numCache>
              </c:numRef>
            </c:plus>
            <c:minus>
              <c:numRef>
                <c:f>' RESUMEN DAÑOS'!$G$16:$G$21</c:f>
                <c:numCache>
                  <c:formatCode>General</c:formatCode>
                  <c:ptCount val="6"/>
                  <c:pt idx="0">
                    <c:v>0</c:v>
                  </c:pt>
                </c:numCache>
              </c:numRef>
            </c:minus>
          </c:errBars>
          <c:cat>
            <c:strRef>
              <c:f>' RESUMEN DAÑOS'!$A$16:$A$21</c:f>
              <c:strCache>
                <c:ptCount val="6"/>
                <c:pt idx="0">
                  <c:v>INICIAL</c:v>
                </c:pt>
                <c:pt idx="1">
                  <c:v>CONFECCIÓN</c:v>
                </c:pt>
                <c:pt idx="2">
                  <c:v>TRANSPORTE CONTROL</c:v>
                </c:pt>
                <c:pt idx="3">
                  <c:v>TRANSPORTE TRAT.</c:v>
                </c:pt>
                <c:pt idx="4">
                  <c:v>TVC CONTROL</c:v>
                </c:pt>
                <c:pt idx="5">
                  <c:v>TVC TRAT.</c:v>
                </c:pt>
              </c:strCache>
            </c:strRef>
          </c:cat>
          <c:val>
            <c:numRef>
              <c:f>(' RESUMEN DAÑOS'!$F$16,' RESUMEN DAÑOS'!$F$17,' RESUMEN DAÑOS'!$F$18,' RESUMEN DAÑOS'!$F$19,' RESUMEN DAÑOS'!$F$20,' RESUMEN DAÑOS'!$F$21)</c:f>
              <c:numCache>
                <c:formatCode>General</c:formatCode>
                <c:ptCount val="6"/>
                <c:pt idx="0">
                  <c:v>0</c:v>
                </c:pt>
                <c:pt idx="1">
                  <c:v>0.13333333333333333</c:v>
                </c:pt>
                <c:pt idx="2">
                  <c:v>0.58333333333333337</c:v>
                </c:pt>
                <c:pt idx="3">
                  <c:v>0.58333333333333337</c:v>
                </c:pt>
                <c:pt idx="4">
                  <c:v>0</c:v>
                </c:pt>
                <c:pt idx="5">
                  <c:v>0.90476190476190477</c:v>
                </c:pt>
              </c:numCache>
            </c:numRef>
          </c:val>
        </c:ser>
        <c:dLbls>
          <c:showLegendKey val="0"/>
          <c:showVal val="0"/>
          <c:showCatName val="0"/>
          <c:showSerName val="0"/>
          <c:showPercent val="0"/>
          <c:showBubbleSize val="0"/>
        </c:dLbls>
        <c:gapWidth val="150"/>
        <c:axId val="142326016"/>
        <c:axId val="142327808"/>
      </c:barChart>
      <c:catAx>
        <c:axId val="142326016"/>
        <c:scaling>
          <c:orientation val="minMax"/>
        </c:scaling>
        <c:delete val="0"/>
        <c:axPos val="b"/>
        <c:numFmt formatCode="General" sourceLinked="0"/>
        <c:majorTickMark val="out"/>
        <c:minorTickMark val="none"/>
        <c:tickLblPos val="nextTo"/>
        <c:txPr>
          <a:bodyPr/>
          <a:lstStyle/>
          <a:p>
            <a:pPr>
              <a:defRPr sz="1200" b="1"/>
            </a:pPr>
            <a:endParaRPr lang="es-ES"/>
          </a:p>
        </c:txPr>
        <c:crossAx val="142327808"/>
        <c:crosses val="autoZero"/>
        <c:auto val="1"/>
        <c:lblAlgn val="ctr"/>
        <c:lblOffset val="100"/>
        <c:noMultiLvlLbl val="0"/>
      </c:catAx>
      <c:valAx>
        <c:axId val="142327808"/>
        <c:scaling>
          <c:orientation val="minMax"/>
          <c:max val="2"/>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INDICE DE DAÑOS</a:t>
                </a:r>
              </a:p>
            </c:rich>
          </c:tx>
          <c:overlay val="0"/>
        </c:title>
        <c:numFmt formatCode="General" sourceLinked="1"/>
        <c:majorTickMark val="out"/>
        <c:minorTickMark val="none"/>
        <c:tickLblPos val="nextTo"/>
        <c:spPr>
          <a:noFill/>
          <a:ln>
            <a:noFill/>
          </a:ln>
        </c:spPr>
        <c:crossAx val="142326016"/>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88715646967162798"/>
          <c:y val="0.82977451483523101"/>
        </c:manualLayout>
      </c:layout>
      <c:overlay val="1"/>
    </c:title>
    <c:autoTitleDeleted val="0"/>
    <c:plotArea>
      <c:layout/>
      <c:barChart>
        <c:barDir val="col"/>
        <c:grouping val="clustered"/>
        <c:varyColors val="0"/>
        <c:ser>
          <c:idx val="0"/>
          <c:order val="0"/>
          <c:tx>
            <c:strRef>
              <c:f>' RESUMEN DAÑOS'!$B$25:$C$25</c:f>
              <c:strCache>
                <c:ptCount val="1"/>
                <c:pt idx="0">
                  <c:v>Black Splendor</c:v>
                </c:pt>
              </c:strCache>
            </c:strRef>
          </c:tx>
          <c:invertIfNegative val="0"/>
          <c:errBars>
            <c:errBarType val="both"/>
            <c:errValType val="cust"/>
            <c:noEndCap val="0"/>
            <c:plus>
              <c:numRef>
                <c:f>' RESUMEN DAÑOS'!$C$27:$C$32</c:f>
                <c:numCache>
                  <c:formatCode>General</c:formatCode>
                  <c:ptCount val="6"/>
                  <c:pt idx="0">
                    <c:v>0</c:v>
                  </c:pt>
                </c:numCache>
              </c:numRef>
            </c:plus>
            <c:minus>
              <c:numRef>
                <c:f>' RESUMEN DAÑOS'!$C$27:$C$32</c:f>
                <c:numCache>
                  <c:formatCode>General</c:formatCode>
                  <c:ptCount val="6"/>
                  <c:pt idx="0">
                    <c:v>0</c:v>
                  </c:pt>
                </c:numCache>
              </c:numRef>
            </c:minus>
          </c:errBars>
          <c:cat>
            <c:strRef>
              <c:f>' RESUMEN DAÑOS'!$A$27:$A$32</c:f>
              <c:strCache>
                <c:ptCount val="6"/>
                <c:pt idx="0">
                  <c:v>INICIAL</c:v>
                </c:pt>
                <c:pt idx="1">
                  <c:v>CONFECCIÓN</c:v>
                </c:pt>
                <c:pt idx="2">
                  <c:v> TRANSPORTE CONTROL</c:v>
                </c:pt>
                <c:pt idx="3">
                  <c:v>TRANSPORTE TRAT.</c:v>
                </c:pt>
                <c:pt idx="4">
                  <c:v>TVC CONTROL</c:v>
                </c:pt>
                <c:pt idx="5">
                  <c:v>TVC TRAT.</c:v>
                </c:pt>
              </c:strCache>
            </c:strRef>
          </c:cat>
          <c:val>
            <c:numRef>
              <c:f>' RESUMEN DAÑOS'!$B$27:$B$32</c:f>
              <c:numCache>
                <c:formatCode>General</c:formatCode>
                <c:ptCount val="6"/>
                <c:pt idx="0">
                  <c:v>0</c:v>
                </c:pt>
                <c:pt idx="1">
                  <c:v>0</c:v>
                </c:pt>
                <c:pt idx="2">
                  <c:v>0.61111111111111116</c:v>
                </c:pt>
                <c:pt idx="3">
                  <c:v>0.44444444444444442</c:v>
                </c:pt>
                <c:pt idx="4">
                  <c:v>0.44444444444444442</c:v>
                </c:pt>
                <c:pt idx="5">
                  <c:v>0.30555555555555558</c:v>
                </c:pt>
              </c:numCache>
            </c:numRef>
          </c:val>
        </c:ser>
        <c:ser>
          <c:idx val="1"/>
          <c:order val="1"/>
          <c:tx>
            <c:strRef>
              <c:f>' RESUMEN DAÑOS'!$D$25:$E$25</c:f>
              <c:strCache>
                <c:ptCount val="1"/>
                <c:pt idx="0">
                  <c:v>Showtime</c:v>
                </c:pt>
              </c:strCache>
            </c:strRef>
          </c:tx>
          <c:invertIfNegative val="0"/>
          <c:errBars>
            <c:errBarType val="both"/>
            <c:errValType val="cust"/>
            <c:noEndCap val="0"/>
            <c:plus>
              <c:numRef>
                <c:f>' RESUMEN DAÑOS'!$E$27:$E$32</c:f>
                <c:numCache>
                  <c:formatCode>General</c:formatCode>
                  <c:ptCount val="6"/>
                  <c:pt idx="0">
                    <c:v>0</c:v>
                  </c:pt>
                </c:numCache>
              </c:numRef>
            </c:plus>
            <c:minus>
              <c:numRef>
                <c:f>' RESUMEN DAÑOS'!$E$27:$E$32</c:f>
                <c:numCache>
                  <c:formatCode>General</c:formatCode>
                  <c:ptCount val="6"/>
                  <c:pt idx="0">
                    <c:v>0</c:v>
                  </c:pt>
                </c:numCache>
              </c:numRef>
            </c:minus>
          </c:errBars>
          <c:cat>
            <c:strRef>
              <c:f>' RESUMEN DAÑOS'!$A$27:$A$32</c:f>
              <c:strCache>
                <c:ptCount val="6"/>
                <c:pt idx="0">
                  <c:v>INICIAL</c:v>
                </c:pt>
                <c:pt idx="1">
                  <c:v>CONFECCIÓN</c:v>
                </c:pt>
                <c:pt idx="2">
                  <c:v> TRANSPORTE CONTROL</c:v>
                </c:pt>
                <c:pt idx="3">
                  <c:v>TRANSPORTE TRAT.</c:v>
                </c:pt>
                <c:pt idx="4">
                  <c:v>TVC CONTROL</c:v>
                </c:pt>
                <c:pt idx="5">
                  <c:v>TVC TRAT.</c:v>
                </c:pt>
              </c:strCache>
            </c:strRef>
          </c:cat>
          <c:val>
            <c:numRef>
              <c:f>' RESUMEN DAÑOS'!$D$27:$D$32</c:f>
              <c:numCache>
                <c:formatCode>General</c:formatCode>
                <c:ptCount val="6"/>
                <c:pt idx="0">
                  <c:v>0</c:v>
                </c:pt>
                <c:pt idx="1">
                  <c:v>0</c:v>
                </c:pt>
                <c:pt idx="2">
                  <c:v>0.91666666666666663</c:v>
                </c:pt>
                <c:pt idx="3">
                  <c:v>0.94444444444444442</c:v>
                </c:pt>
                <c:pt idx="4">
                  <c:v>0.7142857142857143</c:v>
                </c:pt>
                <c:pt idx="5">
                  <c:v>0.86111111111111116</c:v>
                </c:pt>
              </c:numCache>
            </c:numRef>
          </c:val>
        </c:ser>
        <c:ser>
          <c:idx val="2"/>
          <c:order val="2"/>
          <c:tx>
            <c:strRef>
              <c:f>' RESUMEN DAÑOS'!$F$25:$G$25</c:f>
              <c:strCache>
                <c:ptCount val="1"/>
                <c:pt idx="0">
                  <c:v>Black Gold</c:v>
                </c:pt>
              </c:strCache>
            </c:strRef>
          </c:tx>
          <c:invertIfNegative val="0"/>
          <c:errBars>
            <c:errBarType val="both"/>
            <c:errValType val="cust"/>
            <c:noEndCap val="0"/>
            <c:plus>
              <c:numRef>
                <c:f>' RESUMEN DAÑOS'!$G$27:$G$32</c:f>
                <c:numCache>
                  <c:formatCode>General</c:formatCode>
                  <c:ptCount val="6"/>
                  <c:pt idx="0">
                    <c:v>0</c:v>
                  </c:pt>
                </c:numCache>
              </c:numRef>
            </c:plus>
            <c:minus>
              <c:numRef>
                <c:f>' RESUMEN DAÑOS'!$G$27:$G$32</c:f>
                <c:numCache>
                  <c:formatCode>General</c:formatCode>
                  <c:ptCount val="6"/>
                  <c:pt idx="0">
                    <c:v>0</c:v>
                  </c:pt>
                </c:numCache>
              </c:numRef>
            </c:minus>
          </c:errBars>
          <c:cat>
            <c:strRef>
              <c:f>' RESUMEN DAÑOS'!$A$27:$A$32</c:f>
              <c:strCache>
                <c:ptCount val="6"/>
                <c:pt idx="0">
                  <c:v>INICIAL</c:v>
                </c:pt>
                <c:pt idx="1">
                  <c:v>CONFECCIÓN</c:v>
                </c:pt>
                <c:pt idx="2">
                  <c:v> TRANSPORTE CONTROL</c:v>
                </c:pt>
                <c:pt idx="3">
                  <c:v>TRANSPORTE TRAT.</c:v>
                </c:pt>
                <c:pt idx="4">
                  <c:v>TVC CONTROL</c:v>
                </c:pt>
                <c:pt idx="5">
                  <c:v>TVC TRAT.</c:v>
                </c:pt>
              </c:strCache>
            </c:strRef>
          </c:cat>
          <c:val>
            <c:numRef>
              <c:f>' RESUMEN DAÑOS'!$F$27:$F$32</c:f>
              <c:numCache>
                <c:formatCode>General</c:formatCode>
                <c:ptCount val="6"/>
                <c:pt idx="0">
                  <c:v>0</c:v>
                </c:pt>
                <c:pt idx="1">
                  <c:v>0.2857142857142857</c:v>
                </c:pt>
                <c:pt idx="2">
                  <c:v>0.72222222222222221</c:v>
                </c:pt>
                <c:pt idx="3">
                  <c:v>0.77777777777777779</c:v>
                </c:pt>
                <c:pt idx="4">
                  <c:v>0</c:v>
                </c:pt>
                <c:pt idx="5">
                  <c:v>0.3888888888888889</c:v>
                </c:pt>
              </c:numCache>
            </c:numRef>
          </c:val>
        </c:ser>
        <c:dLbls>
          <c:showLegendKey val="0"/>
          <c:showVal val="0"/>
          <c:showCatName val="0"/>
          <c:showSerName val="0"/>
          <c:showPercent val="0"/>
          <c:showBubbleSize val="0"/>
        </c:dLbls>
        <c:gapWidth val="150"/>
        <c:axId val="142367744"/>
        <c:axId val="142385920"/>
      </c:barChart>
      <c:catAx>
        <c:axId val="142367744"/>
        <c:scaling>
          <c:orientation val="minMax"/>
        </c:scaling>
        <c:delete val="0"/>
        <c:axPos val="b"/>
        <c:numFmt formatCode="General" sourceLinked="0"/>
        <c:majorTickMark val="out"/>
        <c:minorTickMark val="none"/>
        <c:tickLblPos val="nextTo"/>
        <c:txPr>
          <a:bodyPr/>
          <a:lstStyle/>
          <a:p>
            <a:pPr>
              <a:defRPr sz="1200" b="1"/>
            </a:pPr>
            <a:endParaRPr lang="es-ES"/>
          </a:p>
        </c:txPr>
        <c:crossAx val="142385920"/>
        <c:crossesAt val="0"/>
        <c:auto val="1"/>
        <c:lblAlgn val="ctr"/>
        <c:lblOffset val="100"/>
        <c:noMultiLvlLbl val="0"/>
      </c:catAx>
      <c:valAx>
        <c:axId val="142385920"/>
        <c:scaling>
          <c:orientation val="minMax"/>
          <c:max val="2"/>
          <c:min val="0"/>
        </c:scaling>
        <c:delete val="0"/>
        <c:axPos val="l"/>
        <c:majorGridlines>
          <c:spPr>
            <a:ln>
              <a:solidFill>
                <a:schemeClr val="bg1">
                  <a:lumMod val="85000"/>
                </a:schemeClr>
              </a:solidFill>
            </a:ln>
          </c:spPr>
        </c:majorGridlines>
        <c:title>
          <c:tx>
            <c:rich>
              <a:bodyPr rot="-5400000" vert="horz"/>
              <a:lstStyle/>
              <a:p>
                <a:pPr>
                  <a:defRPr sz="1600"/>
                </a:pPr>
                <a:r>
                  <a:rPr lang="en-US" sz="1600"/>
                  <a:t>INDICE DE DAÑOS</a:t>
                </a:r>
              </a:p>
            </c:rich>
          </c:tx>
          <c:overlay val="0"/>
        </c:title>
        <c:numFmt formatCode="General" sourceLinked="1"/>
        <c:majorTickMark val="out"/>
        <c:minorTickMark val="none"/>
        <c:tickLblPos val="nextTo"/>
        <c:spPr>
          <a:ln>
            <a:noFill/>
          </a:ln>
        </c:spPr>
        <c:crossAx val="142367744"/>
        <c:crosses val="autoZero"/>
        <c:crossBetween val="between"/>
      </c:valAx>
      <c:spPr>
        <a:noFill/>
        <a:ln w="0">
          <a:noFill/>
        </a:ln>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2000" baseline="0"/>
              <a:t>3ºC</a:t>
            </a:r>
            <a:endParaRPr lang="es-ES" sz="2000"/>
          </a:p>
        </c:rich>
      </c:tx>
      <c:layout>
        <c:manualLayout>
          <c:xMode val="edge"/>
          <c:yMode val="edge"/>
          <c:x val="0.93351684541287006"/>
          <c:y val="0.78530719139382799"/>
        </c:manualLayout>
      </c:layout>
      <c:overlay val="1"/>
    </c:title>
    <c:autoTitleDeleted val="0"/>
    <c:plotArea>
      <c:layout/>
      <c:barChart>
        <c:barDir val="col"/>
        <c:grouping val="clustered"/>
        <c:varyColors val="0"/>
        <c:ser>
          <c:idx val="0"/>
          <c:order val="0"/>
          <c:tx>
            <c:strRef>
              <c:f>' RESUMEN FIRMEZA'!$B$3:$C$3</c:f>
              <c:strCache>
                <c:ptCount val="1"/>
                <c:pt idx="0">
                  <c:v>Black Splendor</c:v>
                </c:pt>
              </c:strCache>
            </c:strRef>
          </c:tx>
          <c:spPr>
            <a:solidFill>
              <a:schemeClr val="accent1"/>
            </a:solidFill>
            <a:ln>
              <a:noFill/>
            </a:ln>
            <a:effectLst/>
          </c:spPr>
          <c:invertIfNegative val="0"/>
          <c:dLbls>
            <c:dLbl>
              <c:idx val="0"/>
              <c:layout>
                <c:manualLayout>
                  <c:x val="0"/>
                  <c:y val="-0.103788052566408"/>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9472459108972599E-2"/>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5.7262373829742502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7797073972762804E-17"/>
                  <c:y val="-4.652567873666579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0.100209154202049"/>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9.3051357473331597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FIRMEZA'!$C$5,' RESUMEN FIRMEZA'!$C$6,' RESUMEN FIRMEZA'!$C$7,' RESUMEN FIRMEZA'!$C$8,' RESUMEN FIRMEZA'!$C$9,' RESUMEN FIRMEZA'!$C$10)</c:f>
                <c:numCache>
                  <c:formatCode>General</c:formatCode>
                  <c:ptCount val="6"/>
                  <c:pt idx="0">
                    <c:v>0.88331273018696332</c:v>
                  </c:pt>
                  <c:pt idx="1">
                    <c:v>0.76007410407022757</c:v>
                  </c:pt>
                  <c:pt idx="2">
                    <c:v>0.51427827375569635</c:v>
                  </c:pt>
                  <c:pt idx="3">
                    <c:v>0.42641687256292821</c:v>
                  </c:pt>
                  <c:pt idx="4">
                    <c:v>0.92382379100421375</c:v>
                  </c:pt>
                  <c:pt idx="5">
                    <c:v>0.85427380280489174</c:v>
                  </c:pt>
                </c:numCache>
              </c:numRef>
            </c:plus>
            <c:minus>
              <c:numRef>
                <c:f>(' RESUMEN FIRMEZA'!$C$5,' RESUMEN FIRMEZA'!$C$6,' RESUMEN FIRMEZA'!$C$7,' RESUMEN FIRMEZA'!$C$8,' RESUMEN FIRMEZA'!$C$9,' RESUMEN FIRMEZA'!$C$10)</c:f>
                <c:numCache>
                  <c:formatCode>General</c:formatCode>
                  <c:ptCount val="6"/>
                  <c:pt idx="0">
                    <c:v>0.88331273018696332</c:v>
                  </c:pt>
                  <c:pt idx="1">
                    <c:v>0.76007410407022757</c:v>
                  </c:pt>
                  <c:pt idx="2">
                    <c:v>0.51427827375569635</c:v>
                  </c:pt>
                  <c:pt idx="3">
                    <c:v>0.42641687256292821</c:v>
                  </c:pt>
                  <c:pt idx="4">
                    <c:v>0.92382379100421375</c:v>
                  </c:pt>
                  <c:pt idx="5">
                    <c:v>0.85427380280489174</c:v>
                  </c:pt>
                </c:numCache>
              </c:numRef>
            </c:minus>
            <c:spPr>
              <a:noFill/>
              <a:ln w="9525" cap="flat" cmpd="sng" algn="ctr">
                <a:solidFill>
                  <a:schemeClr val="tx1">
                    <a:lumMod val="65000"/>
                    <a:lumOff val="35000"/>
                  </a:schemeClr>
                </a:solidFill>
                <a:round/>
              </a:ln>
              <a:effectLst/>
            </c:spPr>
          </c:errBars>
          <c:cat>
            <c:strRef>
              <c:f>(' RESUMEN FIRMEZA'!$A$5,' RESUMEN FIRMEZA'!$A$6,' RESUMEN FIRMEZA'!$A$7,' RESUMEN FIRMEZA'!$A$8,' RESUMEN FIRMEZA'!$A$9,' RESUMEN FIRMEZA'!$A$10)</c:f>
              <c:strCache>
                <c:ptCount val="6"/>
                <c:pt idx="0">
                  <c:v>INICIAL</c:v>
                </c:pt>
                <c:pt idx="1">
                  <c:v>CONFECCIÓN</c:v>
                </c:pt>
                <c:pt idx="2">
                  <c:v> TRANSPORTE CONTROL</c:v>
                </c:pt>
                <c:pt idx="3">
                  <c:v>TRANSPORTE TRAT.</c:v>
                </c:pt>
                <c:pt idx="4">
                  <c:v>TVC CONTROL</c:v>
                </c:pt>
                <c:pt idx="5">
                  <c:v>TVC TRAT.</c:v>
                </c:pt>
              </c:strCache>
            </c:strRef>
          </c:cat>
          <c:val>
            <c:numRef>
              <c:f>(' RESUMEN FIRMEZA'!$B$5,' RESUMEN FIRMEZA'!$B$6,' RESUMEN FIRMEZA'!$B$7,' RESUMEN FIRMEZA'!$B$8,' RESUMEN FIRMEZA'!$B$9,' RESUMEN FIRMEZA'!$B$10)</c:f>
              <c:numCache>
                <c:formatCode>General</c:formatCode>
                <c:ptCount val="6"/>
                <c:pt idx="0">
                  <c:v>3.3899999999999997</c:v>
                </c:pt>
                <c:pt idx="1">
                  <c:v>4.0066666666666668</c:v>
                </c:pt>
                <c:pt idx="2">
                  <c:v>2.8458333333333332</c:v>
                </c:pt>
                <c:pt idx="3">
                  <c:v>2.7902777777777779</c:v>
                </c:pt>
                <c:pt idx="4">
                  <c:v>1.6569444444444441</c:v>
                </c:pt>
                <c:pt idx="5">
                  <c:v>1.3013888888888887</c:v>
                </c:pt>
              </c:numCache>
            </c:numRef>
          </c:val>
        </c:ser>
        <c:ser>
          <c:idx val="1"/>
          <c:order val="1"/>
          <c:tx>
            <c:strRef>
              <c:f>' RESUMEN FIRMEZA'!$D$3:$E$3</c:f>
              <c:strCache>
                <c:ptCount val="1"/>
                <c:pt idx="0">
                  <c:v>Showtime</c:v>
                </c:pt>
              </c:strCache>
            </c:strRef>
          </c:tx>
          <c:spPr>
            <a:solidFill>
              <a:schemeClr val="accent2"/>
            </a:solidFill>
            <a:ln>
              <a:noFill/>
            </a:ln>
            <a:effectLst/>
          </c:spPr>
          <c:invertIfNegative val="0"/>
          <c:dLbls>
            <c:dLbl>
              <c:idx val="0"/>
              <c:layout>
                <c:manualLayout>
                  <c:x val="3.69806493656435E-3"/>
                  <c:y val="-8.2314662380254797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5893560744613795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8.2314662380254894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7.5156865651536994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50522885505123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0.114524747659485"/>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FIRMEZA'!$E$5:$E$10</c:f>
                <c:numCache>
                  <c:formatCode>General</c:formatCode>
                  <c:ptCount val="6"/>
                  <c:pt idx="0">
                    <c:v>0.73891229473486575</c:v>
                  </c:pt>
                  <c:pt idx="1">
                    <c:v>0.73580240038599232</c:v>
                  </c:pt>
                  <c:pt idx="2">
                    <c:v>0.71342011043161146</c:v>
                  </c:pt>
                  <c:pt idx="3">
                    <c:v>0.69895613777953614</c:v>
                  </c:pt>
                  <c:pt idx="4">
                    <c:v>0.21809055931766513</c:v>
                  </c:pt>
                  <c:pt idx="5">
                    <c:v>0.9480807681084682</c:v>
                  </c:pt>
                </c:numCache>
              </c:numRef>
            </c:plus>
            <c:minus>
              <c:numRef>
                <c:f>' RESUMEN FIRMEZA'!$E$5:$E$10</c:f>
                <c:numCache>
                  <c:formatCode>General</c:formatCode>
                  <c:ptCount val="6"/>
                  <c:pt idx="0">
                    <c:v>0.73891229473486575</c:v>
                  </c:pt>
                  <c:pt idx="1">
                    <c:v>0.73580240038599232</c:v>
                  </c:pt>
                  <c:pt idx="2">
                    <c:v>0.71342011043161146</c:v>
                  </c:pt>
                  <c:pt idx="3">
                    <c:v>0.69895613777953614</c:v>
                  </c:pt>
                  <c:pt idx="4">
                    <c:v>0.21809055931766513</c:v>
                  </c:pt>
                  <c:pt idx="5">
                    <c:v>0.9480807681084682</c:v>
                  </c:pt>
                </c:numCache>
              </c:numRef>
            </c:minus>
          </c:errBars>
          <c:val>
            <c:numRef>
              <c:f>(' RESUMEN FIRMEZA'!$D$5,' RESUMEN FIRMEZA'!$D$6,' RESUMEN FIRMEZA'!$D$7,' RESUMEN FIRMEZA'!$D$8,' RESUMEN FIRMEZA'!$D$9,' RESUMEN FIRMEZA'!$D$10)</c:f>
              <c:numCache>
                <c:formatCode>General</c:formatCode>
                <c:ptCount val="6"/>
                <c:pt idx="0">
                  <c:v>4.3250000000000002</c:v>
                </c:pt>
                <c:pt idx="1">
                  <c:v>4.5350000000000001</c:v>
                </c:pt>
                <c:pt idx="2">
                  <c:v>2.2944444444444443</c:v>
                </c:pt>
                <c:pt idx="3">
                  <c:v>2.7944444444444438</c:v>
                </c:pt>
                <c:pt idx="4">
                  <c:v>0.59722222222222221</c:v>
                </c:pt>
                <c:pt idx="5">
                  <c:v>0.84666666666666657</c:v>
                </c:pt>
              </c:numCache>
            </c:numRef>
          </c:val>
        </c:ser>
        <c:ser>
          <c:idx val="2"/>
          <c:order val="2"/>
          <c:tx>
            <c:strRef>
              <c:f>' RESUMEN FIRMEZA'!$F$3:$G$3</c:f>
              <c:strCache>
                <c:ptCount val="1"/>
                <c:pt idx="0">
                  <c:v>Black Gold</c:v>
                </c:pt>
              </c:strCache>
            </c:strRef>
          </c:tx>
          <c:spPr>
            <a:solidFill>
              <a:schemeClr val="accent3"/>
            </a:solidFill>
            <a:ln>
              <a:noFill/>
            </a:ln>
            <a:effectLst/>
          </c:spPr>
          <c:invertIfNegative val="0"/>
          <c:dLbls>
            <c:dLbl>
              <c:idx val="0"/>
              <c:layout>
                <c:manualLayout>
                  <c:x val="0"/>
                  <c:y val="-6.4420170558460305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7.5156865651536994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7797073972762804E-17"/>
                  <c:y val="-5.7262373829742502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7.1577967287178093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8.2314662380254894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69806493656435E-3"/>
                  <c:y val="-0.10736695093076699"/>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FIRMEZA'!$G$5:$G$10</c:f>
                <c:numCache>
                  <c:formatCode>General</c:formatCode>
                  <c:ptCount val="6"/>
                  <c:pt idx="0">
                    <c:v>0.57516864093694231</c:v>
                  </c:pt>
                  <c:pt idx="1">
                    <c:v>0.69910657270547638</c:v>
                  </c:pt>
                  <c:pt idx="2">
                    <c:v>0.51022092942704722</c:v>
                  </c:pt>
                  <c:pt idx="3">
                    <c:v>0.60674777061219054</c:v>
                  </c:pt>
                  <c:pt idx="4">
                    <c:v>0.68175048966519658</c:v>
                  </c:pt>
                  <c:pt idx="5">
                    <c:v>0.91342174580764612</c:v>
                  </c:pt>
                </c:numCache>
              </c:numRef>
            </c:plus>
            <c:minus>
              <c:numRef>
                <c:f>' RESUMEN FIRMEZA'!$G$5:$G$10</c:f>
                <c:numCache>
                  <c:formatCode>General</c:formatCode>
                  <c:ptCount val="6"/>
                  <c:pt idx="0">
                    <c:v>0.57516864093694231</c:v>
                  </c:pt>
                  <c:pt idx="1">
                    <c:v>0.69910657270547638</c:v>
                  </c:pt>
                  <c:pt idx="2">
                    <c:v>0.51022092942704722</c:v>
                  </c:pt>
                  <c:pt idx="3">
                    <c:v>0.60674777061219054</c:v>
                  </c:pt>
                  <c:pt idx="4">
                    <c:v>0.68175048966519658</c:v>
                  </c:pt>
                  <c:pt idx="5">
                    <c:v>0.91342174580764612</c:v>
                  </c:pt>
                </c:numCache>
              </c:numRef>
            </c:minus>
          </c:errBars>
          <c:val>
            <c:numRef>
              <c:f>(' RESUMEN FIRMEZA'!$F$5,' RESUMEN FIRMEZA'!$F$6,' RESUMEN FIRMEZA'!$F$7,' RESUMEN FIRMEZA'!$F$8,' RESUMEN FIRMEZA'!$F$9,' RESUMEN FIRMEZA'!$F$10)</c:f>
              <c:numCache>
                <c:formatCode>General</c:formatCode>
                <c:ptCount val="6"/>
                <c:pt idx="0">
                  <c:v>5.0749999999999993</c:v>
                </c:pt>
                <c:pt idx="1">
                  <c:v>4.4249999999999998</c:v>
                </c:pt>
                <c:pt idx="2">
                  <c:v>4.6694444444444443</c:v>
                </c:pt>
                <c:pt idx="3">
                  <c:v>4.6166666666666663</c:v>
                </c:pt>
                <c:pt idx="4">
                  <c:v>3.1986111111111111</c:v>
                </c:pt>
                <c:pt idx="5">
                  <c:v>3.1541666666666668</c:v>
                </c:pt>
              </c:numCache>
            </c:numRef>
          </c:val>
        </c:ser>
        <c:dLbls>
          <c:dLblPos val="outEnd"/>
          <c:showLegendKey val="0"/>
          <c:showVal val="1"/>
          <c:showCatName val="0"/>
          <c:showSerName val="0"/>
          <c:showPercent val="0"/>
          <c:showBubbleSize val="0"/>
        </c:dLbls>
        <c:gapWidth val="219"/>
        <c:overlap val="-27"/>
        <c:axId val="142509568"/>
        <c:axId val="142511104"/>
      </c:barChart>
      <c:catAx>
        <c:axId val="14250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crossAx val="142511104"/>
        <c:crosses val="autoZero"/>
        <c:auto val="1"/>
        <c:lblAlgn val="ctr"/>
        <c:lblOffset val="100"/>
        <c:noMultiLvlLbl val="0"/>
      </c:catAx>
      <c:valAx>
        <c:axId val="142511104"/>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sz="1600"/>
                  <a:t>FIRMEZA (kg/cm2)</a:t>
                </a:r>
                <a:endParaRPr lang="en-US"/>
              </a:p>
            </c:rich>
          </c:tx>
          <c:layout>
            <c:manualLayout>
              <c:xMode val="edge"/>
              <c:yMode val="edge"/>
              <c:x val="2.4398328500217999E-2"/>
              <c:y val="0.121539794723643"/>
            </c:manualLayout>
          </c:layout>
          <c:overlay val="0"/>
        </c:title>
        <c:numFmt formatCode="General" sourceLinked="1"/>
        <c:majorTickMark val="none"/>
        <c:minorTickMark val="none"/>
        <c:tickLblPos val="nextTo"/>
        <c:spPr>
          <a:ln>
            <a:noFill/>
          </a:ln>
        </c:spPr>
        <c:txPr>
          <a:bodyPr rot="-60000000" vert="horz"/>
          <a:lstStyle/>
          <a:p>
            <a:pPr>
              <a:defRPr/>
            </a:pPr>
            <a:endParaRPr lang="es-ES"/>
          </a:p>
        </c:txPr>
        <c:crossAx val="142509568"/>
        <c:crosses val="autoZero"/>
        <c:crossBetween val="between"/>
      </c:valAx>
      <c:spPr>
        <a:noFill/>
        <a:ln>
          <a:noFill/>
        </a:ln>
        <a:effectLst/>
      </c:spPr>
    </c:plotArea>
    <c:legend>
      <c:legendPos val="b"/>
      <c:overlay val="0"/>
      <c:txPr>
        <a:bodyPr/>
        <a:lstStyle/>
        <a:p>
          <a:pPr>
            <a:defRPr sz="1400"/>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15ºC</a:t>
            </a:r>
          </a:p>
        </c:rich>
      </c:tx>
      <c:layout>
        <c:manualLayout>
          <c:xMode val="edge"/>
          <c:yMode val="edge"/>
          <c:x val="0.91206138980031604"/>
          <c:y val="0.79158838880072102"/>
        </c:manualLayout>
      </c:layout>
      <c:overlay val="1"/>
    </c:title>
    <c:autoTitleDeleted val="0"/>
    <c:plotArea>
      <c:layout/>
      <c:barChart>
        <c:barDir val="col"/>
        <c:grouping val="clustered"/>
        <c:varyColors val="0"/>
        <c:ser>
          <c:idx val="0"/>
          <c:order val="0"/>
          <c:tx>
            <c:strRef>
              <c:f>' RESUMEN FIRMEZA'!$B$14:$C$14</c:f>
              <c:strCache>
                <c:ptCount val="1"/>
                <c:pt idx="0">
                  <c:v>Black Splendor</c:v>
                </c:pt>
              </c:strCache>
            </c:strRef>
          </c:tx>
          <c:invertIfNegative val="0"/>
          <c:dLbls>
            <c:dLbl>
              <c:idx val="0"/>
              <c:layout>
                <c:manualLayout>
                  <c:x val="0"/>
                  <c:y val="-8.9472433895370504E-2"/>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6.084125504885189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0.107366920674445"/>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6.084125504885189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0.11452471538607401"/>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0.12884030480933301"/>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FIRMEZA'!$C$16:$C$21</c:f>
                <c:numCache>
                  <c:formatCode>General</c:formatCode>
                  <c:ptCount val="6"/>
                  <c:pt idx="0">
                    <c:v>0.78229143230477793</c:v>
                  </c:pt>
                  <c:pt idx="1">
                    <c:v>0.5663479495857604</c:v>
                  </c:pt>
                  <c:pt idx="2">
                    <c:v>0.90221508715608834</c:v>
                  </c:pt>
                  <c:pt idx="3">
                    <c:v>0.57908486918092494</c:v>
                  </c:pt>
                  <c:pt idx="4">
                    <c:v>1.0342267643026852</c:v>
                  </c:pt>
                  <c:pt idx="5">
                    <c:v>1.1040716491012743</c:v>
                  </c:pt>
                </c:numCache>
              </c:numRef>
            </c:plus>
            <c:minus>
              <c:numRef>
                <c:f>' RESUMEN FIRMEZA'!$C$16:$C$21</c:f>
                <c:numCache>
                  <c:formatCode>General</c:formatCode>
                  <c:ptCount val="6"/>
                  <c:pt idx="0">
                    <c:v>0.78229143230477793</c:v>
                  </c:pt>
                  <c:pt idx="1">
                    <c:v>0.5663479495857604</c:v>
                  </c:pt>
                  <c:pt idx="2">
                    <c:v>0.90221508715608834</c:v>
                  </c:pt>
                  <c:pt idx="3">
                    <c:v>0.57908486918092494</c:v>
                  </c:pt>
                  <c:pt idx="4">
                    <c:v>1.0342267643026852</c:v>
                  </c:pt>
                  <c:pt idx="5">
                    <c:v>1.1040716491012743</c:v>
                  </c:pt>
                </c:numCache>
              </c:numRef>
            </c:minus>
          </c:errBars>
          <c:cat>
            <c:strRef>
              <c:f>' RESUMEN FIRMEZA'!$A$16:$A$21</c:f>
              <c:strCache>
                <c:ptCount val="6"/>
                <c:pt idx="0">
                  <c:v>INICIAL</c:v>
                </c:pt>
                <c:pt idx="1">
                  <c:v>CONFECCIÓN</c:v>
                </c:pt>
                <c:pt idx="2">
                  <c:v>TRANSPORTE CONTROL</c:v>
                </c:pt>
                <c:pt idx="3">
                  <c:v>TRANSPORTE TRAT.</c:v>
                </c:pt>
                <c:pt idx="4">
                  <c:v>TVC CONTROL</c:v>
                </c:pt>
                <c:pt idx="5">
                  <c:v>TVC TRAT.</c:v>
                </c:pt>
              </c:strCache>
            </c:strRef>
          </c:cat>
          <c:val>
            <c:numRef>
              <c:f>' RESUMEN FIRMEZA'!$B$16:$B$21</c:f>
              <c:numCache>
                <c:formatCode>General</c:formatCode>
                <c:ptCount val="6"/>
                <c:pt idx="0">
                  <c:v>3.3483333333333345</c:v>
                </c:pt>
                <c:pt idx="1">
                  <c:v>3.9950000000000006</c:v>
                </c:pt>
                <c:pt idx="2">
                  <c:v>3.0027777777777773</c:v>
                </c:pt>
                <c:pt idx="3">
                  <c:v>2.7124999999999999</c:v>
                </c:pt>
                <c:pt idx="4">
                  <c:v>1.9624999999999995</c:v>
                </c:pt>
                <c:pt idx="5">
                  <c:v>1.8152777777777775</c:v>
                </c:pt>
              </c:numCache>
            </c:numRef>
          </c:val>
        </c:ser>
        <c:ser>
          <c:idx val="1"/>
          <c:order val="1"/>
          <c:tx>
            <c:strRef>
              <c:f>' RESUMEN FIRMEZA'!$D$14:$E$14</c:f>
              <c:strCache>
                <c:ptCount val="1"/>
                <c:pt idx="0">
                  <c:v>Showtime</c:v>
                </c:pt>
              </c:strCache>
            </c:strRef>
          </c:tx>
          <c:invertIfNegative val="0"/>
          <c:dLbls>
            <c:dLbl>
              <c:idx val="0"/>
              <c:layout>
                <c:manualLayout>
                  <c:x val="0"/>
                  <c:y val="-8.2314639183740906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7.87357418279261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8.58935365395556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490324682821099E-3"/>
                  <c:y val="-0.11094581803025901"/>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69806493656435E-3"/>
                  <c:y val="-2.86311788465185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2210076202333501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FIRMEZA'!$E$16:$E$21</c:f>
                <c:numCache>
                  <c:formatCode>General</c:formatCode>
                  <c:ptCount val="6"/>
                  <c:pt idx="0">
                    <c:v>0.75154247514962358</c:v>
                  </c:pt>
                  <c:pt idx="1">
                    <c:v>0.69691438152216301</c:v>
                  </c:pt>
                  <c:pt idx="2">
                    <c:v>0.71435396499325676</c:v>
                  </c:pt>
                  <c:pt idx="3">
                    <c:v>0.88409558306780289</c:v>
                  </c:pt>
                  <c:pt idx="4">
                    <c:v>0.23833083581774983</c:v>
                  </c:pt>
                  <c:pt idx="5">
                    <c:v>0.27555139525789246</c:v>
                  </c:pt>
                </c:numCache>
              </c:numRef>
            </c:plus>
            <c:minus>
              <c:numRef>
                <c:f>' RESUMEN FIRMEZA'!$E$16:$E$21</c:f>
                <c:numCache>
                  <c:formatCode>General</c:formatCode>
                  <c:ptCount val="6"/>
                  <c:pt idx="0">
                    <c:v>0.75154247514962358</c:v>
                  </c:pt>
                  <c:pt idx="1">
                    <c:v>0.69691438152216301</c:v>
                  </c:pt>
                  <c:pt idx="2">
                    <c:v>0.71435396499325676</c:v>
                  </c:pt>
                  <c:pt idx="3">
                    <c:v>0.88409558306780289</c:v>
                  </c:pt>
                  <c:pt idx="4">
                    <c:v>0.23833083581774983</c:v>
                  </c:pt>
                  <c:pt idx="5">
                    <c:v>0.27555139525789246</c:v>
                  </c:pt>
                </c:numCache>
              </c:numRef>
            </c:minus>
          </c:errBars>
          <c:cat>
            <c:strRef>
              <c:f>' RESUMEN FIRMEZA'!$A$16:$A$21</c:f>
              <c:strCache>
                <c:ptCount val="6"/>
                <c:pt idx="0">
                  <c:v>INICIAL</c:v>
                </c:pt>
                <c:pt idx="1">
                  <c:v>CONFECCIÓN</c:v>
                </c:pt>
                <c:pt idx="2">
                  <c:v>TRANSPORTE CONTROL</c:v>
                </c:pt>
                <c:pt idx="3">
                  <c:v>TRANSPORTE TRAT.</c:v>
                </c:pt>
                <c:pt idx="4">
                  <c:v>TVC CONTROL</c:v>
                </c:pt>
                <c:pt idx="5">
                  <c:v>TVC TRAT.</c:v>
                </c:pt>
              </c:strCache>
            </c:strRef>
          </c:cat>
          <c:val>
            <c:numRef>
              <c:f>(' RESUMEN FIRMEZA'!$D$16,' RESUMEN FIRMEZA'!$D$17,' RESUMEN FIRMEZA'!$D$18,' RESUMEN FIRMEZA'!$D$19,' RESUMEN FIRMEZA'!$D$20,' RESUMEN FIRMEZA'!$D$21)</c:f>
              <c:numCache>
                <c:formatCode>General</c:formatCode>
                <c:ptCount val="6"/>
                <c:pt idx="0">
                  <c:v>3.9633333333333334</c:v>
                </c:pt>
                <c:pt idx="1">
                  <c:v>4.2999999999999989</c:v>
                </c:pt>
                <c:pt idx="2">
                  <c:v>2.2611111111111111</c:v>
                </c:pt>
                <c:pt idx="3">
                  <c:v>2.4375000000000004</c:v>
                </c:pt>
                <c:pt idx="4">
                  <c:v>0.56388888888888888</c:v>
                </c:pt>
                <c:pt idx="5">
                  <c:v>0.57500000000000007</c:v>
                </c:pt>
              </c:numCache>
            </c:numRef>
          </c:val>
        </c:ser>
        <c:ser>
          <c:idx val="2"/>
          <c:order val="2"/>
          <c:tx>
            <c:strRef>
              <c:f>' RESUMEN FIRMEZA'!$F$14:$G$14</c:f>
              <c:strCache>
                <c:ptCount val="1"/>
                <c:pt idx="0">
                  <c:v>Black Gold</c:v>
                </c:pt>
              </c:strCache>
            </c:strRef>
          </c:tx>
          <c:invertIfNegative val="0"/>
          <c:dLbls>
            <c:dLbl>
              <c:idx val="0"/>
              <c:layout>
                <c:manualLayout>
                  <c:x val="0"/>
                  <c:y val="-5.7262357693037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0.12526140745351899"/>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7797073972762804E-17"/>
                  <c:y val="-5.36834603372223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4903246828218E-3"/>
                  <c:y val="-6.4420152404666794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9.6630228607000199E-2"/>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8.589353653955569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FIRMEZA'!$G$16:$G$21</c:f>
                <c:numCache>
                  <c:formatCode>General</c:formatCode>
                  <c:ptCount val="6"/>
                  <c:pt idx="0">
                    <c:v>0.60553244358157843</c:v>
                  </c:pt>
                  <c:pt idx="1">
                    <c:v>1.1550551064129329</c:v>
                  </c:pt>
                  <c:pt idx="2">
                    <c:v>0.45268817888431201</c:v>
                  </c:pt>
                  <c:pt idx="3">
                    <c:v>0.58926238530060671</c:v>
                  </c:pt>
                  <c:pt idx="4">
                    <c:v>0.77984914088539092</c:v>
                  </c:pt>
                  <c:pt idx="5">
                    <c:v>0.7210194502362961</c:v>
                  </c:pt>
                </c:numCache>
              </c:numRef>
            </c:plus>
            <c:minus>
              <c:numRef>
                <c:f>' RESUMEN FIRMEZA'!$G$16:$G$21</c:f>
                <c:numCache>
                  <c:formatCode>General</c:formatCode>
                  <c:ptCount val="6"/>
                  <c:pt idx="0">
                    <c:v>0.60553244358157843</c:v>
                  </c:pt>
                  <c:pt idx="1">
                    <c:v>1.1550551064129329</c:v>
                  </c:pt>
                  <c:pt idx="2">
                    <c:v>0.45268817888431201</c:v>
                  </c:pt>
                  <c:pt idx="3">
                    <c:v>0.58926238530060671</c:v>
                  </c:pt>
                  <c:pt idx="4">
                    <c:v>0.77984914088539092</c:v>
                  </c:pt>
                  <c:pt idx="5">
                    <c:v>0.7210194502362961</c:v>
                  </c:pt>
                </c:numCache>
              </c:numRef>
            </c:minus>
          </c:errBars>
          <c:cat>
            <c:strRef>
              <c:f>' RESUMEN FIRMEZA'!$A$16:$A$21</c:f>
              <c:strCache>
                <c:ptCount val="6"/>
                <c:pt idx="0">
                  <c:v>INICIAL</c:v>
                </c:pt>
                <c:pt idx="1">
                  <c:v>CONFECCIÓN</c:v>
                </c:pt>
                <c:pt idx="2">
                  <c:v>TRANSPORTE CONTROL</c:v>
                </c:pt>
                <c:pt idx="3">
                  <c:v>TRANSPORTE TRAT.</c:v>
                </c:pt>
                <c:pt idx="4">
                  <c:v>TVC CONTROL</c:v>
                </c:pt>
                <c:pt idx="5">
                  <c:v>TVC TRAT.</c:v>
                </c:pt>
              </c:strCache>
            </c:strRef>
          </c:cat>
          <c:val>
            <c:numRef>
              <c:f>(' RESUMEN FIRMEZA'!$F$16,' RESUMEN FIRMEZA'!$F$17,' RESUMEN FIRMEZA'!$F$18,' RESUMEN FIRMEZA'!$F$19,' RESUMEN FIRMEZA'!$F$20,' RESUMEN FIRMEZA'!$F$21)</c:f>
              <c:numCache>
                <c:formatCode>General</c:formatCode>
                <c:ptCount val="6"/>
                <c:pt idx="0">
                  <c:v>5.2783333333333351</c:v>
                </c:pt>
                <c:pt idx="1">
                  <c:v>4.6916666666666647</c:v>
                </c:pt>
                <c:pt idx="2">
                  <c:v>4.3486111111111105</c:v>
                </c:pt>
                <c:pt idx="3">
                  <c:v>4.3861111111111102</c:v>
                </c:pt>
                <c:pt idx="4">
                  <c:v>3.1680555555555561</c:v>
                </c:pt>
                <c:pt idx="5">
                  <c:v>2.5976190476190473</c:v>
                </c:pt>
              </c:numCache>
            </c:numRef>
          </c:val>
        </c:ser>
        <c:dLbls>
          <c:dLblPos val="outEnd"/>
          <c:showLegendKey val="0"/>
          <c:showVal val="1"/>
          <c:showCatName val="0"/>
          <c:showSerName val="0"/>
          <c:showPercent val="0"/>
          <c:showBubbleSize val="0"/>
        </c:dLbls>
        <c:gapWidth val="150"/>
        <c:axId val="142663040"/>
        <c:axId val="142689408"/>
      </c:barChart>
      <c:catAx>
        <c:axId val="142663040"/>
        <c:scaling>
          <c:orientation val="minMax"/>
        </c:scaling>
        <c:delete val="0"/>
        <c:axPos val="b"/>
        <c:numFmt formatCode="General" sourceLinked="0"/>
        <c:majorTickMark val="out"/>
        <c:minorTickMark val="none"/>
        <c:tickLblPos val="nextTo"/>
        <c:txPr>
          <a:bodyPr/>
          <a:lstStyle/>
          <a:p>
            <a:pPr>
              <a:defRPr sz="1200" b="1"/>
            </a:pPr>
            <a:endParaRPr lang="es-ES"/>
          </a:p>
        </c:txPr>
        <c:crossAx val="142689408"/>
        <c:crosses val="autoZero"/>
        <c:auto val="1"/>
        <c:lblAlgn val="ctr"/>
        <c:lblOffset val="100"/>
        <c:noMultiLvlLbl val="0"/>
      </c:catAx>
      <c:valAx>
        <c:axId val="142689408"/>
        <c:scaling>
          <c:orientation val="minMax"/>
          <c:max val="6"/>
          <c:min val="0"/>
        </c:scaling>
        <c:delete val="0"/>
        <c:axPos val="l"/>
        <c:majorGridlines>
          <c:spPr>
            <a:ln>
              <a:solidFill>
                <a:schemeClr val="bg1">
                  <a:lumMod val="85000"/>
                </a:schemeClr>
              </a:solidFill>
            </a:ln>
          </c:spPr>
        </c:majorGridlines>
        <c:title>
          <c:tx>
            <c:rich>
              <a:bodyPr rot="-5400000" vert="horz"/>
              <a:lstStyle/>
              <a:p>
                <a:pPr>
                  <a:defRPr sz="1600"/>
                </a:pPr>
                <a:r>
                  <a:rPr lang="en-US" sz="1600" b="1" i="0" baseline="0">
                    <a:effectLst/>
                  </a:rPr>
                  <a:t>FIRMEZA (kg/cm2)</a:t>
                </a:r>
                <a:endParaRPr lang="en-US" sz="1600">
                  <a:effectLst/>
                </a:endParaRPr>
              </a:p>
            </c:rich>
          </c:tx>
          <c:overlay val="0"/>
        </c:title>
        <c:numFmt formatCode="General" sourceLinked="1"/>
        <c:majorTickMark val="out"/>
        <c:minorTickMark val="none"/>
        <c:tickLblPos val="nextTo"/>
        <c:spPr>
          <a:ln>
            <a:noFill/>
          </a:ln>
        </c:spPr>
        <c:crossAx val="142663040"/>
        <c:crosses val="autoZero"/>
        <c:crossBetween val="between"/>
      </c:valAx>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30ºC</a:t>
            </a:r>
          </a:p>
        </c:rich>
      </c:tx>
      <c:layout>
        <c:manualLayout>
          <c:xMode val="edge"/>
          <c:yMode val="edge"/>
          <c:x val="0.90886182462552401"/>
          <c:y val="0.77893993959212404"/>
        </c:manualLayout>
      </c:layout>
      <c:overlay val="1"/>
    </c:title>
    <c:autoTitleDeleted val="0"/>
    <c:plotArea>
      <c:layout/>
      <c:barChart>
        <c:barDir val="col"/>
        <c:grouping val="clustered"/>
        <c:varyColors val="0"/>
        <c:ser>
          <c:idx val="0"/>
          <c:order val="0"/>
          <c:tx>
            <c:strRef>
              <c:f>' RESUMEN FIRMEZA'!$B$25:$C$25</c:f>
              <c:strCache>
                <c:ptCount val="1"/>
                <c:pt idx="0">
                  <c:v>Black Splendor</c:v>
                </c:pt>
              </c:strCache>
            </c:strRef>
          </c:tx>
          <c:invertIfNegative val="0"/>
          <c:dLbls>
            <c:dLbl>
              <c:idx val="0"/>
              <c:layout>
                <c:manualLayout>
                  <c:x val="3.69806493656435E-3"/>
                  <c:y val="-8.2314662380254894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0.103788052566408"/>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9.3051357473331597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7797073972762804E-17"/>
                  <c:y val="-0.146734832938715"/>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0.121682544388203"/>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0.128840341116921"/>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FIRMEZA'!$C$27:$C$32</c:f>
                <c:numCache>
                  <c:formatCode>General</c:formatCode>
                  <c:ptCount val="6"/>
                  <c:pt idx="0">
                    <c:v>0.64435880987386152</c:v>
                  </c:pt>
                  <c:pt idx="1">
                    <c:v>0.85295968831185498</c:v>
                  </c:pt>
                  <c:pt idx="2">
                    <c:v>0.78730578355896796</c:v>
                  </c:pt>
                  <c:pt idx="3">
                    <c:v>1.2921803893923467</c:v>
                  </c:pt>
                  <c:pt idx="4">
                    <c:v>1.06568686398186</c:v>
                  </c:pt>
                  <c:pt idx="5">
                    <c:v>1.2013649644374431</c:v>
                  </c:pt>
                </c:numCache>
              </c:numRef>
            </c:plus>
            <c:minus>
              <c:numRef>
                <c:f>' RESUMEN FIRMEZA'!$C$27:$C$32</c:f>
                <c:numCache>
                  <c:formatCode>General</c:formatCode>
                  <c:ptCount val="6"/>
                  <c:pt idx="0">
                    <c:v>0.64435880987386152</c:v>
                  </c:pt>
                  <c:pt idx="1">
                    <c:v>0.85295968831185498</c:v>
                  </c:pt>
                  <c:pt idx="2">
                    <c:v>0.78730578355896796</c:v>
                  </c:pt>
                  <c:pt idx="3">
                    <c:v>1.2921803893923467</c:v>
                  </c:pt>
                  <c:pt idx="4">
                    <c:v>1.06568686398186</c:v>
                  </c:pt>
                  <c:pt idx="5">
                    <c:v>1.2013649644374431</c:v>
                  </c:pt>
                </c:numCache>
              </c:numRef>
            </c:minus>
          </c:errBars>
          <c:cat>
            <c:strRef>
              <c:f>' RESUMEN FIRMEZA'!$A$27:$A$32</c:f>
              <c:strCache>
                <c:ptCount val="6"/>
                <c:pt idx="0">
                  <c:v>INICIAL</c:v>
                </c:pt>
                <c:pt idx="1">
                  <c:v>CONFECCIÓN</c:v>
                </c:pt>
                <c:pt idx="2">
                  <c:v> TRANSPORTE CONTROL</c:v>
                </c:pt>
                <c:pt idx="3">
                  <c:v>TRANSPORTE TRAT.</c:v>
                </c:pt>
                <c:pt idx="4">
                  <c:v>TVC CONTROL</c:v>
                </c:pt>
                <c:pt idx="5">
                  <c:v>TVC TRAT.</c:v>
                </c:pt>
              </c:strCache>
            </c:strRef>
          </c:cat>
          <c:val>
            <c:numRef>
              <c:f>' RESUMEN FIRMEZA'!$B$27:$B$32</c:f>
              <c:numCache>
                <c:formatCode>General</c:formatCode>
                <c:ptCount val="6"/>
                <c:pt idx="0">
                  <c:v>3.8350000000000013</c:v>
                </c:pt>
                <c:pt idx="1">
                  <c:v>3.6433333333333331</c:v>
                </c:pt>
                <c:pt idx="2">
                  <c:v>2.2269444444444435</c:v>
                </c:pt>
                <c:pt idx="3">
                  <c:v>2.7611111111111111</c:v>
                </c:pt>
                <c:pt idx="4">
                  <c:v>1.5347222222222225</c:v>
                </c:pt>
                <c:pt idx="5">
                  <c:v>1.9972222222222216</c:v>
                </c:pt>
              </c:numCache>
            </c:numRef>
          </c:val>
        </c:ser>
        <c:ser>
          <c:idx val="1"/>
          <c:order val="1"/>
          <c:tx>
            <c:strRef>
              <c:f>' RESUMEN FIRMEZA'!$D$25:$E$25</c:f>
              <c:strCache>
                <c:ptCount val="1"/>
                <c:pt idx="0">
                  <c:v>Showtime</c:v>
                </c:pt>
              </c:strCache>
            </c:strRef>
          </c:tx>
          <c:invertIfNegative val="0"/>
          <c:dLbls>
            <c:dLbl>
              <c:idx val="0"/>
              <c:layout>
                <c:manualLayout>
                  <c:x val="1.84903246828218E-3"/>
                  <c:y val="-8.5893560744613795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84903246828218E-3"/>
                  <c:y val="-6.4420170558460305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9.663025583769049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7797073972762804E-17"/>
                  <c:y val="-7.5156865651536994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0.100209154202049"/>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8.94724591089725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FIRMEZA'!$E$27:$E$32</c:f>
                <c:numCache>
                  <c:formatCode>General</c:formatCode>
                  <c:ptCount val="6"/>
                  <c:pt idx="0">
                    <c:v>0.74128073389018867</c:v>
                  </c:pt>
                  <c:pt idx="1">
                    <c:v>0.54065732661972443</c:v>
                  </c:pt>
                  <c:pt idx="2">
                    <c:v>0.81612105194546469</c:v>
                  </c:pt>
                  <c:pt idx="3">
                    <c:v>0.69819921430573328</c:v>
                  </c:pt>
                  <c:pt idx="4">
                    <c:v>0.89121058259033759</c:v>
                  </c:pt>
                  <c:pt idx="5">
                    <c:v>0.74599991488999051</c:v>
                  </c:pt>
                </c:numCache>
              </c:numRef>
            </c:plus>
            <c:minus>
              <c:numRef>
                <c:f>' RESUMEN FIRMEZA'!$E$27:$E$32</c:f>
                <c:numCache>
                  <c:formatCode>General</c:formatCode>
                  <c:ptCount val="6"/>
                  <c:pt idx="0">
                    <c:v>0.74128073389018867</c:v>
                  </c:pt>
                  <c:pt idx="1">
                    <c:v>0.54065732661972443</c:v>
                  </c:pt>
                  <c:pt idx="2">
                    <c:v>0.81612105194546469</c:v>
                  </c:pt>
                  <c:pt idx="3">
                    <c:v>0.69819921430573328</c:v>
                  </c:pt>
                  <c:pt idx="4">
                    <c:v>0.89121058259033759</c:v>
                  </c:pt>
                  <c:pt idx="5">
                    <c:v>0.74599991488999051</c:v>
                  </c:pt>
                </c:numCache>
              </c:numRef>
            </c:minus>
          </c:errBars>
          <c:cat>
            <c:strRef>
              <c:f>' RESUMEN FIRMEZA'!$A$27:$A$32</c:f>
              <c:strCache>
                <c:ptCount val="6"/>
                <c:pt idx="0">
                  <c:v>INICIAL</c:v>
                </c:pt>
                <c:pt idx="1">
                  <c:v>CONFECCIÓN</c:v>
                </c:pt>
                <c:pt idx="2">
                  <c:v> TRANSPORTE CONTROL</c:v>
                </c:pt>
                <c:pt idx="3">
                  <c:v>TRANSPORTE TRAT.</c:v>
                </c:pt>
                <c:pt idx="4">
                  <c:v>TVC CONTROL</c:v>
                </c:pt>
                <c:pt idx="5">
                  <c:v>TVC TRAT.</c:v>
                </c:pt>
              </c:strCache>
            </c:strRef>
          </c:cat>
          <c:val>
            <c:numRef>
              <c:f>' RESUMEN FIRMEZA'!$D$27:$D$32</c:f>
              <c:numCache>
                <c:formatCode>General</c:formatCode>
                <c:ptCount val="6"/>
                <c:pt idx="0">
                  <c:v>3.1416666666666675</c:v>
                </c:pt>
                <c:pt idx="1">
                  <c:v>3.11</c:v>
                </c:pt>
                <c:pt idx="2">
                  <c:v>1.7208333333333334</c:v>
                </c:pt>
                <c:pt idx="3">
                  <c:v>1.9208333333333332</c:v>
                </c:pt>
                <c:pt idx="4">
                  <c:v>0.8671428571428571</c:v>
                </c:pt>
                <c:pt idx="5">
                  <c:v>0.86388888888888893</c:v>
                </c:pt>
              </c:numCache>
            </c:numRef>
          </c:val>
        </c:ser>
        <c:ser>
          <c:idx val="2"/>
          <c:order val="2"/>
          <c:tx>
            <c:strRef>
              <c:f>' RESUMEN FIRMEZA'!$F$25:$G$25</c:f>
              <c:strCache>
                <c:ptCount val="1"/>
                <c:pt idx="0">
                  <c:v>Black Gold</c:v>
                </c:pt>
              </c:strCache>
            </c:strRef>
          </c:tx>
          <c:invertIfNegative val="0"/>
          <c:dLbls>
            <c:dLbl>
              <c:idx val="0"/>
              <c:layout>
                <c:manualLayout>
                  <c:x val="-1.84903246828218E-3"/>
                  <c:y val="-5.7262373829742502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5.7262373829742502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4903246828218E-3"/>
                  <c:y val="-6.0841272194101403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4903246828218E-3"/>
                  <c:y val="-5.36834754653836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0.118103646023844"/>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0.10736695093076699"/>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FIRMEZA'!$G$27:$G$32</c:f>
                <c:numCache>
                  <c:formatCode>General</c:formatCode>
                  <c:ptCount val="6"/>
                  <c:pt idx="0">
                    <c:v>0.51282404950150939</c:v>
                  </c:pt>
                  <c:pt idx="1">
                    <c:v>0.54086618667102293</c:v>
                  </c:pt>
                  <c:pt idx="2">
                    <c:v>0.58064473948538564</c:v>
                  </c:pt>
                  <c:pt idx="3">
                    <c:v>0.48301919183666753</c:v>
                  </c:pt>
                  <c:pt idx="4">
                    <c:v>1.0698566511305372</c:v>
                  </c:pt>
                  <c:pt idx="5">
                    <c:v>0.95027460525724883</c:v>
                  </c:pt>
                </c:numCache>
              </c:numRef>
            </c:plus>
            <c:minus>
              <c:numRef>
                <c:f>' RESUMEN FIRMEZA'!$G$27:$G$32</c:f>
                <c:numCache>
                  <c:formatCode>General</c:formatCode>
                  <c:ptCount val="6"/>
                  <c:pt idx="0">
                    <c:v>0.51282404950150939</c:v>
                  </c:pt>
                  <c:pt idx="1">
                    <c:v>0.54086618667102293</c:v>
                  </c:pt>
                  <c:pt idx="2">
                    <c:v>0.58064473948538564</c:v>
                  </c:pt>
                  <c:pt idx="3">
                    <c:v>0.48301919183666753</c:v>
                  </c:pt>
                  <c:pt idx="4">
                    <c:v>1.0698566511305372</c:v>
                  </c:pt>
                  <c:pt idx="5">
                    <c:v>0.95027460525724883</c:v>
                  </c:pt>
                </c:numCache>
              </c:numRef>
            </c:minus>
          </c:errBars>
          <c:cat>
            <c:strRef>
              <c:f>' RESUMEN FIRMEZA'!$A$27:$A$32</c:f>
              <c:strCache>
                <c:ptCount val="6"/>
                <c:pt idx="0">
                  <c:v>INICIAL</c:v>
                </c:pt>
                <c:pt idx="1">
                  <c:v>CONFECCIÓN</c:v>
                </c:pt>
                <c:pt idx="2">
                  <c:v> TRANSPORTE CONTROL</c:v>
                </c:pt>
                <c:pt idx="3">
                  <c:v>TRANSPORTE TRAT.</c:v>
                </c:pt>
                <c:pt idx="4">
                  <c:v>TVC CONTROL</c:v>
                </c:pt>
                <c:pt idx="5">
                  <c:v>TVC TRAT.</c:v>
                </c:pt>
              </c:strCache>
            </c:strRef>
          </c:cat>
          <c:val>
            <c:numRef>
              <c:f>' RESUMEN FIRMEZA'!$F$27:$F$32</c:f>
              <c:numCache>
                <c:formatCode>General</c:formatCode>
                <c:ptCount val="6"/>
                <c:pt idx="0">
                  <c:v>5.2666666666666657</c:v>
                </c:pt>
                <c:pt idx="1">
                  <c:v>4.8416666666666668</c:v>
                </c:pt>
                <c:pt idx="2">
                  <c:v>4.1309722222222236</c:v>
                </c:pt>
                <c:pt idx="3">
                  <c:v>4.593055555555555</c:v>
                </c:pt>
                <c:pt idx="4">
                  <c:v>3.5680555555555569</c:v>
                </c:pt>
                <c:pt idx="5">
                  <c:v>3.2319444444444452</c:v>
                </c:pt>
              </c:numCache>
            </c:numRef>
          </c:val>
        </c:ser>
        <c:dLbls>
          <c:dLblPos val="outEnd"/>
          <c:showLegendKey val="0"/>
          <c:showVal val="1"/>
          <c:showCatName val="0"/>
          <c:showSerName val="0"/>
          <c:showPercent val="0"/>
          <c:showBubbleSize val="0"/>
        </c:dLbls>
        <c:gapWidth val="150"/>
        <c:axId val="143042048"/>
        <c:axId val="143043584"/>
      </c:barChart>
      <c:catAx>
        <c:axId val="143042048"/>
        <c:scaling>
          <c:orientation val="minMax"/>
        </c:scaling>
        <c:delete val="0"/>
        <c:axPos val="b"/>
        <c:numFmt formatCode="General" sourceLinked="0"/>
        <c:majorTickMark val="out"/>
        <c:minorTickMark val="none"/>
        <c:tickLblPos val="nextTo"/>
        <c:txPr>
          <a:bodyPr/>
          <a:lstStyle/>
          <a:p>
            <a:pPr>
              <a:defRPr sz="1200" b="1"/>
            </a:pPr>
            <a:endParaRPr lang="es-ES"/>
          </a:p>
        </c:txPr>
        <c:crossAx val="143043584"/>
        <c:crosses val="autoZero"/>
        <c:auto val="1"/>
        <c:lblAlgn val="ctr"/>
        <c:lblOffset val="100"/>
        <c:noMultiLvlLbl val="0"/>
      </c:catAx>
      <c:valAx>
        <c:axId val="143043584"/>
        <c:scaling>
          <c:orientation val="minMax"/>
          <c:max val="6"/>
          <c:min val="0"/>
        </c:scaling>
        <c:delete val="0"/>
        <c:axPos val="l"/>
        <c:majorGridlines>
          <c:spPr>
            <a:ln>
              <a:solidFill>
                <a:schemeClr val="bg1">
                  <a:lumMod val="85000"/>
                </a:schemeClr>
              </a:solidFill>
            </a:ln>
          </c:spPr>
        </c:majorGridlines>
        <c:title>
          <c:tx>
            <c:rich>
              <a:bodyPr rot="-5400000" vert="horz"/>
              <a:lstStyle/>
              <a:p>
                <a:pPr>
                  <a:defRPr sz="1600"/>
                </a:pPr>
                <a:r>
                  <a:rPr lang="en-US" sz="1600" b="1" i="0" baseline="0">
                    <a:effectLst/>
                  </a:rPr>
                  <a:t>FIRMEZA (kg/cm2)</a:t>
                </a:r>
                <a:endParaRPr lang="en-US" sz="1600">
                  <a:effectLst/>
                </a:endParaRPr>
              </a:p>
            </c:rich>
          </c:tx>
          <c:layout>
            <c:manualLayout>
              <c:xMode val="edge"/>
              <c:yMode val="edge"/>
              <c:x val="2.25215340002013E-2"/>
              <c:y val="0.24262019913114899"/>
            </c:manualLayout>
          </c:layout>
          <c:overlay val="0"/>
        </c:title>
        <c:numFmt formatCode="General" sourceLinked="1"/>
        <c:majorTickMark val="out"/>
        <c:minorTickMark val="none"/>
        <c:tickLblPos val="nextTo"/>
        <c:spPr>
          <a:ln>
            <a:noFill/>
          </a:ln>
        </c:spPr>
        <c:crossAx val="143042048"/>
        <c:crosses val="autoZero"/>
        <c:crossBetween val="between"/>
      </c:valAx>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15ºC</a:t>
            </a:r>
          </a:p>
        </c:rich>
      </c:tx>
      <c:layout>
        <c:manualLayout>
          <c:xMode val="edge"/>
          <c:yMode val="edge"/>
          <c:x val="0.91018460648148203"/>
          <c:y val="0.81445286195286204"/>
        </c:manualLayout>
      </c:layout>
      <c:overlay val="1"/>
    </c:title>
    <c:autoTitleDeleted val="0"/>
    <c:plotArea>
      <c:layout/>
      <c:barChart>
        <c:barDir val="col"/>
        <c:grouping val="clustered"/>
        <c:varyColors val="0"/>
        <c:ser>
          <c:idx val="3"/>
          <c:order val="0"/>
          <c:tx>
            <c:strRef>
              <c:f>' RESUMEN FIRMEZA'!$B$3:$C$3</c:f>
              <c:strCache>
                <c:ptCount val="1"/>
                <c:pt idx="0">
                  <c:v>Black Splendor</c:v>
                </c:pt>
              </c:strCache>
            </c:strRef>
          </c:tx>
          <c:spPr>
            <a:solidFill>
              <a:schemeClr val="accent1"/>
            </a:solidFill>
            <a:ln>
              <a:noFill/>
            </a:ln>
            <a:effectLst/>
          </c:spPr>
          <c:invertIfNegative val="0"/>
          <c:errBars>
            <c:errBarType val="both"/>
            <c:errValType val="cust"/>
            <c:noEndCap val="0"/>
            <c:plus>
              <c:numRef>
                <c:f>(' RESUMEN FIRMEZA'!$C$5,' RESUMEN FIRMEZA'!$C$6,' RESUMEN FIRMEZA'!$C$7,' RESUMEN FIRMEZA'!$C$8,' RESUMEN FIRMEZA'!$C$9,' RESUMEN FIRMEZA'!$C$10)</c:f>
                <c:numCache>
                  <c:formatCode>General</c:formatCode>
                  <c:ptCount val="6"/>
                  <c:pt idx="0">
                    <c:v>0.88331273018696332</c:v>
                  </c:pt>
                  <c:pt idx="1">
                    <c:v>0.76007410407022757</c:v>
                  </c:pt>
                  <c:pt idx="2">
                    <c:v>0.51427827375569635</c:v>
                  </c:pt>
                  <c:pt idx="3">
                    <c:v>0.42641687256292821</c:v>
                  </c:pt>
                  <c:pt idx="4">
                    <c:v>0.92382379100421375</c:v>
                  </c:pt>
                  <c:pt idx="5">
                    <c:v>0.85427380280489174</c:v>
                  </c:pt>
                </c:numCache>
              </c:numRef>
            </c:plus>
            <c:minus>
              <c:numRef>
                <c:f>(' RESUMEN FIRMEZA'!$C$5,' RESUMEN FIRMEZA'!$C$6,' RESUMEN FIRMEZA'!$C$7,' RESUMEN FIRMEZA'!$C$8,' RESUMEN FIRMEZA'!$C$9,' RESUMEN FIRMEZA'!$C$10)</c:f>
                <c:numCache>
                  <c:formatCode>General</c:formatCode>
                  <c:ptCount val="6"/>
                  <c:pt idx="0">
                    <c:v>0.88331273018696332</c:v>
                  </c:pt>
                  <c:pt idx="1">
                    <c:v>0.76007410407022757</c:v>
                  </c:pt>
                  <c:pt idx="2">
                    <c:v>0.51427827375569635</c:v>
                  </c:pt>
                  <c:pt idx="3">
                    <c:v>0.42641687256292821</c:v>
                  </c:pt>
                  <c:pt idx="4">
                    <c:v>0.92382379100421375</c:v>
                  </c:pt>
                  <c:pt idx="5">
                    <c:v>0.85427380280489174</c:v>
                  </c:pt>
                </c:numCache>
              </c:numRef>
            </c:minus>
            <c:spPr>
              <a:noFill/>
              <a:ln w="9525" cap="flat" cmpd="sng" algn="ctr">
                <a:solidFill>
                  <a:schemeClr val="tx1">
                    <a:lumMod val="65000"/>
                    <a:lumOff val="35000"/>
                  </a:schemeClr>
                </a:solidFill>
                <a:round/>
              </a:ln>
              <a:effectLst/>
            </c:spPr>
          </c:errBars>
          <c:cat>
            <c:strRef>
              <c:f>(' RESUMEN FIRMEZA'!$A$5,' RESUMEN FIRMEZA'!$A$6,' RESUMEN FIRMEZA'!$A$7,' RESUMEN FIRMEZA'!$A$8,' RESUMEN FIRMEZA'!$A$9,' RESUMEN FIRMEZA'!$A$10)</c:f>
              <c:strCache>
                <c:ptCount val="6"/>
                <c:pt idx="0">
                  <c:v>INICIAL</c:v>
                </c:pt>
                <c:pt idx="1">
                  <c:v>CONFECCIÓN</c:v>
                </c:pt>
                <c:pt idx="2">
                  <c:v> TRANSPORTE CONTROL</c:v>
                </c:pt>
                <c:pt idx="3">
                  <c:v>TRANSPORTE TRAT.</c:v>
                </c:pt>
                <c:pt idx="4">
                  <c:v>TVC CONTROL</c:v>
                </c:pt>
                <c:pt idx="5">
                  <c:v>TVC TRAT.</c:v>
                </c:pt>
              </c:strCache>
            </c:strRef>
          </c:cat>
          <c:val>
            <c:numRef>
              <c:f>(' RESUMEN FIRMEZA'!$B$5,' RESUMEN FIRMEZA'!$B$6,' RESUMEN FIRMEZA'!$B$7,' RESUMEN FIRMEZA'!$B$8,' RESUMEN FIRMEZA'!$B$9,' RESUMEN FIRMEZA'!$B$10)</c:f>
              <c:numCache>
                <c:formatCode>General</c:formatCode>
                <c:ptCount val="6"/>
                <c:pt idx="0">
                  <c:v>3.3899999999999997</c:v>
                </c:pt>
                <c:pt idx="1">
                  <c:v>4.0066666666666668</c:v>
                </c:pt>
                <c:pt idx="2">
                  <c:v>2.8458333333333332</c:v>
                </c:pt>
                <c:pt idx="3">
                  <c:v>2.7902777777777779</c:v>
                </c:pt>
                <c:pt idx="4">
                  <c:v>1.6569444444444441</c:v>
                </c:pt>
                <c:pt idx="5">
                  <c:v>1.3013888888888887</c:v>
                </c:pt>
              </c:numCache>
            </c:numRef>
          </c:val>
        </c:ser>
        <c:ser>
          <c:idx val="4"/>
          <c:order val="1"/>
          <c:tx>
            <c:strRef>
              <c:f>' RESUMEN FIRMEZA'!$D$3:$E$3</c:f>
              <c:strCache>
                <c:ptCount val="1"/>
                <c:pt idx="0">
                  <c:v>Showtime</c:v>
                </c:pt>
              </c:strCache>
            </c:strRef>
          </c:tx>
          <c:spPr>
            <a:solidFill>
              <a:schemeClr val="accent2"/>
            </a:solidFill>
            <a:ln>
              <a:noFill/>
            </a:ln>
            <a:effectLst/>
          </c:spPr>
          <c:invertIfNegative val="0"/>
          <c:errBars>
            <c:errBarType val="both"/>
            <c:errValType val="cust"/>
            <c:noEndCap val="0"/>
            <c:plus>
              <c:numRef>
                <c:f>' RESUMEN FIRMEZA'!$E$5:$E$10</c:f>
                <c:numCache>
                  <c:formatCode>General</c:formatCode>
                  <c:ptCount val="6"/>
                  <c:pt idx="0">
                    <c:v>0.73891229473486575</c:v>
                  </c:pt>
                  <c:pt idx="1">
                    <c:v>0.73580240038599232</c:v>
                  </c:pt>
                  <c:pt idx="2">
                    <c:v>0.71342011043161146</c:v>
                  </c:pt>
                  <c:pt idx="3">
                    <c:v>0.69895613777953614</c:v>
                  </c:pt>
                  <c:pt idx="4">
                    <c:v>0.21809055931766513</c:v>
                  </c:pt>
                  <c:pt idx="5">
                    <c:v>0.9480807681084682</c:v>
                  </c:pt>
                </c:numCache>
              </c:numRef>
            </c:plus>
            <c:minus>
              <c:numRef>
                <c:f>' RESUMEN FIRMEZA'!$E$5:$E$10</c:f>
                <c:numCache>
                  <c:formatCode>General</c:formatCode>
                  <c:ptCount val="6"/>
                  <c:pt idx="0">
                    <c:v>0.73891229473486575</c:v>
                  </c:pt>
                  <c:pt idx="1">
                    <c:v>0.73580240038599232</c:v>
                  </c:pt>
                  <c:pt idx="2">
                    <c:v>0.71342011043161146</c:v>
                  </c:pt>
                  <c:pt idx="3">
                    <c:v>0.69895613777953614</c:v>
                  </c:pt>
                  <c:pt idx="4">
                    <c:v>0.21809055931766513</c:v>
                  </c:pt>
                  <c:pt idx="5">
                    <c:v>0.9480807681084682</c:v>
                  </c:pt>
                </c:numCache>
              </c:numRef>
            </c:minus>
          </c:errBars>
          <c:val>
            <c:numRef>
              <c:f>(' RESUMEN FIRMEZA'!$D$5,' RESUMEN FIRMEZA'!$D$6,' RESUMEN FIRMEZA'!$D$7,' RESUMEN FIRMEZA'!$D$8,' RESUMEN FIRMEZA'!$D$9,' RESUMEN FIRMEZA'!$D$10)</c:f>
              <c:numCache>
                <c:formatCode>General</c:formatCode>
                <c:ptCount val="6"/>
                <c:pt idx="0">
                  <c:v>4.3250000000000002</c:v>
                </c:pt>
                <c:pt idx="1">
                  <c:v>4.5350000000000001</c:v>
                </c:pt>
                <c:pt idx="2">
                  <c:v>2.2944444444444443</c:v>
                </c:pt>
                <c:pt idx="3">
                  <c:v>2.7944444444444438</c:v>
                </c:pt>
                <c:pt idx="4">
                  <c:v>0.59722222222222221</c:v>
                </c:pt>
                <c:pt idx="5">
                  <c:v>0.84666666666666657</c:v>
                </c:pt>
              </c:numCache>
            </c:numRef>
          </c:val>
        </c:ser>
        <c:ser>
          <c:idx val="5"/>
          <c:order val="2"/>
          <c:tx>
            <c:strRef>
              <c:f>' RESUMEN FIRMEZA'!$F$3:$G$3</c:f>
              <c:strCache>
                <c:ptCount val="1"/>
                <c:pt idx="0">
                  <c:v>Black Gold</c:v>
                </c:pt>
              </c:strCache>
            </c:strRef>
          </c:tx>
          <c:spPr>
            <a:solidFill>
              <a:schemeClr val="accent3"/>
            </a:solidFill>
            <a:ln>
              <a:noFill/>
            </a:ln>
            <a:effectLst/>
          </c:spPr>
          <c:invertIfNegative val="0"/>
          <c:errBars>
            <c:errBarType val="both"/>
            <c:errValType val="cust"/>
            <c:noEndCap val="0"/>
            <c:plus>
              <c:numRef>
                <c:f>' RESUMEN FIRMEZA'!$G$5:$G$10</c:f>
                <c:numCache>
                  <c:formatCode>General</c:formatCode>
                  <c:ptCount val="6"/>
                  <c:pt idx="0">
                    <c:v>0.57516864093694231</c:v>
                  </c:pt>
                  <c:pt idx="1">
                    <c:v>0.69910657270547638</c:v>
                  </c:pt>
                  <c:pt idx="2">
                    <c:v>0.51022092942704722</c:v>
                  </c:pt>
                  <c:pt idx="3">
                    <c:v>0.60674777061219054</c:v>
                  </c:pt>
                  <c:pt idx="4">
                    <c:v>0.68175048966519658</c:v>
                  </c:pt>
                  <c:pt idx="5">
                    <c:v>0.91342174580764612</c:v>
                  </c:pt>
                </c:numCache>
              </c:numRef>
            </c:plus>
            <c:minus>
              <c:numRef>
                <c:f>' RESUMEN FIRMEZA'!$G$5:$G$10</c:f>
                <c:numCache>
                  <c:formatCode>General</c:formatCode>
                  <c:ptCount val="6"/>
                  <c:pt idx="0">
                    <c:v>0.57516864093694231</c:v>
                  </c:pt>
                  <c:pt idx="1">
                    <c:v>0.69910657270547638</c:v>
                  </c:pt>
                  <c:pt idx="2">
                    <c:v>0.51022092942704722</c:v>
                  </c:pt>
                  <c:pt idx="3">
                    <c:v>0.60674777061219054</c:v>
                  </c:pt>
                  <c:pt idx="4">
                    <c:v>0.68175048966519658</c:v>
                  </c:pt>
                  <c:pt idx="5">
                    <c:v>0.91342174580764612</c:v>
                  </c:pt>
                </c:numCache>
              </c:numRef>
            </c:minus>
          </c:errBars>
          <c:val>
            <c:numRef>
              <c:f>(' RESUMEN FIRMEZA'!$F$5,' RESUMEN FIRMEZA'!$F$6,' RESUMEN FIRMEZA'!$F$7,' RESUMEN FIRMEZA'!$F$8,' RESUMEN FIRMEZA'!$F$9,' RESUMEN FIRMEZA'!$F$10)</c:f>
              <c:numCache>
                <c:formatCode>General</c:formatCode>
                <c:ptCount val="6"/>
                <c:pt idx="0">
                  <c:v>5.0749999999999993</c:v>
                </c:pt>
                <c:pt idx="1">
                  <c:v>4.4249999999999998</c:v>
                </c:pt>
                <c:pt idx="2">
                  <c:v>4.6694444444444443</c:v>
                </c:pt>
                <c:pt idx="3">
                  <c:v>4.6166666666666663</c:v>
                </c:pt>
                <c:pt idx="4">
                  <c:v>3.1986111111111111</c:v>
                </c:pt>
                <c:pt idx="5">
                  <c:v>3.1541666666666668</c:v>
                </c:pt>
              </c:numCache>
            </c:numRef>
          </c:val>
        </c:ser>
        <c:ser>
          <c:idx val="0"/>
          <c:order val="3"/>
          <c:tx>
            <c:strRef>
              <c:f>' RESUMEN FIRMEZA'!$B$14:$C$14</c:f>
              <c:strCache>
                <c:ptCount val="1"/>
                <c:pt idx="0">
                  <c:v>Black Splendor</c:v>
                </c:pt>
              </c:strCache>
            </c:strRef>
          </c:tx>
          <c:invertIfNegative val="0"/>
          <c:errBars>
            <c:errBarType val="both"/>
            <c:errValType val="cust"/>
            <c:noEndCap val="0"/>
            <c:plus>
              <c:numRef>
                <c:f>' RESUMEN FIRMEZA'!$C$16:$C$21</c:f>
                <c:numCache>
                  <c:formatCode>General</c:formatCode>
                  <c:ptCount val="6"/>
                  <c:pt idx="0">
                    <c:v>0.78229143230477793</c:v>
                  </c:pt>
                  <c:pt idx="1">
                    <c:v>0.5663479495857604</c:v>
                  </c:pt>
                  <c:pt idx="2">
                    <c:v>0.90221508715608834</c:v>
                  </c:pt>
                  <c:pt idx="3">
                    <c:v>0.57908486918092494</c:v>
                  </c:pt>
                  <c:pt idx="4">
                    <c:v>1.0342267643026852</c:v>
                  </c:pt>
                  <c:pt idx="5">
                    <c:v>1.1040716491012743</c:v>
                  </c:pt>
                </c:numCache>
              </c:numRef>
            </c:plus>
            <c:minus>
              <c:numRef>
                <c:f>' RESUMEN FIRMEZA'!$C$16:$C$21</c:f>
                <c:numCache>
                  <c:formatCode>General</c:formatCode>
                  <c:ptCount val="6"/>
                  <c:pt idx="0">
                    <c:v>0.78229143230477793</c:v>
                  </c:pt>
                  <c:pt idx="1">
                    <c:v>0.5663479495857604</c:v>
                  </c:pt>
                  <c:pt idx="2">
                    <c:v>0.90221508715608834</c:v>
                  </c:pt>
                  <c:pt idx="3">
                    <c:v>0.57908486918092494</c:v>
                  </c:pt>
                  <c:pt idx="4">
                    <c:v>1.0342267643026852</c:v>
                  </c:pt>
                  <c:pt idx="5">
                    <c:v>1.1040716491012743</c:v>
                  </c:pt>
                </c:numCache>
              </c:numRef>
            </c:minus>
          </c:errBars>
          <c:cat>
            <c:strRef>
              <c:f>' RESUMEN FIRMEZA'!$A$16:$A$21</c:f>
              <c:strCache>
                <c:ptCount val="6"/>
                <c:pt idx="0">
                  <c:v>INICIAL</c:v>
                </c:pt>
                <c:pt idx="1">
                  <c:v>CONFECCIÓN</c:v>
                </c:pt>
                <c:pt idx="2">
                  <c:v>TRANSPORTE CONTROL</c:v>
                </c:pt>
                <c:pt idx="3">
                  <c:v>TRANSPORTE TRAT.</c:v>
                </c:pt>
                <c:pt idx="4">
                  <c:v>TVC CONTROL</c:v>
                </c:pt>
                <c:pt idx="5">
                  <c:v>TVC TRAT.</c:v>
                </c:pt>
              </c:strCache>
            </c:strRef>
          </c:cat>
          <c:val>
            <c:numRef>
              <c:f>' RESUMEN FIRMEZA'!$B$16:$B$21</c:f>
              <c:numCache>
                <c:formatCode>General</c:formatCode>
                <c:ptCount val="6"/>
                <c:pt idx="0">
                  <c:v>3.3483333333333345</c:v>
                </c:pt>
                <c:pt idx="1">
                  <c:v>3.9950000000000006</c:v>
                </c:pt>
                <c:pt idx="2">
                  <c:v>3.0027777777777773</c:v>
                </c:pt>
                <c:pt idx="3">
                  <c:v>2.7124999999999999</c:v>
                </c:pt>
                <c:pt idx="4">
                  <c:v>1.9624999999999995</c:v>
                </c:pt>
                <c:pt idx="5">
                  <c:v>1.8152777777777775</c:v>
                </c:pt>
              </c:numCache>
            </c:numRef>
          </c:val>
        </c:ser>
        <c:ser>
          <c:idx val="1"/>
          <c:order val="4"/>
          <c:tx>
            <c:strRef>
              <c:f>' RESUMEN FIRMEZA'!$D$14:$E$14</c:f>
              <c:strCache>
                <c:ptCount val="1"/>
                <c:pt idx="0">
                  <c:v>Showtime</c:v>
                </c:pt>
              </c:strCache>
            </c:strRef>
          </c:tx>
          <c:invertIfNegative val="0"/>
          <c:errBars>
            <c:errBarType val="both"/>
            <c:errValType val="cust"/>
            <c:noEndCap val="0"/>
            <c:plus>
              <c:numRef>
                <c:f>' RESUMEN FIRMEZA'!$E$16:$E$21</c:f>
                <c:numCache>
                  <c:formatCode>General</c:formatCode>
                  <c:ptCount val="6"/>
                  <c:pt idx="0">
                    <c:v>0.75154247514962358</c:v>
                  </c:pt>
                  <c:pt idx="1">
                    <c:v>0.69691438152216301</c:v>
                  </c:pt>
                  <c:pt idx="2">
                    <c:v>0.71435396499325676</c:v>
                  </c:pt>
                  <c:pt idx="3">
                    <c:v>0.88409558306780289</c:v>
                  </c:pt>
                  <c:pt idx="4">
                    <c:v>0.23833083581774983</c:v>
                  </c:pt>
                  <c:pt idx="5">
                    <c:v>0.27555139525789246</c:v>
                  </c:pt>
                </c:numCache>
              </c:numRef>
            </c:plus>
            <c:minus>
              <c:numRef>
                <c:f>' RESUMEN FIRMEZA'!$E$16:$E$21</c:f>
                <c:numCache>
                  <c:formatCode>General</c:formatCode>
                  <c:ptCount val="6"/>
                  <c:pt idx="0">
                    <c:v>0.75154247514962358</c:v>
                  </c:pt>
                  <c:pt idx="1">
                    <c:v>0.69691438152216301</c:v>
                  </c:pt>
                  <c:pt idx="2">
                    <c:v>0.71435396499325676</c:v>
                  </c:pt>
                  <c:pt idx="3">
                    <c:v>0.88409558306780289</c:v>
                  </c:pt>
                  <c:pt idx="4">
                    <c:v>0.23833083581774983</c:v>
                  </c:pt>
                  <c:pt idx="5">
                    <c:v>0.27555139525789246</c:v>
                  </c:pt>
                </c:numCache>
              </c:numRef>
            </c:minus>
          </c:errBars>
          <c:cat>
            <c:strRef>
              <c:f>' RESUMEN FIRMEZA'!$A$16:$A$21</c:f>
              <c:strCache>
                <c:ptCount val="6"/>
                <c:pt idx="0">
                  <c:v>INICIAL</c:v>
                </c:pt>
                <c:pt idx="1">
                  <c:v>CONFECCIÓN</c:v>
                </c:pt>
                <c:pt idx="2">
                  <c:v>TRANSPORTE CONTROL</c:v>
                </c:pt>
                <c:pt idx="3">
                  <c:v>TRANSPORTE TRAT.</c:v>
                </c:pt>
                <c:pt idx="4">
                  <c:v>TVC CONTROL</c:v>
                </c:pt>
                <c:pt idx="5">
                  <c:v>TVC TRAT.</c:v>
                </c:pt>
              </c:strCache>
            </c:strRef>
          </c:cat>
          <c:val>
            <c:numRef>
              <c:f>(' RESUMEN FIRMEZA'!$D$16,' RESUMEN FIRMEZA'!$D$17,' RESUMEN FIRMEZA'!$D$18,' RESUMEN FIRMEZA'!$D$19,' RESUMEN FIRMEZA'!$D$20,' RESUMEN FIRMEZA'!$D$21)</c:f>
              <c:numCache>
                <c:formatCode>General</c:formatCode>
                <c:ptCount val="6"/>
                <c:pt idx="0">
                  <c:v>3.9633333333333334</c:v>
                </c:pt>
                <c:pt idx="1">
                  <c:v>4.2999999999999989</c:v>
                </c:pt>
                <c:pt idx="2">
                  <c:v>2.2611111111111111</c:v>
                </c:pt>
                <c:pt idx="3">
                  <c:v>2.4375000000000004</c:v>
                </c:pt>
                <c:pt idx="4">
                  <c:v>0.56388888888888888</c:v>
                </c:pt>
                <c:pt idx="5">
                  <c:v>0.57500000000000007</c:v>
                </c:pt>
              </c:numCache>
            </c:numRef>
          </c:val>
        </c:ser>
        <c:ser>
          <c:idx val="2"/>
          <c:order val="5"/>
          <c:tx>
            <c:strRef>
              <c:f>' RESUMEN FIRMEZA'!$F$14:$G$14</c:f>
              <c:strCache>
                <c:ptCount val="1"/>
                <c:pt idx="0">
                  <c:v>Black Gold</c:v>
                </c:pt>
              </c:strCache>
            </c:strRef>
          </c:tx>
          <c:invertIfNegative val="0"/>
          <c:errBars>
            <c:errBarType val="both"/>
            <c:errValType val="cust"/>
            <c:noEndCap val="0"/>
            <c:plus>
              <c:numRef>
                <c:f>' RESUMEN FIRMEZA'!$G$16:$G$21</c:f>
                <c:numCache>
                  <c:formatCode>General</c:formatCode>
                  <c:ptCount val="6"/>
                  <c:pt idx="0">
                    <c:v>0.60553244358157843</c:v>
                  </c:pt>
                  <c:pt idx="1">
                    <c:v>1.1550551064129329</c:v>
                  </c:pt>
                  <c:pt idx="2">
                    <c:v>0.45268817888431201</c:v>
                  </c:pt>
                  <c:pt idx="3">
                    <c:v>0.58926238530060671</c:v>
                  </c:pt>
                  <c:pt idx="4">
                    <c:v>0.77984914088539092</c:v>
                  </c:pt>
                  <c:pt idx="5">
                    <c:v>0.7210194502362961</c:v>
                  </c:pt>
                </c:numCache>
              </c:numRef>
            </c:plus>
            <c:minus>
              <c:numRef>
                <c:f>' RESUMEN FIRMEZA'!$G$16:$G$21</c:f>
                <c:numCache>
                  <c:formatCode>General</c:formatCode>
                  <c:ptCount val="6"/>
                  <c:pt idx="0">
                    <c:v>0.60553244358157843</c:v>
                  </c:pt>
                  <c:pt idx="1">
                    <c:v>1.1550551064129329</c:v>
                  </c:pt>
                  <c:pt idx="2">
                    <c:v>0.45268817888431201</c:v>
                  </c:pt>
                  <c:pt idx="3">
                    <c:v>0.58926238530060671</c:v>
                  </c:pt>
                  <c:pt idx="4">
                    <c:v>0.77984914088539092</c:v>
                  </c:pt>
                  <c:pt idx="5">
                    <c:v>0.7210194502362961</c:v>
                  </c:pt>
                </c:numCache>
              </c:numRef>
            </c:minus>
          </c:errBars>
          <c:cat>
            <c:strRef>
              <c:f>' RESUMEN FIRMEZA'!$A$16:$A$21</c:f>
              <c:strCache>
                <c:ptCount val="6"/>
                <c:pt idx="0">
                  <c:v>INICIAL</c:v>
                </c:pt>
                <c:pt idx="1">
                  <c:v>CONFECCIÓN</c:v>
                </c:pt>
                <c:pt idx="2">
                  <c:v>TRANSPORTE CONTROL</c:v>
                </c:pt>
                <c:pt idx="3">
                  <c:v>TRANSPORTE TRAT.</c:v>
                </c:pt>
                <c:pt idx="4">
                  <c:v>TVC CONTROL</c:v>
                </c:pt>
                <c:pt idx="5">
                  <c:v>TVC TRAT.</c:v>
                </c:pt>
              </c:strCache>
            </c:strRef>
          </c:cat>
          <c:val>
            <c:numRef>
              <c:f>(' RESUMEN FIRMEZA'!$F$16,' RESUMEN FIRMEZA'!$F$17,' RESUMEN FIRMEZA'!$F$18,' RESUMEN FIRMEZA'!$F$19,' RESUMEN FIRMEZA'!$F$20,' RESUMEN FIRMEZA'!$F$21)</c:f>
              <c:numCache>
                <c:formatCode>General</c:formatCode>
                <c:ptCount val="6"/>
                <c:pt idx="0">
                  <c:v>5.2783333333333351</c:v>
                </c:pt>
                <c:pt idx="1">
                  <c:v>4.6916666666666647</c:v>
                </c:pt>
                <c:pt idx="2">
                  <c:v>4.3486111111111105</c:v>
                </c:pt>
                <c:pt idx="3">
                  <c:v>4.3861111111111102</c:v>
                </c:pt>
                <c:pt idx="4">
                  <c:v>3.1680555555555561</c:v>
                </c:pt>
                <c:pt idx="5">
                  <c:v>2.5976190476190473</c:v>
                </c:pt>
              </c:numCache>
            </c:numRef>
          </c:val>
        </c:ser>
        <c:dLbls>
          <c:showLegendKey val="0"/>
          <c:showVal val="0"/>
          <c:showCatName val="0"/>
          <c:showSerName val="0"/>
          <c:showPercent val="0"/>
          <c:showBubbleSize val="0"/>
        </c:dLbls>
        <c:gapWidth val="150"/>
        <c:axId val="142792576"/>
        <c:axId val="142794112"/>
      </c:barChart>
      <c:catAx>
        <c:axId val="142792576"/>
        <c:scaling>
          <c:orientation val="minMax"/>
        </c:scaling>
        <c:delete val="0"/>
        <c:axPos val="b"/>
        <c:numFmt formatCode="General" sourceLinked="0"/>
        <c:majorTickMark val="out"/>
        <c:minorTickMark val="none"/>
        <c:tickLblPos val="nextTo"/>
        <c:txPr>
          <a:bodyPr/>
          <a:lstStyle/>
          <a:p>
            <a:pPr>
              <a:defRPr sz="1200" b="1"/>
            </a:pPr>
            <a:endParaRPr lang="es-ES"/>
          </a:p>
        </c:txPr>
        <c:crossAx val="142794112"/>
        <c:crosses val="autoZero"/>
        <c:auto val="1"/>
        <c:lblAlgn val="ctr"/>
        <c:lblOffset val="100"/>
        <c:noMultiLvlLbl val="0"/>
      </c:catAx>
      <c:valAx>
        <c:axId val="142794112"/>
        <c:scaling>
          <c:orientation val="minMax"/>
          <c:max val="6"/>
          <c:min val="0"/>
        </c:scaling>
        <c:delete val="0"/>
        <c:axPos val="l"/>
        <c:majorGridlines>
          <c:spPr>
            <a:ln>
              <a:solidFill>
                <a:schemeClr val="bg1">
                  <a:lumMod val="85000"/>
                </a:schemeClr>
              </a:solidFill>
            </a:ln>
          </c:spPr>
        </c:majorGridlines>
        <c:title>
          <c:tx>
            <c:rich>
              <a:bodyPr rot="-5400000" vert="horz"/>
              <a:lstStyle/>
              <a:p>
                <a:pPr>
                  <a:defRPr sz="1600"/>
                </a:pPr>
                <a:r>
                  <a:rPr lang="en-US" sz="1600"/>
                  <a:t>FIRMEZA</a:t>
                </a:r>
              </a:p>
            </c:rich>
          </c:tx>
          <c:overlay val="0"/>
        </c:title>
        <c:numFmt formatCode="General" sourceLinked="1"/>
        <c:majorTickMark val="out"/>
        <c:minorTickMark val="none"/>
        <c:tickLblPos val="nextTo"/>
        <c:spPr>
          <a:ln>
            <a:noFill/>
          </a:ln>
        </c:spPr>
        <c:crossAx val="142792576"/>
        <c:crosses val="autoZero"/>
        <c:crossBetween val="between"/>
      </c:valAx>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30ºC</a:t>
            </a:r>
          </a:p>
        </c:rich>
      </c:tx>
      <c:layout>
        <c:manualLayout>
          <c:xMode val="edge"/>
          <c:yMode val="edge"/>
          <c:x val="0.91505164930555605"/>
          <c:y val="0.80942592592592599"/>
        </c:manualLayout>
      </c:layout>
      <c:overlay val="1"/>
    </c:title>
    <c:autoTitleDeleted val="0"/>
    <c:plotArea>
      <c:layout/>
      <c:barChart>
        <c:barDir val="col"/>
        <c:grouping val="clustered"/>
        <c:varyColors val="0"/>
        <c:ser>
          <c:idx val="3"/>
          <c:order val="0"/>
          <c:tx>
            <c:strRef>
              <c:f>' RESUMEN FIRMEZA'!$B$3:$C$3</c:f>
              <c:strCache>
                <c:ptCount val="1"/>
                <c:pt idx="0">
                  <c:v>Black Splendor</c:v>
                </c:pt>
              </c:strCache>
            </c:strRef>
          </c:tx>
          <c:spPr>
            <a:solidFill>
              <a:schemeClr val="accent1"/>
            </a:solidFill>
            <a:ln>
              <a:noFill/>
            </a:ln>
            <a:effectLst/>
          </c:spPr>
          <c:invertIfNegative val="0"/>
          <c:errBars>
            <c:errBarType val="both"/>
            <c:errValType val="cust"/>
            <c:noEndCap val="0"/>
            <c:plus>
              <c:numRef>
                <c:f>(' RESUMEN FIRMEZA'!$C$5,' RESUMEN FIRMEZA'!$C$6,' RESUMEN FIRMEZA'!$C$7,' RESUMEN FIRMEZA'!$C$8,' RESUMEN FIRMEZA'!$C$9,' RESUMEN FIRMEZA'!$C$10)</c:f>
                <c:numCache>
                  <c:formatCode>General</c:formatCode>
                  <c:ptCount val="6"/>
                  <c:pt idx="0">
                    <c:v>0.88331273018696332</c:v>
                  </c:pt>
                  <c:pt idx="1">
                    <c:v>0.76007410407022757</c:v>
                  </c:pt>
                  <c:pt idx="2">
                    <c:v>0.51427827375569635</c:v>
                  </c:pt>
                  <c:pt idx="3">
                    <c:v>0.42641687256292821</c:v>
                  </c:pt>
                  <c:pt idx="4">
                    <c:v>0.92382379100421375</c:v>
                  </c:pt>
                  <c:pt idx="5">
                    <c:v>0.85427380280489174</c:v>
                  </c:pt>
                </c:numCache>
              </c:numRef>
            </c:plus>
            <c:minus>
              <c:numRef>
                <c:f>(' RESUMEN FIRMEZA'!$C$5,' RESUMEN FIRMEZA'!$C$6,' RESUMEN FIRMEZA'!$C$7,' RESUMEN FIRMEZA'!$C$8,' RESUMEN FIRMEZA'!$C$9,' RESUMEN FIRMEZA'!$C$10)</c:f>
                <c:numCache>
                  <c:formatCode>General</c:formatCode>
                  <c:ptCount val="6"/>
                  <c:pt idx="0">
                    <c:v>0.88331273018696332</c:v>
                  </c:pt>
                  <c:pt idx="1">
                    <c:v>0.76007410407022757</c:v>
                  </c:pt>
                  <c:pt idx="2">
                    <c:v>0.51427827375569635</c:v>
                  </c:pt>
                  <c:pt idx="3">
                    <c:v>0.42641687256292821</c:v>
                  </c:pt>
                  <c:pt idx="4">
                    <c:v>0.92382379100421375</c:v>
                  </c:pt>
                  <c:pt idx="5">
                    <c:v>0.85427380280489174</c:v>
                  </c:pt>
                </c:numCache>
              </c:numRef>
            </c:minus>
            <c:spPr>
              <a:noFill/>
              <a:ln w="9525" cap="flat" cmpd="sng" algn="ctr">
                <a:solidFill>
                  <a:schemeClr val="tx1">
                    <a:lumMod val="65000"/>
                    <a:lumOff val="35000"/>
                  </a:schemeClr>
                </a:solidFill>
                <a:round/>
              </a:ln>
              <a:effectLst/>
            </c:spPr>
          </c:errBars>
          <c:cat>
            <c:strRef>
              <c:f>(' RESUMEN FIRMEZA'!$A$5,' RESUMEN FIRMEZA'!$A$6,' RESUMEN FIRMEZA'!$A$7,' RESUMEN FIRMEZA'!$A$8,' RESUMEN FIRMEZA'!$A$9,' RESUMEN FIRMEZA'!$A$10)</c:f>
              <c:strCache>
                <c:ptCount val="6"/>
                <c:pt idx="0">
                  <c:v>INICIAL</c:v>
                </c:pt>
                <c:pt idx="1">
                  <c:v>CONFECCIÓN</c:v>
                </c:pt>
                <c:pt idx="2">
                  <c:v> TRANSPORTE CONTROL</c:v>
                </c:pt>
                <c:pt idx="3">
                  <c:v>TRANSPORTE TRAT.</c:v>
                </c:pt>
                <c:pt idx="4">
                  <c:v>TVC CONTROL</c:v>
                </c:pt>
                <c:pt idx="5">
                  <c:v>TVC TRAT.</c:v>
                </c:pt>
              </c:strCache>
            </c:strRef>
          </c:cat>
          <c:val>
            <c:numRef>
              <c:f>(' RESUMEN FIRMEZA'!$B$5,' RESUMEN FIRMEZA'!$B$6,' RESUMEN FIRMEZA'!$B$7,' RESUMEN FIRMEZA'!$B$8,' RESUMEN FIRMEZA'!$B$9,' RESUMEN FIRMEZA'!$B$10)</c:f>
              <c:numCache>
                <c:formatCode>General</c:formatCode>
                <c:ptCount val="6"/>
                <c:pt idx="0">
                  <c:v>3.3899999999999997</c:v>
                </c:pt>
                <c:pt idx="1">
                  <c:v>4.0066666666666668</c:v>
                </c:pt>
                <c:pt idx="2">
                  <c:v>2.8458333333333332</c:v>
                </c:pt>
                <c:pt idx="3">
                  <c:v>2.7902777777777779</c:v>
                </c:pt>
                <c:pt idx="4">
                  <c:v>1.6569444444444441</c:v>
                </c:pt>
                <c:pt idx="5">
                  <c:v>1.3013888888888887</c:v>
                </c:pt>
              </c:numCache>
            </c:numRef>
          </c:val>
        </c:ser>
        <c:ser>
          <c:idx val="4"/>
          <c:order val="1"/>
          <c:tx>
            <c:strRef>
              <c:f>' RESUMEN FIRMEZA'!$D$3:$E$3</c:f>
              <c:strCache>
                <c:ptCount val="1"/>
                <c:pt idx="0">
                  <c:v>Showtime</c:v>
                </c:pt>
              </c:strCache>
            </c:strRef>
          </c:tx>
          <c:spPr>
            <a:solidFill>
              <a:schemeClr val="accent2"/>
            </a:solidFill>
            <a:ln>
              <a:noFill/>
            </a:ln>
            <a:effectLst/>
          </c:spPr>
          <c:invertIfNegative val="0"/>
          <c:errBars>
            <c:errBarType val="both"/>
            <c:errValType val="cust"/>
            <c:noEndCap val="0"/>
            <c:plus>
              <c:numRef>
                <c:f>' RESUMEN FIRMEZA'!$E$5:$E$10</c:f>
                <c:numCache>
                  <c:formatCode>General</c:formatCode>
                  <c:ptCount val="6"/>
                  <c:pt idx="0">
                    <c:v>0.73891229473486575</c:v>
                  </c:pt>
                  <c:pt idx="1">
                    <c:v>0.73580240038599232</c:v>
                  </c:pt>
                  <c:pt idx="2">
                    <c:v>0.71342011043161146</c:v>
                  </c:pt>
                  <c:pt idx="3">
                    <c:v>0.69895613777953614</c:v>
                  </c:pt>
                  <c:pt idx="4">
                    <c:v>0.21809055931766513</c:v>
                  </c:pt>
                  <c:pt idx="5">
                    <c:v>0.9480807681084682</c:v>
                  </c:pt>
                </c:numCache>
              </c:numRef>
            </c:plus>
            <c:minus>
              <c:numRef>
                <c:f>' RESUMEN FIRMEZA'!$E$5:$E$10</c:f>
                <c:numCache>
                  <c:formatCode>General</c:formatCode>
                  <c:ptCount val="6"/>
                  <c:pt idx="0">
                    <c:v>0.73891229473486575</c:v>
                  </c:pt>
                  <c:pt idx="1">
                    <c:v>0.73580240038599232</c:v>
                  </c:pt>
                  <c:pt idx="2">
                    <c:v>0.71342011043161146</c:v>
                  </c:pt>
                  <c:pt idx="3">
                    <c:v>0.69895613777953614</c:v>
                  </c:pt>
                  <c:pt idx="4">
                    <c:v>0.21809055931766513</c:v>
                  </c:pt>
                  <c:pt idx="5">
                    <c:v>0.9480807681084682</c:v>
                  </c:pt>
                </c:numCache>
              </c:numRef>
            </c:minus>
          </c:errBars>
          <c:val>
            <c:numRef>
              <c:f>(' RESUMEN FIRMEZA'!$D$5,' RESUMEN FIRMEZA'!$D$6,' RESUMEN FIRMEZA'!$D$7,' RESUMEN FIRMEZA'!$D$8,' RESUMEN FIRMEZA'!$D$9,' RESUMEN FIRMEZA'!$D$10)</c:f>
              <c:numCache>
                <c:formatCode>General</c:formatCode>
                <c:ptCount val="6"/>
                <c:pt idx="0">
                  <c:v>4.3250000000000002</c:v>
                </c:pt>
                <c:pt idx="1">
                  <c:v>4.5350000000000001</c:v>
                </c:pt>
                <c:pt idx="2">
                  <c:v>2.2944444444444443</c:v>
                </c:pt>
                <c:pt idx="3">
                  <c:v>2.7944444444444438</c:v>
                </c:pt>
                <c:pt idx="4">
                  <c:v>0.59722222222222221</c:v>
                </c:pt>
                <c:pt idx="5">
                  <c:v>0.84666666666666657</c:v>
                </c:pt>
              </c:numCache>
            </c:numRef>
          </c:val>
        </c:ser>
        <c:ser>
          <c:idx val="5"/>
          <c:order val="2"/>
          <c:tx>
            <c:strRef>
              <c:f>' RESUMEN FIRMEZA'!$F$3:$G$3</c:f>
              <c:strCache>
                <c:ptCount val="1"/>
                <c:pt idx="0">
                  <c:v>Black Gold</c:v>
                </c:pt>
              </c:strCache>
            </c:strRef>
          </c:tx>
          <c:spPr>
            <a:solidFill>
              <a:schemeClr val="accent3"/>
            </a:solidFill>
            <a:ln>
              <a:noFill/>
            </a:ln>
            <a:effectLst/>
          </c:spPr>
          <c:invertIfNegative val="0"/>
          <c:errBars>
            <c:errBarType val="both"/>
            <c:errValType val="cust"/>
            <c:noEndCap val="0"/>
            <c:plus>
              <c:numRef>
                <c:f>' RESUMEN FIRMEZA'!$G$5:$G$10</c:f>
                <c:numCache>
                  <c:formatCode>General</c:formatCode>
                  <c:ptCount val="6"/>
                  <c:pt idx="0">
                    <c:v>0.57516864093694231</c:v>
                  </c:pt>
                  <c:pt idx="1">
                    <c:v>0.69910657270547638</c:v>
                  </c:pt>
                  <c:pt idx="2">
                    <c:v>0.51022092942704722</c:v>
                  </c:pt>
                  <c:pt idx="3">
                    <c:v>0.60674777061219054</c:v>
                  </c:pt>
                  <c:pt idx="4">
                    <c:v>0.68175048966519658</c:v>
                  </c:pt>
                  <c:pt idx="5">
                    <c:v>0.91342174580764612</c:v>
                  </c:pt>
                </c:numCache>
              </c:numRef>
            </c:plus>
            <c:minus>
              <c:numRef>
                <c:f>' RESUMEN FIRMEZA'!$G$5:$G$10</c:f>
                <c:numCache>
                  <c:formatCode>General</c:formatCode>
                  <c:ptCount val="6"/>
                  <c:pt idx="0">
                    <c:v>0.57516864093694231</c:v>
                  </c:pt>
                  <c:pt idx="1">
                    <c:v>0.69910657270547638</c:v>
                  </c:pt>
                  <c:pt idx="2">
                    <c:v>0.51022092942704722</c:v>
                  </c:pt>
                  <c:pt idx="3">
                    <c:v>0.60674777061219054</c:v>
                  </c:pt>
                  <c:pt idx="4">
                    <c:v>0.68175048966519658</c:v>
                  </c:pt>
                  <c:pt idx="5">
                    <c:v>0.91342174580764612</c:v>
                  </c:pt>
                </c:numCache>
              </c:numRef>
            </c:minus>
          </c:errBars>
          <c:val>
            <c:numRef>
              <c:f>(' RESUMEN FIRMEZA'!$F$5,' RESUMEN FIRMEZA'!$F$6,' RESUMEN FIRMEZA'!$F$7,' RESUMEN FIRMEZA'!$F$8,' RESUMEN FIRMEZA'!$F$9,' RESUMEN FIRMEZA'!$F$10)</c:f>
              <c:numCache>
                <c:formatCode>General</c:formatCode>
                <c:ptCount val="6"/>
                <c:pt idx="0">
                  <c:v>5.0749999999999993</c:v>
                </c:pt>
                <c:pt idx="1">
                  <c:v>4.4249999999999998</c:v>
                </c:pt>
                <c:pt idx="2">
                  <c:v>4.6694444444444443</c:v>
                </c:pt>
                <c:pt idx="3">
                  <c:v>4.6166666666666663</c:v>
                </c:pt>
                <c:pt idx="4">
                  <c:v>3.1986111111111111</c:v>
                </c:pt>
                <c:pt idx="5">
                  <c:v>3.1541666666666668</c:v>
                </c:pt>
              </c:numCache>
            </c:numRef>
          </c:val>
        </c:ser>
        <c:ser>
          <c:idx val="0"/>
          <c:order val="3"/>
          <c:tx>
            <c:strRef>
              <c:f>' RESUMEN FIRMEZA'!$B$25:$C$25</c:f>
              <c:strCache>
                <c:ptCount val="1"/>
                <c:pt idx="0">
                  <c:v>Black Splendor</c:v>
                </c:pt>
              </c:strCache>
            </c:strRef>
          </c:tx>
          <c:invertIfNegative val="0"/>
          <c:errBars>
            <c:errBarType val="both"/>
            <c:errValType val="cust"/>
            <c:noEndCap val="0"/>
            <c:plus>
              <c:numRef>
                <c:f>' RESUMEN FIRMEZA'!$C$27:$C$32</c:f>
                <c:numCache>
                  <c:formatCode>General</c:formatCode>
                  <c:ptCount val="6"/>
                  <c:pt idx="0">
                    <c:v>0.64435880987386152</c:v>
                  </c:pt>
                  <c:pt idx="1">
                    <c:v>0.85295968831185498</c:v>
                  </c:pt>
                  <c:pt idx="2">
                    <c:v>0.78730578355896796</c:v>
                  </c:pt>
                  <c:pt idx="3">
                    <c:v>1.2921803893923467</c:v>
                  </c:pt>
                  <c:pt idx="4">
                    <c:v>1.06568686398186</c:v>
                  </c:pt>
                  <c:pt idx="5">
                    <c:v>1.2013649644374431</c:v>
                  </c:pt>
                </c:numCache>
              </c:numRef>
            </c:plus>
            <c:minus>
              <c:numRef>
                <c:f>' RESUMEN FIRMEZA'!$C$27:$C$32</c:f>
                <c:numCache>
                  <c:formatCode>General</c:formatCode>
                  <c:ptCount val="6"/>
                  <c:pt idx="0">
                    <c:v>0.64435880987386152</c:v>
                  </c:pt>
                  <c:pt idx="1">
                    <c:v>0.85295968831185498</c:v>
                  </c:pt>
                  <c:pt idx="2">
                    <c:v>0.78730578355896796</c:v>
                  </c:pt>
                  <c:pt idx="3">
                    <c:v>1.2921803893923467</c:v>
                  </c:pt>
                  <c:pt idx="4">
                    <c:v>1.06568686398186</c:v>
                  </c:pt>
                  <c:pt idx="5">
                    <c:v>1.2013649644374431</c:v>
                  </c:pt>
                </c:numCache>
              </c:numRef>
            </c:minus>
          </c:errBars>
          <c:cat>
            <c:strRef>
              <c:f>' RESUMEN FIRMEZA'!$A$27:$A$32</c:f>
              <c:strCache>
                <c:ptCount val="6"/>
                <c:pt idx="0">
                  <c:v>INICIAL</c:v>
                </c:pt>
                <c:pt idx="1">
                  <c:v>CONFECCIÓN</c:v>
                </c:pt>
                <c:pt idx="2">
                  <c:v> TRANSPORTE CONTROL</c:v>
                </c:pt>
                <c:pt idx="3">
                  <c:v>TRANSPORTE TRAT.</c:v>
                </c:pt>
                <c:pt idx="4">
                  <c:v>TVC CONTROL</c:v>
                </c:pt>
                <c:pt idx="5">
                  <c:v>TVC TRAT.</c:v>
                </c:pt>
              </c:strCache>
            </c:strRef>
          </c:cat>
          <c:val>
            <c:numRef>
              <c:f>' RESUMEN FIRMEZA'!$B$27:$B$32</c:f>
              <c:numCache>
                <c:formatCode>General</c:formatCode>
                <c:ptCount val="6"/>
                <c:pt idx="0">
                  <c:v>3.8350000000000013</c:v>
                </c:pt>
                <c:pt idx="1">
                  <c:v>3.6433333333333331</c:v>
                </c:pt>
                <c:pt idx="2">
                  <c:v>2.2269444444444435</c:v>
                </c:pt>
                <c:pt idx="3">
                  <c:v>2.7611111111111111</c:v>
                </c:pt>
                <c:pt idx="4">
                  <c:v>1.5347222222222225</c:v>
                </c:pt>
                <c:pt idx="5">
                  <c:v>1.9972222222222216</c:v>
                </c:pt>
              </c:numCache>
            </c:numRef>
          </c:val>
        </c:ser>
        <c:ser>
          <c:idx val="1"/>
          <c:order val="4"/>
          <c:tx>
            <c:strRef>
              <c:f>' RESUMEN FIRMEZA'!$D$25:$E$25</c:f>
              <c:strCache>
                <c:ptCount val="1"/>
                <c:pt idx="0">
                  <c:v>Showtime</c:v>
                </c:pt>
              </c:strCache>
            </c:strRef>
          </c:tx>
          <c:invertIfNegative val="0"/>
          <c:errBars>
            <c:errBarType val="both"/>
            <c:errValType val="cust"/>
            <c:noEndCap val="0"/>
            <c:plus>
              <c:numRef>
                <c:f>' RESUMEN FIRMEZA'!$E$27:$E$32</c:f>
                <c:numCache>
                  <c:formatCode>General</c:formatCode>
                  <c:ptCount val="6"/>
                  <c:pt idx="0">
                    <c:v>0.74128073389018867</c:v>
                  </c:pt>
                  <c:pt idx="1">
                    <c:v>0.54065732661972443</c:v>
                  </c:pt>
                  <c:pt idx="2">
                    <c:v>0.81612105194546469</c:v>
                  </c:pt>
                  <c:pt idx="3">
                    <c:v>0.69819921430573328</c:v>
                  </c:pt>
                  <c:pt idx="4">
                    <c:v>0.89121058259033759</c:v>
                  </c:pt>
                  <c:pt idx="5">
                    <c:v>0.74599991488999051</c:v>
                  </c:pt>
                </c:numCache>
              </c:numRef>
            </c:plus>
            <c:minus>
              <c:numRef>
                <c:f>' RESUMEN FIRMEZA'!$E$27:$E$32</c:f>
                <c:numCache>
                  <c:formatCode>General</c:formatCode>
                  <c:ptCount val="6"/>
                  <c:pt idx="0">
                    <c:v>0.74128073389018867</c:v>
                  </c:pt>
                  <c:pt idx="1">
                    <c:v>0.54065732661972443</c:v>
                  </c:pt>
                  <c:pt idx="2">
                    <c:v>0.81612105194546469</c:v>
                  </c:pt>
                  <c:pt idx="3">
                    <c:v>0.69819921430573328</c:v>
                  </c:pt>
                  <c:pt idx="4">
                    <c:v>0.89121058259033759</c:v>
                  </c:pt>
                  <c:pt idx="5">
                    <c:v>0.74599991488999051</c:v>
                  </c:pt>
                </c:numCache>
              </c:numRef>
            </c:minus>
          </c:errBars>
          <c:cat>
            <c:strRef>
              <c:f>' RESUMEN FIRMEZA'!$A$27:$A$32</c:f>
              <c:strCache>
                <c:ptCount val="6"/>
                <c:pt idx="0">
                  <c:v>INICIAL</c:v>
                </c:pt>
                <c:pt idx="1">
                  <c:v>CONFECCIÓN</c:v>
                </c:pt>
                <c:pt idx="2">
                  <c:v> TRANSPORTE CONTROL</c:v>
                </c:pt>
                <c:pt idx="3">
                  <c:v>TRANSPORTE TRAT.</c:v>
                </c:pt>
                <c:pt idx="4">
                  <c:v>TVC CONTROL</c:v>
                </c:pt>
                <c:pt idx="5">
                  <c:v>TVC TRAT.</c:v>
                </c:pt>
              </c:strCache>
            </c:strRef>
          </c:cat>
          <c:val>
            <c:numRef>
              <c:f>' RESUMEN FIRMEZA'!$D$27:$D$32</c:f>
              <c:numCache>
                <c:formatCode>General</c:formatCode>
                <c:ptCount val="6"/>
                <c:pt idx="0">
                  <c:v>3.1416666666666675</c:v>
                </c:pt>
                <c:pt idx="1">
                  <c:v>3.11</c:v>
                </c:pt>
                <c:pt idx="2">
                  <c:v>1.7208333333333334</c:v>
                </c:pt>
                <c:pt idx="3">
                  <c:v>1.9208333333333332</c:v>
                </c:pt>
                <c:pt idx="4">
                  <c:v>0.8671428571428571</c:v>
                </c:pt>
                <c:pt idx="5">
                  <c:v>0.86388888888888893</c:v>
                </c:pt>
              </c:numCache>
            </c:numRef>
          </c:val>
        </c:ser>
        <c:ser>
          <c:idx val="2"/>
          <c:order val="5"/>
          <c:tx>
            <c:strRef>
              <c:f>' RESUMEN FIRMEZA'!$F$25:$G$25</c:f>
              <c:strCache>
                <c:ptCount val="1"/>
                <c:pt idx="0">
                  <c:v>Black Gold</c:v>
                </c:pt>
              </c:strCache>
            </c:strRef>
          </c:tx>
          <c:invertIfNegative val="0"/>
          <c:errBars>
            <c:errBarType val="both"/>
            <c:errValType val="cust"/>
            <c:noEndCap val="0"/>
            <c:plus>
              <c:numRef>
                <c:f>' RESUMEN FIRMEZA'!$G$27:$G$32</c:f>
                <c:numCache>
                  <c:formatCode>General</c:formatCode>
                  <c:ptCount val="6"/>
                  <c:pt idx="0">
                    <c:v>0.51282404950150939</c:v>
                  </c:pt>
                  <c:pt idx="1">
                    <c:v>0.54086618667102293</c:v>
                  </c:pt>
                  <c:pt idx="2">
                    <c:v>0.58064473948538564</c:v>
                  </c:pt>
                  <c:pt idx="3">
                    <c:v>0.48301919183666753</c:v>
                  </c:pt>
                  <c:pt idx="4">
                    <c:v>1.0698566511305372</c:v>
                  </c:pt>
                  <c:pt idx="5">
                    <c:v>0.95027460525724883</c:v>
                  </c:pt>
                </c:numCache>
              </c:numRef>
            </c:plus>
            <c:minus>
              <c:numRef>
                <c:f>' RESUMEN FIRMEZA'!$G$27:$G$32</c:f>
                <c:numCache>
                  <c:formatCode>General</c:formatCode>
                  <c:ptCount val="6"/>
                  <c:pt idx="0">
                    <c:v>0.51282404950150939</c:v>
                  </c:pt>
                  <c:pt idx="1">
                    <c:v>0.54086618667102293</c:v>
                  </c:pt>
                  <c:pt idx="2">
                    <c:v>0.58064473948538564</c:v>
                  </c:pt>
                  <c:pt idx="3">
                    <c:v>0.48301919183666753</c:v>
                  </c:pt>
                  <c:pt idx="4">
                    <c:v>1.0698566511305372</c:v>
                  </c:pt>
                  <c:pt idx="5">
                    <c:v>0.95027460525724883</c:v>
                  </c:pt>
                </c:numCache>
              </c:numRef>
            </c:minus>
          </c:errBars>
          <c:cat>
            <c:strRef>
              <c:f>' RESUMEN FIRMEZA'!$A$27:$A$32</c:f>
              <c:strCache>
                <c:ptCount val="6"/>
                <c:pt idx="0">
                  <c:v>INICIAL</c:v>
                </c:pt>
                <c:pt idx="1">
                  <c:v>CONFECCIÓN</c:v>
                </c:pt>
                <c:pt idx="2">
                  <c:v> TRANSPORTE CONTROL</c:v>
                </c:pt>
                <c:pt idx="3">
                  <c:v>TRANSPORTE TRAT.</c:v>
                </c:pt>
                <c:pt idx="4">
                  <c:v>TVC CONTROL</c:v>
                </c:pt>
                <c:pt idx="5">
                  <c:v>TVC TRAT.</c:v>
                </c:pt>
              </c:strCache>
            </c:strRef>
          </c:cat>
          <c:val>
            <c:numRef>
              <c:f>' RESUMEN FIRMEZA'!$F$27:$F$32</c:f>
              <c:numCache>
                <c:formatCode>General</c:formatCode>
                <c:ptCount val="6"/>
                <c:pt idx="0">
                  <c:v>5.2666666666666657</c:v>
                </c:pt>
                <c:pt idx="1">
                  <c:v>4.8416666666666668</c:v>
                </c:pt>
                <c:pt idx="2">
                  <c:v>4.1309722222222236</c:v>
                </c:pt>
                <c:pt idx="3">
                  <c:v>4.593055555555555</c:v>
                </c:pt>
                <c:pt idx="4">
                  <c:v>3.5680555555555569</c:v>
                </c:pt>
                <c:pt idx="5">
                  <c:v>3.2319444444444452</c:v>
                </c:pt>
              </c:numCache>
            </c:numRef>
          </c:val>
        </c:ser>
        <c:dLbls>
          <c:showLegendKey val="0"/>
          <c:showVal val="0"/>
          <c:showCatName val="0"/>
          <c:showSerName val="0"/>
          <c:showPercent val="0"/>
          <c:showBubbleSize val="0"/>
        </c:dLbls>
        <c:gapWidth val="150"/>
        <c:axId val="142862592"/>
        <c:axId val="142868480"/>
      </c:barChart>
      <c:catAx>
        <c:axId val="142862592"/>
        <c:scaling>
          <c:orientation val="minMax"/>
        </c:scaling>
        <c:delete val="0"/>
        <c:axPos val="b"/>
        <c:numFmt formatCode="General" sourceLinked="0"/>
        <c:majorTickMark val="out"/>
        <c:minorTickMark val="none"/>
        <c:tickLblPos val="nextTo"/>
        <c:txPr>
          <a:bodyPr/>
          <a:lstStyle/>
          <a:p>
            <a:pPr>
              <a:defRPr sz="1200" b="1"/>
            </a:pPr>
            <a:endParaRPr lang="es-ES"/>
          </a:p>
        </c:txPr>
        <c:crossAx val="142868480"/>
        <c:crosses val="autoZero"/>
        <c:auto val="1"/>
        <c:lblAlgn val="ctr"/>
        <c:lblOffset val="100"/>
        <c:noMultiLvlLbl val="0"/>
      </c:catAx>
      <c:valAx>
        <c:axId val="142868480"/>
        <c:scaling>
          <c:orientation val="minMax"/>
          <c:max val="6"/>
          <c:min val="0"/>
        </c:scaling>
        <c:delete val="0"/>
        <c:axPos val="l"/>
        <c:majorGridlines>
          <c:spPr>
            <a:ln>
              <a:solidFill>
                <a:schemeClr val="bg1">
                  <a:lumMod val="85000"/>
                </a:schemeClr>
              </a:solidFill>
            </a:ln>
          </c:spPr>
        </c:majorGridlines>
        <c:title>
          <c:tx>
            <c:rich>
              <a:bodyPr rot="-5400000" vert="horz"/>
              <a:lstStyle/>
              <a:p>
                <a:pPr>
                  <a:defRPr/>
                </a:pPr>
                <a:r>
                  <a:rPr lang="en-US" sz="1600"/>
                  <a:t>FIRMEZA</a:t>
                </a:r>
                <a:endParaRPr lang="en-US"/>
              </a:p>
            </c:rich>
          </c:tx>
          <c:overlay val="0"/>
        </c:title>
        <c:numFmt formatCode="General" sourceLinked="1"/>
        <c:majorTickMark val="out"/>
        <c:minorTickMark val="none"/>
        <c:tickLblPos val="nextTo"/>
        <c:spPr>
          <a:ln>
            <a:noFill/>
          </a:ln>
        </c:spPr>
        <c:crossAx val="142862592"/>
        <c:crosses val="autoZero"/>
        <c:crossBetween val="between"/>
      </c:valAx>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s-ES" sz="2000" baseline="0"/>
              <a:t>3ºC</a:t>
            </a:r>
            <a:endParaRPr lang="es-ES" sz="2000"/>
          </a:p>
        </c:rich>
      </c:tx>
      <c:layout>
        <c:manualLayout>
          <c:xMode val="edge"/>
          <c:yMode val="edge"/>
          <c:x val="0.93236619989262604"/>
          <c:y val="0.89724377207337302"/>
        </c:manualLayout>
      </c:layout>
      <c:overlay val="1"/>
    </c:title>
    <c:autoTitleDeleted val="0"/>
    <c:plotArea>
      <c:layout/>
      <c:barChart>
        <c:barDir val="col"/>
        <c:grouping val="clustered"/>
        <c:varyColors val="0"/>
        <c:ser>
          <c:idx val="0"/>
          <c:order val="0"/>
          <c:tx>
            <c:strRef>
              <c:f>' RESUMEN ACIDEZ'!$B$3:$C$3</c:f>
              <c:strCache>
                <c:ptCount val="1"/>
                <c:pt idx="0">
                  <c:v>Black Splendor</c:v>
                </c:pt>
              </c:strCache>
            </c:strRef>
          </c:tx>
          <c:spPr>
            <a:solidFill>
              <a:schemeClr val="accent1"/>
            </a:solidFill>
            <a:ln>
              <a:noFill/>
            </a:ln>
            <a:effectLst/>
          </c:spPr>
          <c:invertIfNegative val="0"/>
          <c:dLbls>
            <c:dLbl>
              <c:idx val="0"/>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9523440153264E-17"/>
                  <c:y val="-6.2609835457060503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94634519797932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6.2609835457060503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8519674310382699E-3"/>
                  <c:y val="-4.4195177969689803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ACIDEZ'!$C$5,' RESUMEN ACIDEZ'!$C$6,' RESUMEN ACIDEZ'!$C$7,' RESUMEN ACIDEZ'!$C$8,' RESUMEN ACIDEZ'!$C$9,' RESUMEN ACIDEZ'!$C$10)</c:f>
                <c:numCache>
                  <c:formatCode>General</c:formatCode>
                  <c:ptCount val="6"/>
                  <c:pt idx="0">
                    <c:v>3.0703257156204065E-2</c:v>
                  </c:pt>
                  <c:pt idx="1">
                    <c:v>0.16714228469580442</c:v>
                  </c:pt>
                  <c:pt idx="2">
                    <c:v>9.3260053077402871E-2</c:v>
                  </c:pt>
                  <c:pt idx="3">
                    <c:v>5.99578254553427E-2</c:v>
                  </c:pt>
                  <c:pt idx="4">
                    <c:v>0.18131310855350108</c:v>
                  </c:pt>
                  <c:pt idx="5">
                    <c:v>0.13066431545503659</c:v>
                  </c:pt>
                </c:numCache>
              </c:numRef>
            </c:plus>
            <c:minus>
              <c:numRef>
                <c:f>(' RESUMEN ACIDEZ'!$C$5,' RESUMEN ACIDEZ'!$C$6,' RESUMEN ACIDEZ'!$C$7,' RESUMEN ACIDEZ'!$C$8,' RESUMEN ACIDEZ'!$C$9,' RESUMEN ACIDEZ'!$C$10)</c:f>
                <c:numCache>
                  <c:formatCode>General</c:formatCode>
                  <c:ptCount val="6"/>
                  <c:pt idx="0">
                    <c:v>3.0703257156204065E-2</c:v>
                  </c:pt>
                  <c:pt idx="1">
                    <c:v>0.16714228469580442</c:v>
                  </c:pt>
                  <c:pt idx="2">
                    <c:v>9.3260053077402871E-2</c:v>
                  </c:pt>
                  <c:pt idx="3">
                    <c:v>5.99578254553427E-2</c:v>
                  </c:pt>
                  <c:pt idx="4">
                    <c:v>0.18131310855350108</c:v>
                  </c:pt>
                  <c:pt idx="5">
                    <c:v>0.13066431545503659</c:v>
                  </c:pt>
                </c:numCache>
              </c:numRef>
            </c:minus>
            <c:spPr>
              <a:noFill/>
              <a:ln w="9525" cap="flat" cmpd="sng" algn="ctr">
                <a:solidFill>
                  <a:schemeClr val="tx1">
                    <a:lumMod val="65000"/>
                    <a:lumOff val="35000"/>
                  </a:schemeClr>
                </a:solidFill>
                <a:round/>
              </a:ln>
              <a:effectLst/>
            </c:spPr>
          </c:errBars>
          <c:cat>
            <c:strRef>
              <c:f>(' RESUMEN ACIDEZ'!$A$5,' RESUMEN ACIDEZ'!$A$6,' RESUMEN ACIDEZ'!$A$7,' RESUMEN ACIDEZ'!$A$8,' RESUMEN ACIDEZ'!$A$9,' RESUMEN ACIDEZ'!$A$10)</c:f>
              <c:strCache>
                <c:ptCount val="6"/>
                <c:pt idx="0">
                  <c:v>INICIAL</c:v>
                </c:pt>
                <c:pt idx="1">
                  <c:v>CONFECCIÓN</c:v>
                </c:pt>
                <c:pt idx="2">
                  <c:v> TRANSPORTE CONTROL</c:v>
                </c:pt>
                <c:pt idx="3">
                  <c:v>TRANSPORTE TRAT.</c:v>
                </c:pt>
                <c:pt idx="4">
                  <c:v>TVC CONTROL</c:v>
                </c:pt>
                <c:pt idx="5">
                  <c:v>TVC TRAT.</c:v>
                </c:pt>
              </c:strCache>
            </c:strRef>
          </c:cat>
          <c:val>
            <c:numRef>
              <c:f>(' RESUMEN ACIDEZ'!$B$5,' RESUMEN ACIDEZ'!$B$6,' RESUMEN ACIDEZ'!$B$7,' RESUMEN ACIDEZ'!$B$8,' RESUMEN ACIDEZ'!$B$9,' RESUMEN ACIDEZ'!$B$10)</c:f>
              <c:numCache>
                <c:formatCode>General</c:formatCode>
                <c:ptCount val="6"/>
                <c:pt idx="0">
                  <c:v>1.3533999999999999</c:v>
                </c:pt>
                <c:pt idx="1">
                  <c:v>1.4896333333333331</c:v>
                </c:pt>
                <c:pt idx="2">
                  <c:v>1.5209000000000001</c:v>
                </c:pt>
                <c:pt idx="3">
                  <c:v>1.6895166666666668</c:v>
                </c:pt>
                <c:pt idx="4">
                  <c:v>1.2908666666666666</c:v>
                </c:pt>
                <c:pt idx="5">
                  <c:v>1.2082333333333335</c:v>
                </c:pt>
              </c:numCache>
            </c:numRef>
          </c:val>
        </c:ser>
        <c:ser>
          <c:idx val="1"/>
          <c:order val="1"/>
          <c:tx>
            <c:strRef>
              <c:f>' RESUMEN ACIDEZ'!$D$3:$E$3</c:f>
              <c:strCache>
                <c:ptCount val="1"/>
                <c:pt idx="0">
                  <c:v>Showtime</c:v>
                </c:pt>
              </c:strCache>
            </c:strRef>
          </c:tx>
          <c:spPr>
            <a:solidFill>
              <a:schemeClr val="accent2"/>
            </a:solidFill>
            <a:ln>
              <a:noFill/>
            </a:ln>
            <a:effectLst/>
          </c:spPr>
          <c:invertIfNegative val="0"/>
          <c:dLbls>
            <c:dLbl>
              <c:idx val="0"/>
              <c:layout>
                <c:manualLayout>
                  <c:x val="1.8518216068311099E-3"/>
                  <c:y val="-5.524397246211219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4.0512246472215602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1.84146574873707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0"/>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7.3658629949482904E-3"/>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ACIDEZ'!$E$5:$E$10</c:f>
                <c:numCache>
                  <c:formatCode>General</c:formatCode>
                  <c:ptCount val="6"/>
                  <c:pt idx="0">
                    <c:v>0.19376016962557946</c:v>
                  </c:pt>
                  <c:pt idx="1">
                    <c:v>0.12158854112675818</c:v>
                  </c:pt>
                  <c:pt idx="2">
                    <c:v>0.10035100065935232</c:v>
                  </c:pt>
                  <c:pt idx="3">
                    <c:v>5.3179601352398374E-2</c:v>
                  </c:pt>
                  <c:pt idx="4">
                    <c:v>6.042394668782692E-2</c:v>
                  </c:pt>
                  <c:pt idx="5">
                    <c:v>4.4610798393811983E-2</c:v>
                  </c:pt>
                </c:numCache>
              </c:numRef>
            </c:plus>
            <c:minus>
              <c:numRef>
                <c:f>' RESUMEN ACIDEZ'!$E$5:$E$10</c:f>
                <c:numCache>
                  <c:formatCode>General</c:formatCode>
                  <c:ptCount val="6"/>
                  <c:pt idx="0">
                    <c:v>0.19376016962557946</c:v>
                  </c:pt>
                  <c:pt idx="1">
                    <c:v>0.12158854112675818</c:v>
                  </c:pt>
                  <c:pt idx="2">
                    <c:v>0.10035100065935232</c:v>
                  </c:pt>
                  <c:pt idx="3">
                    <c:v>5.3179601352398374E-2</c:v>
                  </c:pt>
                  <c:pt idx="4">
                    <c:v>6.042394668782692E-2</c:v>
                  </c:pt>
                  <c:pt idx="5">
                    <c:v>4.4610798393811983E-2</c:v>
                  </c:pt>
                </c:numCache>
              </c:numRef>
            </c:minus>
          </c:errBars>
          <c:val>
            <c:numRef>
              <c:f>(' RESUMEN ACIDEZ'!$D$5,' RESUMEN ACIDEZ'!$D$6,' RESUMEN ACIDEZ'!$D$7,' RESUMEN ACIDEZ'!$D$8,' RESUMEN ACIDEZ'!$D$9,' RESUMEN ACIDEZ'!$D$10)</c:f>
              <c:numCache>
                <c:formatCode>General</c:formatCode>
                <c:ptCount val="6"/>
                <c:pt idx="0">
                  <c:v>1.8134666666666668</c:v>
                </c:pt>
                <c:pt idx="1">
                  <c:v>1.7933666666666672</c:v>
                </c:pt>
                <c:pt idx="2">
                  <c:v>1.8648333333333333</c:v>
                </c:pt>
                <c:pt idx="3">
                  <c:v>1.9564000000000004</c:v>
                </c:pt>
                <c:pt idx="4">
                  <c:v>1.5588666666666666</c:v>
                </c:pt>
                <c:pt idx="5">
                  <c:v>1.5588666666666668</c:v>
                </c:pt>
              </c:numCache>
            </c:numRef>
          </c:val>
        </c:ser>
        <c:ser>
          <c:idx val="2"/>
          <c:order val="2"/>
          <c:tx>
            <c:strRef>
              <c:f>' RESUMEN ACIDEZ'!$F$3:$G$3</c:f>
              <c:strCache>
                <c:ptCount val="1"/>
                <c:pt idx="0">
                  <c:v>Black Gold</c:v>
                </c:pt>
              </c:strCache>
            </c:strRef>
          </c:tx>
          <c:spPr>
            <a:solidFill>
              <a:schemeClr val="accent3"/>
            </a:solidFill>
            <a:ln>
              <a:noFill/>
            </a:ln>
            <a:effectLst/>
          </c:spPr>
          <c:invertIfNegative val="0"/>
          <c:dLbls>
            <c:dLbl>
              <c:idx val="0"/>
              <c:layout>
                <c:manualLayout>
                  <c:x val="0"/>
                  <c:y val="-5.524397246211219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519674310382699E-3"/>
                  <c:y val="-3.3146383477267297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519674310382699E-3"/>
                  <c:y val="-4.4195177969689803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3146383477267297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ACIDEZ'!$G$5:$G$10</c:f>
                <c:numCache>
                  <c:formatCode>General</c:formatCode>
                  <c:ptCount val="6"/>
                  <c:pt idx="0">
                    <c:v>0.19376016962557946</c:v>
                  </c:pt>
                  <c:pt idx="1">
                    <c:v>1.3947162196422905E-2</c:v>
                  </c:pt>
                  <c:pt idx="2">
                    <c:v>7.8230450167011842E-2</c:v>
                  </c:pt>
                  <c:pt idx="3">
                    <c:v>1.023441905206803E-2</c:v>
                  </c:pt>
                  <c:pt idx="4">
                    <c:v>0.10913667272431068</c:v>
                  </c:pt>
                  <c:pt idx="5">
                    <c:v>0.10005233630455622</c:v>
                  </c:pt>
                </c:numCache>
              </c:numRef>
            </c:plus>
            <c:minus>
              <c:numRef>
                <c:f>' RESUMEN ACIDEZ'!$G$5:$G$10</c:f>
                <c:numCache>
                  <c:formatCode>General</c:formatCode>
                  <c:ptCount val="6"/>
                  <c:pt idx="0">
                    <c:v>0.19376016962557946</c:v>
                  </c:pt>
                  <c:pt idx="1">
                    <c:v>1.3947162196422905E-2</c:v>
                  </c:pt>
                  <c:pt idx="2">
                    <c:v>7.8230450167011842E-2</c:v>
                  </c:pt>
                  <c:pt idx="3">
                    <c:v>1.023441905206803E-2</c:v>
                  </c:pt>
                  <c:pt idx="4">
                    <c:v>0.10913667272431068</c:v>
                  </c:pt>
                  <c:pt idx="5">
                    <c:v>0.10005233630455622</c:v>
                  </c:pt>
                </c:numCache>
              </c:numRef>
            </c:minus>
          </c:errBars>
          <c:val>
            <c:numRef>
              <c:f>(' RESUMEN ACIDEZ'!$F$5,' RESUMEN ACIDEZ'!$F$6,' RESUMEN ACIDEZ'!$F$7,' RESUMEN ACIDEZ'!$F$8,' RESUMEN ACIDEZ'!$F$9,' RESUMEN ACIDEZ'!$F$10)</c:f>
              <c:numCache>
                <c:formatCode>General</c:formatCode>
                <c:ptCount val="6"/>
                <c:pt idx="0">
                  <c:v>1.8134666666666668</c:v>
                </c:pt>
                <c:pt idx="1">
                  <c:v>1.3422333333333334</c:v>
                </c:pt>
                <c:pt idx="2">
                  <c:v>1.3790833333333332</c:v>
                </c:pt>
                <c:pt idx="3">
                  <c:v>1.3087333333333333</c:v>
                </c:pt>
                <c:pt idx="4">
                  <c:v>1.2551333333333334</c:v>
                </c:pt>
                <c:pt idx="5">
                  <c:v>1.2060000000000002</c:v>
                </c:pt>
              </c:numCache>
            </c:numRef>
          </c:val>
        </c:ser>
        <c:dLbls>
          <c:dLblPos val="outEnd"/>
          <c:showLegendKey val="0"/>
          <c:showVal val="1"/>
          <c:showCatName val="0"/>
          <c:showSerName val="0"/>
          <c:showPercent val="0"/>
          <c:showBubbleSize val="0"/>
        </c:dLbls>
        <c:gapWidth val="219"/>
        <c:overlap val="-27"/>
        <c:axId val="140174080"/>
        <c:axId val="140175616"/>
      </c:barChart>
      <c:catAx>
        <c:axId val="14017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crossAx val="140175616"/>
        <c:crosses val="autoZero"/>
        <c:auto val="1"/>
        <c:lblAlgn val="ctr"/>
        <c:lblOffset val="100"/>
        <c:noMultiLvlLbl val="0"/>
      </c:catAx>
      <c:valAx>
        <c:axId val="140175616"/>
        <c:scaling>
          <c:orientation val="minMax"/>
          <c:max val="2.2000000000000002"/>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sz="1600"/>
                  <a:t>Acidez</a:t>
                </a:r>
                <a:r>
                  <a:rPr lang="en-US" sz="1600" baseline="0"/>
                  <a:t> (g ác. málico/100 g)</a:t>
                </a:r>
                <a:endParaRPr lang="en-US" sz="1600"/>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0174080"/>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90449856013177798"/>
          <c:y val="0.89962579454582803"/>
        </c:manualLayout>
      </c:layout>
      <c:overlay val="1"/>
    </c:title>
    <c:autoTitleDeleted val="0"/>
    <c:plotArea>
      <c:layout/>
      <c:barChart>
        <c:barDir val="col"/>
        <c:grouping val="clustered"/>
        <c:varyColors val="0"/>
        <c:ser>
          <c:idx val="0"/>
          <c:order val="0"/>
          <c:tx>
            <c:strRef>
              <c:f>' RESUMEN ACIDEZ'!$B$14:$C$14</c:f>
              <c:strCache>
                <c:ptCount val="1"/>
                <c:pt idx="0">
                  <c:v>Black Splendor</c:v>
                </c:pt>
              </c:strCache>
            </c:strRef>
          </c:tx>
          <c:invertIfNegative val="0"/>
          <c:dLbls>
            <c:dLbl>
              <c:idx val="0"/>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898536986381297E-17"/>
                  <c:y val="-3.8968802363456498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1484746998382397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0634497528079699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78679971749481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ACIDEZ'!$C$16:$C$21</c:f>
                <c:numCache>
                  <c:formatCode>General</c:formatCode>
                  <c:ptCount val="6"/>
                  <c:pt idx="0">
                    <c:v>4.3934838112823268E-2</c:v>
                  </c:pt>
                  <c:pt idx="1">
                    <c:v>0.15429408068144837</c:v>
                  </c:pt>
                  <c:pt idx="2">
                    <c:v>0.18242382885285058</c:v>
                  </c:pt>
                  <c:pt idx="3">
                    <c:v>3.3499999999999863E-2</c:v>
                  </c:pt>
                  <c:pt idx="4">
                    <c:v>0.15986673616901462</c:v>
                  </c:pt>
                  <c:pt idx="5">
                    <c:v>0.16904504084217506</c:v>
                  </c:pt>
                </c:numCache>
              </c:numRef>
            </c:plus>
            <c:minus>
              <c:numRef>
                <c:f>' RESUMEN ACIDEZ'!$C$16:$C$21</c:f>
                <c:numCache>
                  <c:formatCode>General</c:formatCode>
                  <c:ptCount val="6"/>
                  <c:pt idx="0">
                    <c:v>4.3934838112823268E-2</c:v>
                  </c:pt>
                  <c:pt idx="1">
                    <c:v>0.15429408068144837</c:v>
                  </c:pt>
                  <c:pt idx="2">
                    <c:v>0.18242382885285058</c:v>
                  </c:pt>
                  <c:pt idx="3">
                    <c:v>3.3499999999999863E-2</c:v>
                  </c:pt>
                  <c:pt idx="4">
                    <c:v>0.15986673616901462</c:v>
                  </c:pt>
                  <c:pt idx="5">
                    <c:v>0.16904504084217506</c:v>
                  </c:pt>
                </c:numCache>
              </c:numRef>
            </c:minus>
          </c:errBars>
          <c:cat>
            <c:strRef>
              <c:f>' RESUMEN ACIDEZ'!$A$16:$A$21</c:f>
              <c:strCache>
                <c:ptCount val="6"/>
                <c:pt idx="0">
                  <c:v>INICIAL</c:v>
                </c:pt>
                <c:pt idx="1">
                  <c:v>CONFECCIÓN</c:v>
                </c:pt>
                <c:pt idx="2">
                  <c:v>TRANSPORTE CONTROL</c:v>
                </c:pt>
                <c:pt idx="3">
                  <c:v>TRANSPORTE TRAT.</c:v>
                </c:pt>
                <c:pt idx="4">
                  <c:v>TVC CONTROL</c:v>
                </c:pt>
                <c:pt idx="5">
                  <c:v>TVC TRAT.</c:v>
                </c:pt>
              </c:strCache>
            </c:strRef>
          </c:cat>
          <c:val>
            <c:numRef>
              <c:f>' RESUMEN ACIDEZ'!$B$16:$B$21</c:f>
              <c:numCache>
                <c:formatCode>General</c:formatCode>
                <c:ptCount val="6"/>
                <c:pt idx="0">
                  <c:v>1.3668000000000002</c:v>
                </c:pt>
                <c:pt idx="1">
                  <c:v>1.485166666666667</c:v>
                </c:pt>
                <c:pt idx="2">
                  <c:v>1.4382666666666666</c:v>
                </c:pt>
                <c:pt idx="3">
                  <c:v>1.6482000000000003</c:v>
                </c:pt>
                <c:pt idx="4">
                  <c:v>1.4226333333333336</c:v>
                </c:pt>
                <c:pt idx="5">
                  <c:v>1.3478166666666669</c:v>
                </c:pt>
              </c:numCache>
            </c:numRef>
          </c:val>
        </c:ser>
        <c:ser>
          <c:idx val="1"/>
          <c:order val="1"/>
          <c:tx>
            <c:strRef>
              <c:f>' RESUMEN ACIDEZ'!$D$14:$E$14</c:f>
              <c:strCache>
                <c:ptCount val="1"/>
                <c:pt idx="0">
                  <c:v>Showtime</c:v>
                </c:pt>
              </c:strCache>
            </c:strRef>
          </c:tx>
          <c:invertIfNegative val="0"/>
          <c:dLbls>
            <c:dLbl>
              <c:idx val="0"/>
              <c:layout>
                <c:manualLayout>
                  <c:x val="0"/>
                  <c:y val="-1.8083749117171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5.4251247351513897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70177477046454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111804586229601E-2"/>
                  <c:y val="-1.085024947030279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89339985874741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ACIDEZ'!$E$16:$E$21</c:f>
                <c:numCache>
                  <c:formatCode>General</c:formatCode>
                  <c:ptCount val="6"/>
                  <c:pt idx="0">
                    <c:v>7.8991835021095552E-2</c:v>
                  </c:pt>
                  <c:pt idx="1">
                    <c:v>0.16669406108197138</c:v>
                  </c:pt>
                  <c:pt idx="2">
                    <c:v>0.17072953269230653</c:v>
                  </c:pt>
                  <c:pt idx="3">
                    <c:v>0.10079733792781123</c:v>
                  </c:pt>
                  <c:pt idx="4">
                    <c:v>9.0139281115393877E-2</c:v>
                  </c:pt>
                  <c:pt idx="5">
                    <c:v>4.3721457356009172E-2</c:v>
                  </c:pt>
                </c:numCache>
              </c:numRef>
            </c:plus>
            <c:minus>
              <c:numRef>
                <c:f>' RESUMEN ACIDEZ'!$E$16:$E$21</c:f>
                <c:numCache>
                  <c:formatCode>General</c:formatCode>
                  <c:ptCount val="6"/>
                  <c:pt idx="0">
                    <c:v>7.8991835021095552E-2</c:v>
                  </c:pt>
                  <c:pt idx="1">
                    <c:v>0.16669406108197138</c:v>
                  </c:pt>
                  <c:pt idx="2">
                    <c:v>0.17072953269230653</c:v>
                  </c:pt>
                  <c:pt idx="3">
                    <c:v>0.10079733792781123</c:v>
                  </c:pt>
                  <c:pt idx="4">
                    <c:v>9.0139281115393877E-2</c:v>
                  </c:pt>
                  <c:pt idx="5">
                    <c:v>4.3721457356009172E-2</c:v>
                  </c:pt>
                </c:numCache>
              </c:numRef>
            </c:minus>
          </c:errBars>
          <c:cat>
            <c:strRef>
              <c:f>' RESUMEN ACIDEZ'!$A$16:$A$21</c:f>
              <c:strCache>
                <c:ptCount val="6"/>
                <c:pt idx="0">
                  <c:v>INICIAL</c:v>
                </c:pt>
                <c:pt idx="1">
                  <c:v>CONFECCIÓN</c:v>
                </c:pt>
                <c:pt idx="2">
                  <c:v>TRANSPORTE CONTROL</c:v>
                </c:pt>
                <c:pt idx="3">
                  <c:v>TRANSPORTE TRAT.</c:v>
                </c:pt>
                <c:pt idx="4">
                  <c:v>TVC CONTROL</c:v>
                </c:pt>
                <c:pt idx="5">
                  <c:v>TVC TRAT.</c:v>
                </c:pt>
              </c:strCache>
            </c:strRef>
          </c:cat>
          <c:val>
            <c:numRef>
              <c:f>(' RESUMEN ACIDEZ'!$D$16,' RESUMEN ACIDEZ'!$D$17,' RESUMEN ACIDEZ'!$D$18,' RESUMEN ACIDEZ'!$D$19,' RESUMEN ACIDEZ'!$D$20,' RESUMEN ACIDEZ'!$D$21)</c:f>
              <c:numCache>
                <c:formatCode>General</c:formatCode>
                <c:ptCount val="6"/>
                <c:pt idx="0">
                  <c:v>1.7688000000000004</c:v>
                </c:pt>
                <c:pt idx="1">
                  <c:v>1.9430000000000003</c:v>
                </c:pt>
                <c:pt idx="2">
                  <c:v>1.9251333333333338</c:v>
                </c:pt>
                <c:pt idx="3">
                  <c:v>2.0926333333333336</c:v>
                </c:pt>
                <c:pt idx="4">
                  <c:v>1.5745000000000002</c:v>
                </c:pt>
                <c:pt idx="5">
                  <c:v>1.5197833333333335</c:v>
                </c:pt>
              </c:numCache>
            </c:numRef>
          </c:val>
        </c:ser>
        <c:ser>
          <c:idx val="2"/>
          <c:order val="2"/>
          <c:tx>
            <c:strRef>
              <c:f>' RESUMEN ACIDEZ'!$F$14:$G$14</c:f>
              <c:strCache>
                <c:ptCount val="1"/>
                <c:pt idx="0">
                  <c:v>Black Gold</c:v>
                </c:pt>
              </c:strCache>
            </c:strRef>
          </c:tx>
          <c:invertIfNegative val="0"/>
          <c:dLbls>
            <c:dLbl>
              <c:idx val="0"/>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ACIDEZ'!$G$16:$G$21</c:f>
                <c:numCache>
                  <c:formatCode>General</c:formatCode>
                  <c:ptCount val="6"/>
                  <c:pt idx="0">
                    <c:v>6.843627205899902E-2</c:v>
                  </c:pt>
                  <c:pt idx="1">
                    <c:v>5.0583890716313938E-2</c:v>
                  </c:pt>
                  <c:pt idx="2">
                    <c:v>2.5365790611241078E-2</c:v>
                  </c:pt>
                  <c:pt idx="3">
                    <c:v>5.0731581222482489E-2</c:v>
                  </c:pt>
                  <c:pt idx="4">
                    <c:v>3.305031517751883E-2</c:v>
                  </c:pt>
                  <c:pt idx="5">
                    <c:v>5.484186357154551E-2</c:v>
                  </c:pt>
                </c:numCache>
              </c:numRef>
            </c:plus>
            <c:minus>
              <c:numRef>
                <c:f>' RESUMEN ACIDEZ'!$G$16:$G$21</c:f>
                <c:numCache>
                  <c:formatCode>General</c:formatCode>
                  <c:ptCount val="6"/>
                  <c:pt idx="0">
                    <c:v>6.843627205899902E-2</c:v>
                  </c:pt>
                  <c:pt idx="1">
                    <c:v>5.0583890716313938E-2</c:v>
                  </c:pt>
                  <c:pt idx="2">
                    <c:v>2.5365790611241078E-2</c:v>
                  </c:pt>
                  <c:pt idx="3">
                    <c:v>5.0731581222482489E-2</c:v>
                  </c:pt>
                  <c:pt idx="4">
                    <c:v>3.305031517751883E-2</c:v>
                  </c:pt>
                  <c:pt idx="5">
                    <c:v>5.484186357154551E-2</c:v>
                  </c:pt>
                </c:numCache>
              </c:numRef>
            </c:minus>
          </c:errBars>
          <c:cat>
            <c:strRef>
              <c:f>' RESUMEN ACIDEZ'!$A$16:$A$21</c:f>
              <c:strCache>
                <c:ptCount val="6"/>
                <c:pt idx="0">
                  <c:v>INICIAL</c:v>
                </c:pt>
                <c:pt idx="1">
                  <c:v>CONFECCIÓN</c:v>
                </c:pt>
                <c:pt idx="2">
                  <c:v>TRANSPORTE CONTROL</c:v>
                </c:pt>
                <c:pt idx="3">
                  <c:v>TRANSPORTE TRAT.</c:v>
                </c:pt>
                <c:pt idx="4">
                  <c:v>TVC CONTROL</c:v>
                </c:pt>
                <c:pt idx="5">
                  <c:v>TVC TRAT.</c:v>
                </c:pt>
              </c:strCache>
            </c:strRef>
          </c:cat>
          <c:val>
            <c:numRef>
              <c:f>(' RESUMEN ACIDEZ'!$F$16,' RESUMEN ACIDEZ'!$F$17,' RESUMEN ACIDEZ'!$F$18,' RESUMEN ACIDEZ'!$F$19,' RESUMEN ACIDEZ'!$F$20,' RESUMEN ACIDEZ'!$F$21)</c:f>
              <c:numCache>
                <c:formatCode>General</c:formatCode>
                <c:ptCount val="6"/>
                <c:pt idx="0">
                  <c:v>1.3087333333333337</c:v>
                </c:pt>
                <c:pt idx="1">
                  <c:v>1.3735000000000002</c:v>
                </c:pt>
                <c:pt idx="2">
                  <c:v>1.4248666666666667</c:v>
                </c:pt>
                <c:pt idx="3">
                  <c:v>1.337766666666667</c:v>
                </c:pt>
                <c:pt idx="4">
                  <c:v>1.2618333333333336</c:v>
                </c:pt>
                <c:pt idx="5">
                  <c:v>1.1524000000000003</c:v>
                </c:pt>
              </c:numCache>
            </c:numRef>
          </c:val>
        </c:ser>
        <c:dLbls>
          <c:showLegendKey val="0"/>
          <c:showVal val="0"/>
          <c:showCatName val="0"/>
          <c:showSerName val="0"/>
          <c:showPercent val="0"/>
          <c:showBubbleSize val="0"/>
        </c:dLbls>
        <c:gapWidth val="150"/>
        <c:axId val="140237056"/>
        <c:axId val="140271616"/>
      </c:barChart>
      <c:catAx>
        <c:axId val="140237056"/>
        <c:scaling>
          <c:orientation val="minMax"/>
        </c:scaling>
        <c:delete val="0"/>
        <c:axPos val="b"/>
        <c:numFmt formatCode="General" sourceLinked="0"/>
        <c:majorTickMark val="out"/>
        <c:minorTickMark val="none"/>
        <c:tickLblPos val="nextTo"/>
        <c:txPr>
          <a:bodyPr/>
          <a:lstStyle/>
          <a:p>
            <a:pPr>
              <a:defRPr sz="1200" b="1"/>
            </a:pPr>
            <a:endParaRPr lang="es-ES"/>
          </a:p>
        </c:txPr>
        <c:crossAx val="140271616"/>
        <c:crosses val="autoZero"/>
        <c:auto val="1"/>
        <c:lblAlgn val="ctr"/>
        <c:lblOffset val="100"/>
        <c:noMultiLvlLbl val="0"/>
      </c:catAx>
      <c:valAx>
        <c:axId val="140271616"/>
        <c:scaling>
          <c:orientation val="minMax"/>
          <c:max val="2.2000000000000002"/>
          <c:min val="0"/>
        </c:scaling>
        <c:delete val="0"/>
        <c:axPos val="l"/>
        <c:majorGridlines>
          <c:spPr>
            <a:ln>
              <a:solidFill>
                <a:schemeClr val="tx1">
                  <a:lumMod val="15000"/>
                  <a:lumOff val="85000"/>
                </a:schemeClr>
              </a:solidFill>
            </a:ln>
          </c:spPr>
        </c:majorGridlines>
        <c:title>
          <c:tx>
            <c:rich>
              <a:bodyPr rot="-5400000" vert="horz"/>
              <a:lstStyle/>
              <a:p>
                <a:pPr>
                  <a:defRPr sz="1600"/>
                </a:pPr>
                <a:r>
                  <a:rPr lang="en-US" sz="1600" b="1" i="0" baseline="0">
                    <a:effectLst/>
                  </a:rPr>
                  <a:t>Acidez (g ác. málico/100 g)</a:t>
                </a:r>
                <a:endParaRPr lang="en-US" sz="1600">
                  <a:effectLst/>
                </a:endParaRPr>
              </a:p>
            </c:rich>
          </c:tx>
          <c:overlay val="0"/>
        </c:title>
        <c:numFmt formatCode="General" sourceLinked="1"/>
        <c:majorTickMark val="out"/>
        <c:minorTickMark val="none"/>
        <c:tickLblPos val="nextTo"/>
        <c:spPr>
          <a:noFill/>
          <a:ln>
            <a:noFill/>
          </a:ln>
        </c:spPr>
        <c:crossAx val="140237056"/>
        <c:crosses val="autoZero"/>
        <c:crossBetween val="between"/>
        <c:majorUnit val="0.2"/>
      </c:valAx>
      <c:spPr>
        <a:noFill/>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91378442428055795"/>
          <c:y val="0.813629862358211"/>
        </c:manualLayout>
      </c:layout>
      <c:overlay val="1"/>
    </c:title>
    <c:autoTitleDeleted val="0"/>
    <c:plotArea>
      <c:layout>
        <c:manualLayout>
          <c:layoutTarget val="inner"/>
          <c:xMode val="edge"/>
          <c:yMode val="edge"/>
          <c:x val="0.106424534350176"/>
          <c:y val="4.0593836215694699E-2"/>
          <c:w val="0.87875461054775195"/>
          <c:h val="0.69492667734375002"/>
        </c:manualLayout>
      </c:layout>
      <c:barChart>
        <c:barDir val="col"/>
        <c:grouping val="clustered"/>
        <c:varyColors val="0"/>
        <c:ser>
          <c:idx val="0"/>
          <c:order val="0"/>
          <c:tx>
            <c:strRef>
              <c:f>' RESUMEN IM (2)'!$B$14:$C$14</c:f>
              <c:strCache>
                <c:ptCount val="1"/>
                <c:pt idx="0">
                  <c:v>Black Splendor</c:v>
                </c:pt>
              </c:strCache>
            </c:strRef>
          </c:tx>
          <c:invertIfNegative val="0"/>
          <c:dLbls>
            <c:dLbl>
              <c:idx val="0"/>
              <c:layout>
                <c:manualLayout>
                  <c:x val="1.69761720076632E-17"/>
                  <c:y val="-4.78781094671639E-2"/>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9523440153264E-17"/>
                  <c:y val="-5.8926903959586399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5621484699008928E-2"/>
                </c:manualLayout>
              </c:layout>
              <c:tx>
                <c:rich>
                  <a:bodyPr/>
                  <a:lstStyle/>
                  <a:p>
                    <a:r>
                      <a:rPr lang="en-US"/>
                      <a:t>abc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3.68293149747411E-3"/>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3.6829314974741498E-2"/>
                </c:manualLayout>
              </c:layout>
              <c:tx>
                <c:rich>
                  <a:bodyPr/>
                  <a:lstStyle/>
                  <a:p>
                    <a:r>
                      <a:rPr lang="en-US"/>
                      <a:t>abc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7.3341659369480547E-2"/>
                </c:manualLayout>
              </c:layout>
              <c:tx>
                <c:rich>
                  <a:bodyPr/>
                  <a:lstStyle/>
                  <a:p>
                    <a:r>
                      <a:rPr lang="en-US"/>
                      <a:t>abc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(2)'!$C$16:$C$21</c:f>
                <c:numCache>
                  <c:formatCode>General</c:formatCode>
                  <c:ptCount val="6"/>
                  <c:pt idx="0">
                    <c:v>4.9265619833141393E-2</c:v>
                  </c:pt>
                  <c:pt idx="1">
                    <c:v>7.7002721090522488E-2</c:v>
                  </c:pt>
                  <c:pt idx="2">
                    <c:v>7.3444954947686686E-2</c:v>
                  </c:pt>
                  <c:pt idx="3">
                    <c:v>2.1316211830057202E-2</c:v>
                  </c:pt>
                  <c:pt idx="4">
                    <c:v>2.9821125360559957E-2</c:v>
                  </c:pt>
                  <c:pt idx="5">
                    <c:v>8.3210128464072469E-2</c:v>
                  </c:pt>
                </c:numCache>
              </c:numRef>
            </c:plus>
            <c:minus>
              <c:numRef>
                <c:f>' RESUMEN IM (2)'!$C$16:$C$21</c:f>
                <c:numCache>
                  <c:formatCode>General</c:formatCode>
                  <c:ptCount val="6"/>
                  <c:pt idx="0">
                    <c:v>4.9265619833141393E-2</c:v>
                  </c:pt>
                  <c:pt idx="1">
                    <c:v>7.7002721090522488E-2</c:v>
                  </c:pt>
                  <c:pt idx="2">
                    <c:v>7.3444954947686686E-2</c:v>
                  </c:pt>
                  <c:pt idx="3">
                    <c:v>2.1316211830057202E-2</c:v>
                  </c:pt>
                  <c:pt idx="4">
                    <c:v>2.9821125360559957E-2</c:v>
                  </c:pt>
                  <c:pt idx="5">
                    <c:v>8.3210128464072469E-2</c:v>
                  </c:pt>
                </c:numCache>
              </c:numRef>
            </c:minus>
          </c:errBars>
          <c:cat>
            <c:strRef>
              <c:f>' RESUMEN IM (2)'!$A$16:$A$21</c:f>
              <c:strCache>
                <c:ptCount val="6"/>
                <c:pt idx="0">
                  <c:v>INICIAL</c:v>
                </c:pt>
                <c:pt idx="1">
                  <c:v>CONFECCIÓN</c:v>
                </c:pt>
                <c:pt idx="2">
                  <c:v>TRANSPORTE CONTROL</c:v>
                </c:pt>
                <c:pt idx="3">
                  <c:v>TRANSPORTE TRAT.</c:v>
                </c:pt>
                <c:pt idx="4">
                  <c:v>TVC CONTROL</c:v>
                </c:pt>
                <c:pt idx="5">
                  <c:v>TVC TRAT.</c:v>
                </c:pt>
              </c:strCache>
            </c:strRef>
          </c:cat>
          <c:val>
            <c:numRef>
              <c:f>' RESUMEN IM (2)'!$B$16:$B$21</c:f>
              <c:numCache>
                <c:formatCode>General</c:formatCode>
                <c:ptCount val="6"/>
                <c:pt idx="0">
                  <c:v>0.55862312256330893</c:v>
                </c:pt>
                <c:pt idx="1">
                  <c:v>0.48589476697430822</c:v>
                </c:pt>
                <c:pt idx="2">
                  <c:v>0.45960978348598097</c:v>
                </c:pt>
                <c:pt idx="3">
                  <c:v>0.39862318652612383</c:v>
                </c:pt>
                <c:pt idx="4">
                  <c:v>0.44852869093652892</c:v>
                </c:pt>
                <c:pt idx="5">
                  <c:v>0.4808419034773867</c:v>
                </c:pt>
              </c:numCache>
            </c:numRef>
          </c:val>
        </c:ser>
        <c:ser>
          <c:idx val="1"/>
          <c:order val="1"/>
          <c:tx>
            <c:strRef>
              <c:f>' RESUMEN IM (2)'!$D$14:$E$14</c:f>
              <c:strCache>
                <c:ptCount val="1"/>
                <c:pt idx="0">
                  <c:v>Showtime</c:v>
                </c:pt>
              </c:strCache>
            </c:strRef>
          </c:tx>
          <c:invertIfNegative val="0"/>
          <c:dLbls>
            <c:dLbl>
              <c:idx val="0"/>
              <c:layout>
                <c:manualLayout>
                  <c:x val="0"/>
                  <c:y val="-5.892690395958639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1024492944431301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94634519797932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8926903959586399E-2"/>
                </c:manualLayout>
              </c:layout>
              <c:tx>
                <c:rich>
                  <a:bodyPr/>
                  <a:lstStyle/>
                  <a:p>
                    <a:r>
                      <a:rPr lang="en-US"/>
                      <a:t>abc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2097588984844901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(2)'!$E$16:$E$21</c:f>
                <c:numCache>
                  <c:formatCode>General</c:formatCode>
                  <c:ptCount val="6"/>
                  <c:pt idx="0">
                    <c:v>5.423262753377197E-2</c:v>
                  </c:pt>
                  <c:pt idx="1">
                    <c:v>7.1667954056435973E-2</c:v>
                  </c:pt>
                  <c:pt idx="2">
                    <c:v>1.6790140063093713E-2</c:v>
                  </c:pt>
                  <c:pt idx="3">
                    <c:v>1.7420545227805527E-2</c:v>
                  </c:pt>
                  <c:pt idx="4">
                    <c:v>7.3471142627232852E-2</c:v>
                  </c:pt>
                  <c:pt idx="5">
                    <c:v>2.510620115665798E-2</c:v>
                  </c:pt>
                </c:numCache>
              </c:numRef>
            </c:plus>
            <c:minus>
              <c:numRef>
                <c:f>' RESUMEN IM (2)'!$E$16:$E$21</c:f>
                <c:numCache>
                  <c:formatCode>General</c:formatCode>
                  <c:ptCount val="6"/>
                  <c:pt idx="0">
                    <c:v>5.423262753377197E-2</c:v>
                  </c:pt>
                  <c:pt idx="1">
                    <c:v>7.1667954056435973E-2</c:v>
                  </c:pt>
                  <c:pt idx="2">
                    <c:v>1.6790140063093713E-2</c:v>
                  </c:pt>
                  <c:pt idx="3">
                    <c:v>1.7420545227805527E-2</c:v>
                  </c:pt>
                  <c:pt idx="4">
                    <c:v>7.3471142627232852E-2</c:v>
                  </c:pt>
                  <c:pt idx="5">
                    <c:v>2.510620115665798E-2</c:v>
                  </c:pt>
                </c:numCache>
              </c:numRef>
            </c:minus>
          </c:errBars>
          <c:cat>
            <c:strRef>
              <c:f>' RESUMEN IM (2)'!$A$16:$A$21</c:f>
              <c:strCache>
                <c:ptCount val="6"/>
                <c:pt idx="0">
                  <c:v>INICIAL</c:v>
                </c:pt>
                <c:pt idx="1">
                  <c:v>CONFECCIÓN</c:v>
                </c:pt>
                <c:pt idx="2">
                  <c:v>TRANSPORTE CONTROL</c:v>
                </c:pt>
                <c:pt idx="3">
                  <c:v>TRANSPORTE TRAT.</c:v>
                </c:pt>
                <c:pt idx="4">
                  <c:v>TVC CONTROL</c:v>
                </c:pt>
                <c:pt idx="5">
                  <c:v>TVC TRAT.</c:v>
                </c:pt>
              </c:strCache>
            </c:strRef>
          </c:cat>
          <c:val>
            <c:numRef>
              <c:f>(' RESUMEN IM (2)'!$D$16,' RESUMEN IM (2)'!$D$17,' RESUMEN IM (2)'!$D$18,' RESUMEN IM (2)'!$D$19,' RESUMEN IM (2)'!$D$20,' RESUMEN IM (2)'!$D$21)</c:f>
              <c:numCache>
                <c:formatCode>General</c:formatCode>
                <c:ptCount val="6"/>
                <c:pt idx="0">
                  <c:v>0.52351754066967204</c:v>
                </c:pt>
                <c:pt idx="1">
                  <c:v>0.46562859785986033</c:v>
                </c:pt>
                <c:pt idx="2">
                  <c:v>0.38818271453828368</c:v>
                </c:pt>
                <c:pt idx="3">
                  <c:v>0.3901004930343544</c:v>
                </c:pt>
                <c:pt idx="4">
                  <c:v>0.49143542568542564</c:v>
                </c:pt>
                <c:pt idx="5">
                  <c:v>0.4950649265046283</c:v>
                </c:pt>
              </c:numCache>
            </c:numRef>
          </c:val>
        </c:ser>
        <c:ser>
          <c:idx val="2"/>
          <c:order val="2"/>
          <c:tx>
            <c:strRef>
              <c:f>' RESUMEN IM (2)'!$F$14:$G$14</c:f>
              <c:strCache>
                <c:ptCount val="1"/>
                <c:pt idx="0">
                  <c:v>Black Gold</c:v>
                </c:pt>
              </c:strCache>
            </c:strRef>
          </c:tx>
          <c:invertIfNegative val="0"/>
          <c:dLbls>
            <c:dLbl>
              <c:idx val="0"/>
              <c:layout>
                <c:manualLayout>
                  <c:x val="0"/>
                  <c:y val="-3.6829314974741498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9439150431801904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5.5243972462112198E-2"/>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4195177969689803E-2"/>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7.3658629949482904E-3"/>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6.38497957953010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(2)'!$G$16:$G$21</c:f>
                <c:numCache>
                  <c:formatCode>General</c:formatCode>
                  <c:ptCount val="6"/>
                  <c:pt idx="0">
                    <c:v>5.5590499954771437E-2</c:v>
                  </c:pt>
                  <c:pt idx="1">
                    <c:v>0.10640003374259098</c:v>
                  </c:pt>
                  <c:pt idx="2">
                    <c:v>6.0501794662729813E-2</c:v>
                  </c:pt>
                  <c:pt idx="3">
                    <c:v>5.205080599163199E-2</c:v>
                  </c:pt>
                  <c:pt idx="4">
                    <c:v>1.6590822035327486E-2</c:v>
                  </c:pt>
                  <c:pt idx="5">
                    <c:v>7.577951339649068E-2</c:v>
                  </c:pt>
                </c:numCache>
              </c:numRef>
            </c:plus>
            <c:minus>
              <c:numRef>
                <c:f>' RESUMEN IM (2)'!$G$16:$G$21</c:f>
                <c:numCache>
                  <c:formatCode>General</c:formatCode>
                  <c:ptCount val="6"/>
                  <c:pt idx="0">
                    <c:v>5.5590499954771437E-2</c:v>
                  </c:pt>
                  <c:pt idx="1">
                    <c:v>0.10640003374259098</c:v>
                  </c:pt>
                  <c:pt idx="2">
                    <c:v>6.0501794662729813E-2</c:v>
                  </c:pt>
                  <c:pt idx="3">
                    <c:v>5.205080599163199E-2</c:v>
                  </c:pt>
                  <c:pt idx="4">
                    <c:v>1.6590822035327486E-2</c:v>
                  </c:pt>
                  <c:pt idx="5">
                    <c:v>7.577951339649068E-2</c:v>
                  </c:pt>
                </c:numCache>
              </c:numRef>
            </c:minus>
          </c:errBars>
          <c:cat>
            <c:strRef>
              <c:f>' RESUMEN IM (2)'!$A$16:$A$21</c:f>
              <c:strCache>
                <c:ptCount val="6"/>
                <c:pt idx="0">
                  <c:v>INICIAL</c:v>
                </c:pt>
                <c:pt idx="1">
                  <c:v>CONFECCIÓN</c:v>
                </c:pt>
                <c:pt idx="2">
                  <c:v>TRANSPORTE CONTROL</c:v>
                </c:pt>
                <c:pt idx="3">
                  <c:v>TRANSPORTE TRAT.</c:v>
                </c:pt>
                <c:pt idx="4">
                  <c:v>TVC CONTROL</c:v>
                </c:pt>
                <c:pt idx="5">
                  <c:v>TVC TRAT.</c:v>
                </c:pt>
              </c:strCache>
            </c:strRef>
          </c:cat>
          <c:val>
            <c:numRef>
              <c:f>(' RESUMEN IM (2)'!$F$16,' RESUMEN IM (2)'!$F$17,' RESUMEN IM (2)'!$F$18,' RESUMEN IM (2)'!$F$19,' RESUMEN IM (2)'!$F$20,' RESUMEN IM (2)'!$F$21)</c:f>
              <c:numCache>
                <c:formatCode>General</c:formatCode>
                <c:ptCount val="6"/>
                <c:pt idx="0">
                  <c:v>0.60834419038670495</c:v>
                </c:pt>
                <c:pt idx="1">
                  <c:v>0.56472642051556721</c:v>
                </c:pt>
                <c:pt idx="2">
                  <c:v>0.58396785113678573</c:v>
                </c:pt>
                <c:pt idx="3">
                  <c:v>0.58382042947915092</c:v>
                </c:pt>
                <c:pt idx="4">
                  <c:v>0.58612636580711086</c:v>
                </c:pt>
                <c:pt idx="5">
                  <c:v>0.67239505881039852</c:v>
                </c:pt>
              </c:numCache>
            </c:numRef>
          </c:val>
        </c:ser>
        <c:dLbls>
          <c:dLblPos val="outEnd"/>
          <c:showLegendKey val="0"/>
          <c:showVal val="1"/>
          <c:showCatName val="0"/>
          <c:showSerName val="0"/>
          <c:showPercent val="0"/>
          <c:showBubbleSize val="0"/>
        </c:dLbls>
        <c:gapWidth val="150"/>
        <c:axId val="141172096"/>
        <c:axId val="141235328"/>
      </c:barChart>
      <c:catAx>
        <c:axId val="141172096"/>
        <c:scaling>
          <c:orientation val="minMax"/>
        </c:scaling>
        <c:delete val="0"/>
        <c:axPos val="b"/>
        <c:numFmt formatCode="General" sourceLinked="0"/>
        <c:majorTickMark val="out"/>
        <c:minorTickMark val="none"/>
        <c:tickLblPos val="nextTo"/>
        <c:txPr>
          <a:bodyPr/>
          <a:lstStyle/>
          <a:p>
            <a:pPr>
              <a:defRPr sz="1200" b="1"/>
            </a:pPr>
            <a:endParaRPr lang="es-ES"/>
          </a:p>
        </c:txPr>
        <c:crossAx val="141235328"/>
        <c:crosses val="autoZero"/>
        <c:auto val="1"/>
        <c:lblAlgn val="ctr"/>
        <c:lblOffset val="100"/>
        <c:noMultiLvlLbl val="0"/>
      </c:catAx>
      <c:valAx>
        <c:axId val="141235328"/>
        <c:scaling>
          <c:orientation val="minMax"/>
          <c:max val="0.8"/>
          <c:min val="0"/>
        </c:scaling>
        <c:delete val="0"/>
        <c:axPos val="l"/>
        <c:majorGridlines>
          <c:spPr>
            <a:ln>
              <a:solidFill>
                <a:schemeClr val="tx1">
                  <a:lumMod val="15000"/>
                  <a:lumOff val="85000"/>
                </a:schemeClr>
              </a:solidFill>
            </a:ln>
          </c:spPr>
        </c:majorGridlines>
        <c:title>
          <c:tx>
            <c:rich>
              <a:bodyPr rot="-5400000" vert="horz"/>
              <a:lstStyle/>
              <a:p>
                <a:pPr>
                  <a:defRPr/>
                </a:pPr>
                <a:r>
                  <a:rPr lang="es-ES" sz="1800" b="1" i="0" baseline="0">
                    <a:effectLst/>
                  </a:rPr>
                  <a:t>Indice de madurez </a:t>
                </a:r>
                <a:endParaRPr lang="es-ES" sz="1600">
                  <a:effectLst/>
                </a:endParaRPr>
              </a:p>
            </c:rich>
          </c:tx>
          <c:layout/>
          <c:overlay val="0"/>
        </c:title>
        <c:numFmt formatCode="General" sourceLinked="1"/>
        <c:majorTickMark val="out"/>
        <c:minorTickMark val="none"/>
        <c:tickLblPos val="nextTo"/>
        <c:spPr>
          <a:noFill/>
          <a:ln>
            <a:noFill/>
          </a:ln>
        </c:spPr>
        <c:crossAx val="141172096"/>
        <c:crosses val="autoZero"/>
        <c:crossBetween val="between"/>
      </c:valAx>
      <c:spPr>
        <a:noFill/>
      </c:spPr>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914935927759854"/>
          <c:y val="0.80031116421234505"/>
        </c:manualLayout>
      </c:layout>
      <c:overlay val="1"/>
    </c:title>
    <c:autoTitleDeleted val="0"/>
    <c:plotArea>
      <c:layout/>
      <c:barChart>
        <c:barDir val="col"/>
        <c:grouping val="clustered"/>
        <c:varyColors val="0"/>
        <c:ser>
          <c:idx val="0"/>
          <c:order val="0"/>
          <c:tx>
            <c:strRef>
              <c:f>' RESUMEN ACIDEZ'!$B$25:$C$25</c:f>
              <c:strCache>
                <c:ptCount val="1"/>
                <c:pt idx="0">
                  <c:v>Black Splendor</c:v>
                </c:pt>
              </c:strCache>
            </c:strRef>
          </c:tx>
          <c:invertIfNegative val="0"/>
          <c:dLbls>
            <c:dLbl>
              <c:idx val="0"/>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9523440153264E-17"/>
                  <c:y val="-1.84146574873707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0512246472215602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10487944924224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94634519797932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ACIDEZ'!$C$27:$C$32</c:f>
                <c:numCache>
                  <c:formatCode>General</c:formatCode>
                  <c:ptCount val="6"/>
                  <c:pt idx="0">
                    <c:v>4.1841486589269374E-2</c:v>
                  </c:pt>
                  <c:pt idx="1">
                    <c:v>8.049300176619914E-2</c:v>
                  </c:pt>
                  <c:pt idx="2">
                    <c:v>0.13152039132139676</c:v>
                  </c:pt>
                  <c:pt idx="3">
                    <c:v>7.2471580636826211E-2</c:v>
                  </c:pt>
                  <c:pt idx="4">
                    <c:v>0.10386800919115254</c:v>
                  </c:pt>
                  <c:pt idx="5">
                    <c:v>6.0794270563379028E-2</c:v>
                  </c:pt>
                </c:numCache>
              </c:numRef>
            </c:plus>
            <c:minus>
              <c:numRef>
                <c:f>' RESUMEN ACIDEZ'!$C$27:$C$32</c:f>
                <c:numCache>
                  <c:formatCode>General</c:formatCode>
                  <c:ptCount val="6"/>
                  <c:pt idx="0">
                    <c:v>4.1841486589269374E-2</c:v>
                  </c:pt>
                  <c:pt idx="1">
                    <c:v>8.049300176619914E-2</c:v>
                  </c:pt>
                  <c:pt idx="2">
                    <c:v>0.13152039132139676</c:v>
                  </c:pt>
                  <c:pt idx="3">
                    <c:v>7.2471580636826211E-2</c:v>
                  </c:pt>
                  <c:pt idx="4">
                    <c:v>0.10386800919115254</c:v>
                  </c:pt>
                  <c:pt idx="5">
                    <c:v>6.0794270563379028E-2</c:v>
                  </c:pt>
                </c:numCache>
              </c:numRef>
            </c:minus>
          </c:errBars>
          <c:cat>
            <c:strRef>
              <c:f>' RESUMEN ACIDEZ'!$A$27:$A$32</c:f>
              <c:strCache>
                <c:ptCount val="6"/>
                <c:pt idx="0">
                  <c:v>INICIAL</c:v>
                </c:pt>
                <c:pt idx="1">
                  <c:v>CONFECCIÓN</c:v>
                </c:pt>
                <c:pt idx="2">
                  <c:v> TRANSPORTE CONTROL</c:v>
                </c:pt>
                <c:pt idx="3">
                  <c:v>TRANSPORTE TRAT.</c:v>
                </c:pt>
                <c:pt idx="4">
                  <c:v>TVC CONTROL</c:v>
                </c:pt>
                <c:pt idx="5">
                  <c:v>TVC TRAT.</c:v>
                </c:pt>
              </c:strCache>
            </c:strRef>
          </c:cat>
          <c:val>
            <c:numRef>
              <c:f>' RESUMEN ACIDEZ'!$B$27:$B$32</c:f>
              <c:numCache>
                <c:formatCode>General</c:formatCode>
                <c:ptCount val="6"/>
                <c:pt idx="0">
                  <c:v>1.3668000000000002</c:v>
                </c:pt>
                <c:pt idx="1">
                  <c:v>1.3355333333333335</c:v>
                </c:pt>
                <c:pt idx="2">
                  <c:v>1.5298333333333334</c:v>
                </c:pt>
                <c:pt idx="3">
                  <c:v>1.5477000000000001</c:v>
                </c:pt>
                <c:pt idx="4">
                  <c:v>1.1412333333333335</c:v>
                </c:pt>
                <c:pt idx="5">
                  <c:v>1.4784666666666668</c:v>
                </c:pt>
              </c:numCache>
            </c:numRef>
          </c:val>
        </c:ser>
        <c:ser>
          <c:idx val="1"/>
          <c:order val="1"/>
          <c:tx>
            <c:strRef>
              <c:f>' RESUMEN ACIDEZ'!$D$25:$E$25</c:f>
              <c:strCache>
                <c:ptCount val="1"/>
                <c:pt idx="0">
                  <c:v>Showtime</c:v>
                </c:pt>
              </c:strCache>
            </c:strRef>
          </c:tx>
          <c:invertIfNegative val="0"/>
          <c:dLbls>
            <c:dLbl>
              <c:idx val="0"/>
              <c:layout>
                <c:manualLayout>
                  <c:x val="0"/>
                  <c:y val="-2.94634519797932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7904688030652899E-17"/>
                  <c:y val="-2.94634519797932E-2"/>
                </c:manualLayout>
              </c:layout>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519674310382699E-3"/>
                  <c:y val="-3.3146383477267297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ACIDEZ'!$E$27:$E$32</c:f>
                <c:numCache>
                  <c:formatCode>General</c:formatCode>
                  <c:ptCount val="6"/>
                  <c:pt idx="0">
                    <c:v>0.11056691789741328</c:v>
                  </c:pt>
                  <c:pt idx="1">
                    <c:v>2.1537486699551116E-2</c:v>
                  </c:pt>
                  <c:pt idx="2">
                    <c:v>3.1662964695892686E-2</c:v>
                  </c:pt>
                  <c:pt idx="3">
                    <c:v>9.5479897535205444E-2</c:v>
                  </c:pt>
                  <c:pt idx="4">
                    <c:v>0.13801566336229126</c:v>
                  </c:pt>
                  <c:pt idx="5">
                    <c:v>3.3500000000000085E-2</c:v>
                  </c:pt>
                </c:numCache>
              </c:numRef>
            </c:plus>
            <c:minus>
              <c:numRef>
                <c:f>' RESUMEN ACIDEZ'!$E$27:$E$32</c:f>
                <c:numCache>
                  <c:formatCode>General</c:formatCode>
                  <c:ptCount val="6"/>
                  <c:pt idx="0">
                    <c:v>0.11056691789741328</c:v>
                  </c:pt>
                  <c:pt idx="1">
                    <c:v>2.1537486699551116E-2</c:v>
                  </c:pt>
                  <c:pt idx="2">
                    <c:v>3.1662964695892686E-2</c:v>
                  </c:pt>
                  <c:pt idx="3">
                    <c:v>9.5479897535205444E-2</c:v>
                  </c:pt>
                  <c:pt idx="4">
                    <c:v>0.13801566336229126</c:v>
                  </c:pt>
                  <c:pt idx="5">
                    <c:v>3.3500000000000085E-2</c:v>
                  </c:pt>
                </c:numCache>
              </c:numRef>
            </c:minus>
          </c:errBars>
          <c:cat>
            <c:strRef>
              <c:f>' RESUMEN ACIDEZ'!$A$27:$A$32</c:f>
              <c:strCache>
                <c:ptCount val="6"/>
                <c:pt idx="0">
                  <c:v>INICIAL</c:v>
                </c:pt>
                <c:pt idx="1">
                  <c:v>CONFECCIÓN</c:v>
                </c:pt>
                <c:pt idx="2">
                  <c:v> TRANSPORTE CONTROL</c:v>
                </c:pt>
                <c:pt idx="3">
                  <c:v>TRANSPORTE TRAT.</c:v>
                </c:pt>
                <c:pt idx="4">
                  <c:v>TVC CONTROL</c:v>
                </c:pt>
                <c:pt idx="5">
                  <c:v>TVC TRAT.</c:v>
                </c:pt>
              </c:strCache>
            </c:strRef>
          </c:cat>
          <c:val>
            <c:numRef>
              <c:f>' RESUMEN ACIDEZ'!$D$27:$D$32</c:f>
              <c:numCache>
                <c:formatCode>General</c:formatCode>
                <c:ptCount val="6"/>
                <c:pt idx="0">
                  <c:v>1.7933666666666668</c:v>
                </c:pt>
                <c:pt idx="1">
                  <c:v>1.8134666666666668</c:v>
                </c:pt>
                <c:pt idx="2">
                  <c:v>1.7598666666666667</c:v>
                </c:pt>
                <c:pt idx="3">
                  <c:v>1.6560166666666669</c:v>
                </c:pt>
                <c:pt idx="4">
                  <c:v>1.3444666666666667</c:v>
                </c:pt>
                <c:pt idx="5">
                  <c:v>1.2395</c:v>
                </c:pt>
              </c:numCache>
            </c:numRef>
          </c:val>
        </c:ser>
        <c:ser>
          <c:idx val="2"/>
          <c:order val="2"/>
          <c:tx>
            <c:strRef>
              <c:f>' RESUMEN ACIDEZ'!$F$25:$G$25</c:f>
              <c:strCache>
                <c:ptCount val="1"/>
                <c:pt idx="0">
                  <c:v>Black Gold</c:v>
                </c:pt>
              </c:strCache>
            </c:strRef>
          </c:tx>
          <c:invertIfNegative val="0"/>
          <c:dLbls>
            <c:dLbl>
              <c:idx val="0"/>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7039348620765502E-3"/>
                  <c:y val="3.6829314974741499E-3"/>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ACIDEZ'!$G$27:$G$32</c:f>
                <c:numCache>
                  <c:formatCode>General</c:formatCode>
                  <c:ptCount val="6"/>
                  <c:pt idx="0">
                    <c:v>2.0100000000000229E-2</c:v>
                  </c:pt>
                  <c:pt idx="1">
                    <c:v>4.9386469132074375E-2</c:v>
                  </c:pt>
                  <c:pt idx="2">
                    <c:v>1.6861296905437945E-2</c:v>
                  </c:pt>
                  <c:pt idx="3">
                    <c:v>1.5472987214281805E-2</c:v>
                  </c:pt>
                  <c:pt idx="4">
                    <c:v>3.690072266681689E-2</c:v>
                  </c:pt>
                  <c:pt idx="5">
                    <c:v>4.3074973399101914E-2</c:v>
                  </c:pt>
                </c:numCache>
              </c:numRef>
            </c:plus>
            <c:minus>
              <c:numRef>
                <c:f>' RESUMEN ACIDEZ'!$G$27:$G$32</c:f>
                <c:numCache>
                  <c:formatCode>General</c:formatCode>
                  <c:ptCount val="6"/>
                  <c:pt idx="0">
                    <c:v>2.0100000000000229E-2</c:v>
                  </c:pt>
                  <c:pt idx="1">
                    <c:v>4.9386469132074375E-2</c:v>
                  </c:pt>
                  <c:pt idx="2">
                    <c:v>1.6861296905437945E-2</c:v>
                  </c:pt>
                  <c:pt idx="3">
                    <c:v>1.5472987214281805E-2</c:v>
                  </c:pt>
                  <c:pt idx="4">
                    <c:v>3.690072266681689E-2</c:v>
                  </c:pt>
                  <c:pt idx="5">
                    <c:v>4.3074973399101914E-2</c:v>
                  </c:pt>
                </c:numCache>
              </c:numRef>
            </c:minus>
          </c:errBars>
          <c:cat>
            <c:strRef>
              <c:f>' RESUMEN ACIDEZ'!$A$27:$A$32</c:f>
              <c:strCache>
                <c:ptCount val="6"/>
                <c:pt idx="0">
                  <c:v>INICIAL</c:v>
                </c:pt>
                <c:pt idx="1">
                  <c:v>CONFECCIÓN</c:v>
                </c:pt>
                <c:pt idx="2">
                  <c:v> TRANSPORTE CONTROL</c:v>
                </c:pt>
                <c:pt idx="3">
                  <c:v>TRANSPORTE TRAT.</c:v>
                </c:pt>
                <c:pt idx="4">
                  <c:v>TVC CONTROL</c:v>
                </c:pt>
                <c:pt idx="5">
                  <c:v>TVC TRAT.</c:v>
                </c:pt>
              </c:strCache>
            </c:strRef>
          </c:cat>
          <c:val>
            <c:numRef>
              <c:f>' RESUMEN ACIDEZ'!$F$27:$F$32</c:f>
              <c:numCache>
                <c:formatCode>General</c:formatCode>
                <c:ptCount val="6"/>
                <c:pt idx="0">
                  <c:v>1.3065000000000002</c:v>
                </c:pt>
                <c:pt idx="1">
                  <c:v>1.3087333333333335</c:v>
                </c:pt>
                <c:pt idx="2">
                  <c:v>1.3221333333333336</c:v>
                </c:pt>
                <c:pt idx="3">
                  <c:v>1.3712666666666664</c:v>
                </c:pt>
                <c:pt idx="4">
                  <c:v>1.3623333333333332</c:v>
                </c:pt>
                <c:pt idx="5">
                  <c:v>1.2886333333333335</c:v>
                </c:pt>
              </c:numCache>
            </c:numRef>
          </c:val>
        </c:ser>
        <c:dLbls>
          <c:dLblPos val="outEnd"/>
          <c:showLegendKey val="0"/>
          <c:showVal val="1"/>
          <c:showCatName val="0"/>
          <c:showSerName val="0"/>
          <c:showPercent val="0"/>
          <c:showBubbleSize val="0"/>
        </c:dLbls>
        <c:gapWidth val="150"/>
        <c:axId val="142962688"/>
        <c:axId val="142964224"/>
      </c:barChart>
      <c:catAx>
        <c:axId val="142962688"/>
        <c:scaling>
          <c:orientation val="minMax"/>
        </c:scaling>
        <c:delete val="0"/>
        <c:axPos val="b"/>
        <c:numFmt formatCode="General" sourceLinked="0"/>
        <c:majorTickMark val="out"/>
        <c:minorTickMark val="none"/>
        <c:tickLblPos val="nextTo"/>
        <c:txPr>
          <a:bodyPr/>
          <a:lstStyle/>
          <a:p>
            <a:pPr>
              <a:defRPr sz="1200" b="1"/>
            </a:pPr>
            <a:endParaRPr lang="es-ES"/>
          </a:p>
        </c:txPr>
        <c:crossAx val="142964224"/>
        <c:crossesAt val="0"/>
        <c:auto val="1"/>
        <c:lblAlgn val="ctr"/>
        <c:lblOffset val="100"/>
        <c:noMultiLvlLbl val="0"/>
      </c:catAx>
      <c:valAx>
        <c:axId val="142964224"/>
        <c:scaling>
          <c:orientation val="minMax"/>
          <c:max val="2.2000000000000002"/>
        </c:scaling>
        <c:delete val="0"/>
        <c:axPos val="l"/>
        <c:majorGridlines>
          <c:spPr>
            <a:ln>
              <a:solidFill>
                <a:schemeClr val="bg1">
                  <a:lumMod val="85000"/>
                </a:schemeClr>
              </a:solidFill>
            </a:ln>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1" i="0" baseline="0">
                    <a:effectLst/>
                  </a:rPr>
                  <a:t>Acidez (g ác. málico/100 g)</a:t>
                </a:r>
                <a:endParaRPr lang="en-US" sz="1600"/>
              </a:p>
            </c:rich>
          </c:tx>
          <c:overlay val="0"/>
        </c:title>
        <c:numFmt formatCode="General" sourceLinked="1"/>
        <c:majorTickMark val="out"/>
        <c:minorTickMark val="none"/>
        <c:tickLblPos val="nextTo"/>
        <c:spPr>
          <a:ln>
            <a:noFill/>
          </a:ln>
        </c:spPr>
        <c:crossAx val="142962688"/>
        <c:crosses val="autoZero"/>
        <c:crossBetween val="between"/>
      </c:valAx>
      <c:spPr>
        <a:noFill/>
        <a:ln w="0">
          <a:noFill/>
        </a:ln>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90449856013177798"/>
          <c:y val="0.89962579454582803"/>
        </c:manualLayout>
      </c:layout>
      <c:overlay val="1"/>
    </c:title>
    <c:autoTitleDeleted val="0"/>
    <c:plotArea>
      <c:layout/>
      <c:barChart>
        <c:barDir val="col"/>
        <c:grouping val="clustered"/>
        <c:varyColors val="0"/>
        <c:ser>
          <c:idx val="3"/>
          <c:order val="0"/>
          <c:tx>
            <c:strRef>
              <c:f>' RESUMEN ACIDEZ'!$B$3:$C$3</c:f>
              <c:strCache>
                <c:ptCount val="1"/>
                <c:pt idx="0">
                  <c:v>Black Splendor</c:v>
                </c:pt>
              </c:strCache>
            </c:strRef>
          </c:tx>
          <c:spPr>
            <a:solidFill>
              <a:schemeClr val="accent1"/>
            </a:solidFill>
            <a:ln>
              <a:noFill/>
            </a:ln>
            <a:effectLst/>
          </c:spPr>
          <c:invertIfNegative val="0"/>
          <c:errBars>
            <c:errBarType val="both"/>
            <c:errValType val="cust"/>
            <c:noEndCap val="0"/>
            <c:plus>
              <c:numRef>
                <c:f>(' RESUMEN ACIDEZ'!$C$5,' RESUMEN ACIDEZ'!$C$6,' RESUMEN ACIDEZ'!$C$7,' RESUMEN ACIDEZ'!$C$8,' RESUMEN ACIDEZ'!$C$9,' RESUMEN ACIDEZ'!$C$10)</c:f>
                <c:numCache>
                  <c:formatCode>General</c:formatCode>
                  <c:ptCount val="6"/>
                  <c:pt idx="0">
                    <c:v>3.0703257156204065E-2</c:v>
                  </c:pt>
                  <c:pt idx="1">
                    <c:v>0.16714228469580442</c:v>
                  </c:pt>
                  <c:pt idx="2">
                    <c:v>9.3260053077402871E-2</c:v>
                  </c:pt>
                  <c:pt idx="3">
                    <c:v>5.99578254553427E-2</c:v>
                  </c:pt>
                  <c:pt idx="4">
                    <c:v>0.18131310855350108</c:v>
                  </c:pt>
                  <c:pt idx="5">
                    <c:v>0.13066431545503659</c:v>
                  </c:pt>
                </c:numCache>
              </c:numRef>
            </c:plus>
            <c:minus>
              <c:numRef>
                <c:f>(' RESUMEN ACIDEZ'!$C$5,' RESUMEN ACIDEZ'!$C$6,' RESUMEN ACIDEZ'!$C$7,' RESUMEN ACIDEZ'!$C$8,' RESUMEN ACIDEZ'!$C$9,' RESUMEN ACIDEZ'!$C$10)</c:f>
                <c:numCache>
                  <c:formatCode>General</c:formatCode>
                  <c:ptCount val="6"/>
                  <c:pt idx="0">
                    <c:v>3.0703257156204065E-2</c:v>
                  </c:pt>
                  <c:pt idx="1">
                    <c:v>0.16714228469580442</c:v>
                  </c:pt>
                  <c:pt idx="2">
                    <c:v>9.3260053077402871E-2</c:v>
                  </c:pt>
                  <c:pt idx="3">
                    <c:v>5.99578254553427E-2</c:v>
                  </c:pt>
                  <c:pt idx="4">
                    <c:v>0.18131310855350108</c:v>
                  </c:pt>
                  <c:pt idx="5">
                    <c:v>0.13066431545503659</c:v>
                  </c:pt>
                </c:numCache>
              </c:numRef>
            </c:minus>
            <c:spPr>
              <a:noFill/>
              <a:ln w="9525" cap="flat" cmpd="sng" algn="ctr">
                <a:solidFill>
                  <a:schemeClr val="tx1">
                    <a:lumMod val="65000"/>
                    <a:lumOff val="35000"/>
                  </a:schemeClr>
                </a:solidFill>
                <a:round/>
              </a:ln>
              <a:effectLst/>
            </c:spPr>
          </c:errBars>
          <c:cat>
            <c:strRef>
              <c:f>(' RESUMEN ACIDEZ'!$A$5,' RESUMEN ACIDEZ'!$A$6,' RESUMEN ACIDEZ'!$A$7,' RESUMEN ACIDEZ'!$A$8,' RESUMEN ACIDEZ'!$A$9,' RESUMEN ACIDEZ'!$A$10)</c:f>
              <c:strCache>
                <c:ptCount val="6"/>
                <c:pt idx="0">
                  <c:v>INICIAL</c:v>
                </c:pt>
                <c:pt idx="1">
                  <c:v>CONFECCIÓN</c:v>
                </c:pt>
                <c:pt idx="2">
                  <c:v> TRANSPORTE CONTROL</c:v>
                </c:pt>
                <c:pt idx="3">
                  <c:v>TRANSPORTE TRAT.</c:v>
                </c:pt>
                <c:pt idx="4">
                  <c:v>TVC CONTROL</c:v>
                </c:pt>
                <c:pt idx="5">
                  <c:v>TVC TRAT.</c:v>
                </c:pt>
              </c:strCache>
            </c:strRef>
          </c:cat>
          <c:val>
            <c:numRef>
              <c:f>(' RESUMEN ACIDEZ'!$B$5,' RESUMEN ACIDEZ'!$B$6,' RESUMEN ACIDEZ'!$B$7,' RESUMEN ACIDEZ'!$B$8,' RESUMEN ACIDEZ'!$B$9,' RESUMEN ACIDEZ'!$B$10)</c:f>
              <c:numCache>
                <c:formatCode>General</c:formatCode>
                <c:ptCount val="6"/>
                <c:pt idx="0">
                  <c:v>1.3533999999999999</c:v>
                </c:pt>
                <c:pt idx="1">
                  <c:v>1.4896333333333331</c:v>
                </c:pt>
                <c:pt idx="2">
                  <c:v>1.5209000000000001</c:v>
                </c:pt>
                <c:pt idx="3">
                  <c:v>1.6895166666666668</c:v>
                </c:pt>
                <c:pt idx="4">
                  <c:v>1.2908666666666666</c:v>
                </c:pt>
                <c:pt idx="5">
                  <c:v>1.2082333333333335</c:v>
                </c:pt>
              </c:numCache>
            </c:numRef>
          </c:val>
        </c:ser>
        <c:ser>
          <c:idx val="4"/>
          <c:order val="1"/>
          <c:tx>
            <c:strRef>
              <c:f>' RESUMEN ACIDEZ'!$D$3:$E$3</c:f>
              <c:strCache>
                <c:ptCount val="1"/>
                <c:pt idx="0">
                  <c:v>Showtime</c:v>
                </c:pt>
              </c:strCache>
            </c:strRef>
          </c:tx>
          <c:spPr>
            <a:solidFill>
              <a:schemeClr val="accent2"/>
            </a:solidFill>
            <a:ln>
              <a:noFill/>
            </a:ln>
            <a:effectLst/>
          </c:spPr>
          <c:invertIfNegative val="0"/>
          <c:errBars>
            <c:errBarType val="both"/>
            <c:errValType val="cust"/>
            <c:noEndCap val="0"/>
            <c:plus>
              <c:numRef>
                <c:f>' RESUMEN ACIDEZ'!$E$5:$E$10</c:f>
                <c:numCache>
                  <c:formatCode>General</c:formatCode>
                  <c:ptCount val="6"/>
                  <c:pt idx="0">
                    <c:v>0.19376016962557946</c:v>
                  </c:pt>
                  <c:pt idx="1">
                    <c:v>0.12158854112675818</c:v>
                  </c:pt>
                  <c:pt idx="2">
                    <c:v>0.10035100065935232</c:v>
                  </c:pt>
                  <c:pt idx="3">
                    <c:v>5.3179601352398374E-2</c:v>
                  </c:pt>
                  <c:pt idx="4">
                    <c:v>6.042394668782692E-2</c:v>
                  </c:pt>
                  <c:pt idx="5">
                    <c:v>4.4610798393811983E-2</c:v>
                  </c:pt>
                </c:numCache>
              </c:numRef>
            </c:plus>
            <c:minus>
              <c:numRef>
                <c:f>' RESUMEN ACIDEZ'!$E$5:$E$10</c:f>
                <c:numCache>
                  <c:formatCode>General</c:formatCode>
                  <c:ptCount val="6"/>
                  <c:pt idx="0">
                    <c:v>0.19376016962557946</c:v>
                  </c:pt>
                  <c:pt idx="1">
                    <c:v>0.12158854112675818</c:v>
                  </c:pt>
                  <c:pt idx="2">
                    <c:v>0.10035100065935232</c:v>
                  </c:pt>
                  <c:pt idx="3">
                    <c:v>5.3179601352398374E-2</c:v>
                  </c:pt>
                  <c:pt idx="4">
                    <c:v>6.042394668782692E-2</c:v>
                  </c:pt>
                  <c:pt idx="5">
                    <c:v>4.4610798393811983E-2</c:v>
                  </c:pt>
                </c:numCache>
              </c:numRef>
            </c:minus>
          </c:errBars>
          <c:val>
            <c:numRef>
              <c:f>(' RESUMEN ACIDEZ'!$D$5,' RESUMEN ACIDEZ'!$D$6,' RESUMEN ACIDEZ'!$D$7,' RESUMEN ACIDEZ'!$D$8,' RESUMEN ACIDEZ'!$D$9,' RESUMEN ACIDEZ'!$D$10)</c:f>
              <c:numCache>
                <c:formatCode>General</c:formatCode>
                <c:ptCount val="6"/>
                <c:pt idx="0">
                  <c:v>1.8134666666666668</c:v>
                </c:pt>
                <c:pt idx="1">
                  <c:v>1.7933666666666672</c:v>
                </c:pt>
                <c:pt idx="2">
                  <c:v>1.8648333333333333</c:v>
                </c:pt>
                <c:pt idx="3">
                  <c:v>1.9564000000000004</c:v>
                </c:pt>
                <c:pt idx="4">
                  <c:v>1.5588666666666666</c:v>
                </c:pt>
                <c:pt idx="5">
                  <c:v>1.5588666666666668</c:v>
                </c:pt>
              </c:numCache>
            </c:numRef>
          </c:val>
        </c:ser>
        <c:ser>
          <c:idx val="5"/>
          <c:order val="2"/>
          <c:tx>
            <c:strRef>
              <c:f>' RESUMEN ACIDEZ'!$F$3:$G$3</c:f>
              <c:strCache>
                <c:ptCount val="1"/>
                <c:pt idx="0">
                  <c:v>Black Gold</c:v>
                </c:pt>
              </c:strCache>
            </c:strRef>
          </c:tx>
          <c:spPr>
            <a:solidFill>
              <a:schemeClr val="accent3"/>
            </a:solidFill>
            <a:ln>
              <a:noFill/>
            </a:ln>
            <a:effectLst/>
          </c:spPr>
          <c:invertIfNegative val="0"/>
          <c:errBars>
            <c:errBarType val="both"/>
            <c:errValType val="cust"/>
            <c:noEndCap val="0"/>
            <c:plus>
              <c:numRef>
                <c:f>' RESUMEN ACIDEZ'!$G$5:$G$10</c:f>
                <c:numCache>
                  <c:formatCode>General</c:formatCode>
                  <c:ptCount val="6"/>
                  <c:pt idx="0">
                    <c:v>0.19376016962557946</c:v>
                  </c:pt>
                  <c:pt idx="1">
                    <c:v>1.3947162196422905E-2</c:v>
                  </c:pt>
                  <c:pt idx="2">
                    <c:v>7.8230450167011842E-2</c:v>
                  </c:pt>
                  <c:pt idx="3">
                    <c:v>1.023441905206803E-2</c:v>
                  </c:pt>
                  <c:pt idx="4">
                    <c:v>0.10913667272431068</c:v>
                  </c:pt>
                  <c:pt idx="5">
                    <c:v>0.10005233630455622</c:v>
                  </c:pt>
                </c:numCache>
              </c:numRef>
            </c:plus>
            <c:minus>
              <c:numRef>
                <c:f>' RESUMEN ACIDEZ'!$G$5:$G$10</c:f>
                <c:numCache>
                  <c:formatCode>General</c:formatCode>
                  <c:ptCount val="6"/>
                  <c:pt idx="0">
                    <c:v>0.19376016962557946</c:v>
                  </c:pt>
                  <c:pt idx="1">
                    <c:v>1.3947162196422905E-2</c:v>
                  </c:pt>
                  <c:pt idx="2">
                    <c:v>7.8230450167011842E-2</c:v>
                  </c:pt>
                  <c:pt idx="3">
                    <c:v>1.023441905206803E-2</c:v>
                  </c:pt>
                  <c:pt idx="4">
                    <c:v>0.10913667272431068</c:v>
                  </c:pt>
                  <c:pt idx="5">
                    <c:v>0.10005233630455622</c:v>
                  </c:pt>
                </c:numCache>
              </c:numRef>
            </c:minus>
          </c:errBars>
          <c:val>
            <c:numRef>
              <c:f>(' RESUMEN ACIDEZ'!$F$5,' RESUMEN ACIDEZ'!$F$6,' RESUMEN ACIDEZ'!$F$7,' RESUMEN ACIDEZ'!$F$8,' RESUMEN ACIDEZ'!$F$9,' RESUMEN ACIDEZ'!$F$10)</c:f>
              <c:numCache>
                <c:formatCode>General</c:formatCode>
                <c:ptCount val="6"/>
                <c:pt idx="0">
                  <c:v>1.8134666666666668</c:v>
                </c:pt>
                <c:pt idx="1">
                  <c:v>1.3422333333333334</c:v>
                </c:pt>
                <c:pt idx="2">
                  <c:v>1.3790833333333332</c:v>
                </c:pt>
                <c:pt idx="3">
                  <c:v>1.3087333333333333</c:v>
                </c:pt>
                <c:pt idx="4">
                  <c:v>1.2551333333333334</c:v>
                </c:pt>
                <c:pt idx="5">
                  <c:v>1.2060000000000002</c:v>
                </c:pt>
              </c:numCache>
            </c:numRef>
          </c:val>
        </c:ser>
        <c:ser>
          <c:idx val="0"/>
          <c:order val="3"/>
          <c:tx>
            <c:strRef>
              <c:f>' RESUMEN ACIDEZ'!$B$14:$C$14</c:f>
              <c:strCache>
                <c:ptCount val="1"/>
                <c:pt idx="0">
                  <c:v>Black Splendor</c:v>
                </c:pt>
              </c:strCache>
            </c:strRef>
          </c:tx>
          <c:invertIfNegative val="0"/>
          <c:dLbls>
            <c:dLbl>
              <c:idx val="0"/>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898536986381297E-17"/>
                  <c:y val="-3.8968802363456498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1484746998382397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0634497528079699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78679971749481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ACIDEZ'!$C$16:$C$21</c:f>
                <c:numCache>
                  <c:formatCode>General</c:formatCode>
                  <c:ptCount val="6"/>
                  <c:pt idx="0">
                    <c:v>4.3934838112823268E-2</c:v>
                  </c:pt>
                  <c:pt idx="1">
                    <c:v>0.15429408068144837</c:v>
                  </c:pt>
                  <c:pt idx="2">
                    <c:v>0.18242382885285058</c:v>
                  </c:pt>
                  <c:pt idx="3">
                    <c:v>3.3499999999999863E-2</c:v>
                  </c:pt>
                  <c:pt idx="4">
                    <c:v>0.15986673616901462</c:v>
                  </c:pt>
                  <c:pt idx="5">
                    <c:v>0.16904504084217506</c:v>
                  </c:pt>
                </c:numCache>
              </c:numRef>
            </c:plus>
            <c:minus>
              <c:numRef>
                <c:f>' RESUMEN ACIDEZ'!$C$16:$C$21</c:f>
                <c:numCache>
                  <c:formatCode>General</c:formatCode>
                  <c:ptCount val="6"/>
                  <c:pt idx="0">
                    <c:v>4.3934838112823268E-2</c:v>
                  </c:pt>
                  <c:pt idx="1">
                    <c:v>0.15429408068144837</c:v>
                  </c:pt>
                  <c:pt idx="2">
                    <c:v>0.18242382885285058</c:v>
                  </c:pt>
                  <c:pt idx="3">
                    <c:v>3.3499999999999863E-2</c:v>
                  </c:pt>
                  <c:pt idx="4">
                    <c:v>0.15986673616901462</c:v>
                  </c:pt>
                  <c:pt idx="5">
                    <c:v>0.16904504084217506</c:v>
                  </c:pt>
                </c:numCache>
              </c:numRef>
            </c:minus>
          </c:errBars>
          <c:cat>
            <c:strRef>
              <c:f>' RESUMEN ACIDEZ'!$A$16:$A$21</c:f>
              <c:strCache>
                <c:ptCount val="6"/>
                <c:pt idx="0">
                  <c:v>INICIAL</c:v>
                </c:pt>
                <c:pt idx="1">
                  <c:v>CONFECCIÓN</c:v>
                </c:pt>
                <c:pt idx="2">
                  <c:v>TRANSPORTE CONTROL</c:v>
                </c:pt>
                <c:pt idx="3">
                  <c:v>TRANSPORTE TRAT.</c:v>
                </c:pt>
                <c:pt idx="4">
                  <c:v>TVC CONTROL</c:v>
                </c:pt>
                <c:pt idx="5">
                  <c:v>TVC TRAT.</c:v>
                </c:pt>
              </c:strCache>
            </c:strRef>
          </c:cat>
          <c:val>
            <c:numRef>
              <c:f>' RESUMEN ACIDEZ'!$B$16:$B$21</c:f>
              <c:numCache>
                <c:formatCode>General</c:formatCode>
                <c:ptCount val="6"/>
                <c:pt idx="0">
                  <c:v>1.3668000000000002</c:v>
                </c:pt>
                <c:pt idx="1">
                  <c:v>1.485166666666667</c:v>
                </c:pt>
                <c:pt idx="2">
                  <c:v>1.4382666666666666</c:v>
                </c:pt>
                <c:pt idx="3">
                  <c:v>1.6482000000000003</c:v>
                </c:pt>
                <c:pt idx="4">
                  <c:v>1.4226333333333336</c:v>
                </c:pt>
                <c:pt idx="5">
                  <c:v>1.3478166666666669</c:v>
                </c:pt>
              </c:numCache>
            </c:numRef>
          </c:val>
        </c:ser>
        <c:ser>
          <c:idx val="1"/>
          <c:order val="4"/>
          <c:tx>
            <c:strRef>
              <c:f>' RESUMEN ACIDEZ'!$D$14:$E$14</c:f>
              <c:strCache>
                <c:ptCount val="1"/>
                <c:pt idx="0">
                  <c:v>Showtime</c:v>
                </c:pt>
              </c:strCache>
            </c:strRef>
          </c:tx>
          <c:invertIfNegative val="0"/>
          <c:dLbls>
            <c:dLbl>
              <c:idx val="0"/>
              <c:layout>
                <c:manualLayout>
                  <c:x val="0"/>
                  <c:y val="-1.8083749117171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5.4251247351513897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70177477046454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111804586229601E-2"/>
                  <c:y val="-1.085024947030279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89339985874741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ACIDEZ'!$E$16:$E$21</c:f>
                <c:numCache>
                  <c:formatCode>General</c:formatCode>
                  <c:ptCount val="6"/>
                  <c:pt idx="0">
                    <c:v>7.8991835021095552E-2</c:v>
                  </c:pt>
                  <c:pt idx="1">
                    <c:v>0.16669406108197138</c:v>
                  </c:pt>
                  <c:pt idx="2">
                    <c:v>0.17072953269230653</c:v>
                  </c:pt>
                  <c:pt idx="3">
                    <c:v>0.10079733792781123</c:v>
                  </c:pt>
                  <c:pt idx="4">
                    <c:v>9.0139281115393877E-2</c:v>
                  </c:pt>
                  <c:pt idx="5">
                    <c:v>4.3721457356009172E-2</c:v>
                  </c:pt>
                </c:numCache>
              </c:numRef>
            </c:plus>
            <c:minus>
              <c:numRef>
                <c:f>' RESUMEN ACIDEZ'!$E$16:$E$21</c:f>
                <c:numCache>
                  <c:formatCode>General</c:formatCode>
                  <c:ptCount val="6"/>
                  <c:pt idx="0">
                    <c:v>7.8991835021095552E-2</c:v>
                  </c:pt>
                  <c:pt idx="1">
                    <c:v>0.16669406108197138</c:v>
                  </c:pt>
                  <c:pt idx="2">
                    <c:v>0.17072953269230653</c:v>
                  </c:pt>
                  <c:pt idx="3">
                    <c:v>0.10079733792781123</c:v>
                  </c:pt>
                  <c:pt idx="4">
                    <c:v>9.0139281115393877E-2</c:v>
                  </c:pt>
                  <c:pt idx="5">
                    <c:v>4.3721457356009172E-2</c:v>
                  </c:pt>
                </c:numCache>
              </c:numRef>
            </c:minus>
          </c:errBars>
          <c:cat>
            <c:strRef>
              <c:f>' RESUMEN ACIDEZ'!$A$16:$A$21</c:f>
              <c:strCache>
                <c:ptCount val="6"/>
                <c:pt idx="0">
                  <c:v>INICIAL</c:v>
                </c:pt>
                <c:pt idx="1">
                  <c:v>CONFECCIÓN</c:v>
                </c:pt>
                <c:pt idx="2">
                  <c:v>TRANSPORTE CONTROL</c:v>
                </c:pt>
                <c:pt idx="3">
                  <c:v>TRANSPORTE TRAT.</c:v>
                </c:pt>
                <c:pt idx="4">
                  <c:v>TVC CONTROL</c:v>
                </c:pt>
                <c:pt idx="5">
                  <c:v>TVC TRAT.</c:v>
                </c:pt>
              </c:strCache>
            </c:strRef>
          </c:cat>
          <c:val>
            <c:numRef>
              <c:f>(' RESUMEN ACIDEZ'!$D$16,' RESUMEN ACIDEZ'!$D$17,' RESUMEN ACIDEZ'!$D$18,' RESUMEN ACIDEZ'!$D$19,' RESUMEN ACIDEZ'!$D$20,' RESUMEN ACIDEZ'!$D$21)</c:f>
              <c:numCache>
                <c:formatCode>General</c:formatCode>
                <c:ptCount val="6"/>
                <c:pt idx="0">
                  <c:v>1.7688000000000004</c:v>
                </c:pt>
                <c:pt idx="1">
                  <c:v>1.9430000000000003</c:v>
                </c:pt>
                <c:pt idx="2">
                  <c:v>1.9251333333333338</c:v>
                </c:pt>
                <c:pt idx="3">
                  <c:v>2.0926333333333336</c:v>
                </c:pt>
                <c:pt idx="4">
                  <c:v>1.5745000000000002</c:v>
                </c:pt>
                <c:pt idx="5">
                  <c:v>1.5197833333333335</c:v>
                </c:pt>
              </c:numCache>
            </c:numRef>
          </c:val>
        </c:ser>
        <c:ser>
          <c:idx val="2"/>
          <c:order val="5"/>
          <c:tx>
            <c:strRef>
              <c:f>' RESUMEN ACIDEZ'!$F$14:$G$14</c:f>
              <c:strCache>
                <c:ptCount val="1"/>
                <c:pt idx="0">
                  <c:v>Black Gold</c:v>
                </c:pt>
              </c:strCache>
            </c:strRef>
          </c:tx>
          <c:invertIfNegative val="0"/>
          <c:dLbls>
            <c:dLbl>
              <c:idx val="0"/>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ACIDEZ'!$G$16:$G$21</c:f>
                <c:numCache>
                  <c:formatCode>General</c:formatCode>
                  <c:ptCount val="6"/>
                  <c:pt idx="0">
                    <c:v>6.843627205899902E-2</c:v>
                  </c:pt>
                  <c:pt idx="1">
                    <c:v>5.0583890716313938E-2</c:v>
                  </c:pt>
                  <c:pt idx="2">
                    <c:v>2.5365790611241078E-2</c:v>
                  </c:pt>
                  <c:pt idx="3">
                    <c:v>5.0731581222482489E-2</c:v>
                  </c:pt>
                  <c:pt idx="4">
                    <c:v>3.305031517751883E-2</c:v>
                  </c:pt>
                  <c:pt idx="5">
                    <c:v>5.484186357154551E-2</c:v>
                  </c:pt>
                </c:numCache>
              </c:numRef>
            </c:plus>
            <c:minus>
              <c:numRef>
                <c:f>' RESUMEN ACIDEZ'!$G$16:$G$21</c:f>
                <c:numCache>
                  <c:formatCode>General</c:formatCode>
                  <c:ptCount val="6"/>
                  <c:pt idx="0">
                    <c:v>6.843627205899902E-2</c:v>
                  </c:pt>
                  <c:pt idx="1">
                    <c:v>5.0583890716313938E-2</c:v>
                  </c:pt>
                  <c:pt idx="2">
                    <c:v>2.5365790611241078E-2</c:v>
                  </c:pt>
                  <c:pt idx="3">
                    <c:v>5.0731581222482489E-2</c:v>
                  </c:pt>
                  <c:pt idx="4">
                    <c:v>3.305031517751883E-2</c:v>
                  </c:pt>
                  <c:pt idx="5">
                    <c:v>5.484186357154551E-2</c:v>
                  </c:pt>
                </c:numCache>
              </c:numRef>
            </c:minus>
          </c:errBars>
          <c:cat>
            <c:strRef>
              <c:f>' RESUMEN ACIDEZ'!$A$16:$A$21</c:f>
              <c:strCache>
                <c:ptCount val="6"/>
                <c:pt idx="0">
                  <c:v>INICIAL</c:v>
                </c:pt>
                <c:pt idx="1">
                  <c:v>CONFECCIÓN</c:v>
                </c:pt>
                <c:pt idx="2">
                  <c:v>TRANSPORTE CONTROL</c:v>
                </c:pt>
                <c:pt idx="3">
                  <c:v>TRANSPORTE TRAT.</c:v>
                </c:pt>
                <c:pt idx="4">
                  <c:v>TVC CONTROL</c:v>
                </c:pt>
                <c:pt idx="5">
                  <c:v>TVC TRAT.</c:v>
                </c:pt>
              </c:strCache>
            </c:strRef>
          </c:cat>
          <c:val>
            <c:numRef>
              <c:f>(' RESUMEN ACIDEZ'!$F$16,' RESUMEN ACIDEZ'!$F$17,' RESUMEN ACIDEZ'!$F$18,' RESUMEN ACIDEZ'!$F$19,' RESUMEN ACIDEZ'!$F$20,' RESUMEN ACIDEZ'!$F$21)</c:f>
              <c:numCache>
                <c:formatCode>General</c:formatCode>
                <c:ptCount val="6"/>
                <c:pt idx="0">
                  <c:v>1.3087333333333337</c:v>
                </c:pt>
                <c:pt idx="1">
                  <c:v>1.3735000000000002</c:v>
                </c:pt>
                <c:pt idx="2">
                  <c:v>1.4248666666666667</c:v>
                </c:pt>
                <c:pt idx="3">
                  <c:v>1.337766666666667</c:v>
                </c:pt>
                <c:pt idx="4">
                  <c:v>1.2618333333333336</c:v>
                </c:pt>
                <c:pt idx="5">
                  <c:v>1.1524000000000003</c:v>
                </c:pt>
              </c:numCache>
            </c:numRef>
          </c:val>
        </c:ser>
        <c:dLbls>
          <c:showLegendKey val="0"/>
          <c:showVal val="0"/>
          <c:showCatName val="0"/>
          <c:showSerName val="0"/>
          <c:showPercent val="0"/>
          <c:showBubbleSize val="0"/>
        </c:dLbls>
        <c:gapWidth val="150"/>
        <c:axId val="143525376"/>
        <c:axId val="143526912"/>
      </c:barChart>
      <c:catAx>
        <c:axId val="143525376"/>
        <c:scaling>
          <c:orientation val="minMax"/>
        </c:scaling>
        <c:delete val="0"/>
        <c:axPos val="b"/>
        <c:numFmt formatCode="General" sourceLinked="0"/>
        <c:majorTickMark val="out"/>
        <c:minorTickMark val="none"/>
        <c:tickLblPos val="nextTo"/>
        <c:txPr>
          <a:bodyPr/>
          <a:lstStyle/>
          <a:p>
            <a:pPr>
              <a:defRPr sz="1200" b="1"/>
            </a:pPr>
            <a:endParaRPr lang="es-ES"/>
          </a:p>
        </c:txPr>
        <c:crossAx val="143526912"/>
        <c:crosses val="autoZero"/>
        <c:auto val="1"/>
        <c:lblAlgn val="ctr"/>
        <c:lblOffset val="100"/>
        <c:noMultiLvlLbl val="0"/>
      </c:catAx>
      <c:valAx>
        <c:axId val="143526912"/>
        <c:scaling>
          <c:orientation val="minMax"/>
          <c:max val="2.2000000000000002"/>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ACIDEZ</a:t>
                </a:r>
              </a:p>
            </c:rich>
          </c:tx>
          <c:overlay val="0"/>
        </c:title>
        <c:numFmt formatCode="General" sourceLinked="1"/>
        <c:majorTickMark val="out"/>
        <c:minorTickMark val="none"/>
        <c:tickLblPos val="nextTo"/>
        <c:spPr>
          <a:noFill/>
          <a:ln>
            <a:noFill/>
          </a:ln>
        </c:spPr>
        <c:crossAx val="143525376"/>
        <c:crosses val="autoZero"/>
        <c:crossBetween val="between"/>
        <c:majorUnit val="0.2"/>
      </c:valAx>
      <c:spPr>
        <a:noFill/>
      </c:spPr>
    </c:plotArea>
    <c:plotVisOnly val="1"/>
    <c:dispBlanksAs val="gap"/>
    <c:showDLblsOverMax val="0"/>
  </c:chart>
  <c:spPr>
    <a:ln>
      <a:noFill/>
    </a:ln>
  </c:sp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914935927759854"/>
          <c:y val="0.80031116421234505"/>
        </c:manualLayout>
      </c:layout>
      <c:overlay val="1"/>
    </c:title>
    <c:autoTitleDeleted val="0"/>
    <c:plotArea>
      <c:layout/>
      <c:barChart>
        <c:barDir val="col"/>
        <c:grouping val="clustered"/>
        <c:varyColors val="0"/>
        <c:ser>
          <c:idx val="3"/>
          <c:order val="0"/>
          <c:tx>
            <c:strRef>
              <c:f>' RESUMEN ACIDEZ'!$B$3:$C$3</c:f>
              <c:strCache>
                <c:ptCount val="1"/>
                <c:pt idx="0">
                  <c:v>Black Splendor</c:v>
                </c:pt>
              </c:strCache>
            </c:strRef>
          </c:tx>
          <c:spPr>
            <a:solidFill>
              <a:schemeClr val="accent1"/>
            </a:solidFill>
            <a:ln>
              <a:noFill/>
            </a:ln>
            <a:effectLst/>
          </c:spPr>
          <c:invertIfNegative val="0"/>
          <c:errBars>
            <c:errBarType val="both"/>
            <c:errValType val="cust"/>
            <c:noEndCap val="0"/>
            <c:plus>
              <c:numRef>
                <c:f>(' RESUMEN ACIDEZ'!$C$5,' RESUMEN ACIDEZ'!$C$6,' RESUMEN ACIDEZ'!$C$7,' RESUMEN ACIDEZ'!$C$8,' RESUMEN ACIDEZ'!$C$9,' RESUMEN ACIDEZ'!$C$10)</c:f>
                <c:numCache>
                  <c:formatCode>General</c:formatCode>
                  <c:ptCount val="6"/>
                  <c:pt idx="0">
                    <c:v>3.0703257156204065E-2</c:v>
                  </c:pt>
                  <c:pt idx="1">
                    <c:v>0.16714228469580442</c:v>
                  </c:pt>
                  <c:pt idx="2">
                    <c:v>9.3260053077402871E-2</c:v>
                  </c:pt>
                  <c:pt idx="3">
                    <c:v>5.99578254553427E-2</c:v>
                  </c:pt>
                  <c:pt idx="4">
                    <c:v>0.18131310855350108</c:v>
                  </c:pt>
                  <c:pt idx="5">
                    <c:v>0.13066431545503659</c:v>
                  </c:pt>
                </c:numCache>
              </c:numRef>
            </c:plus>
            <c:minus>
              <c:numRef>
                <c:f>(' RESUMEN ACIDEZ'!$C$5,' RESUMEN ACIDEZ'!$C$6,' RESUMEN ACIDEZ'!$C$7,' RESUMEN ACIDEZ'!$C$8,' RESUMEN ACIDEZ'!$C$9,' RESUMEN ACIDEZ'!$C$10)</c:f>
                <c:numCache>
                  <c:formatCode>General</c:formatCode>
                  <c:ptCount val="6"/>
                  <c:pt idx="0">
                    <c:v>3.0703257156204065E-2</c:v>
                  </c:pt>
                  <c:pt idx="1">
                    <c:v>0.16714228469580442</c:v>
                  </c:pt>
                  <c:pt idx="2">
                    <c:v>9.3260053077402871E-2</c:v>
                  </c:pt>
                  <c:pt idx="3">
                    <c:v>5.99578254553427E-2</c:v>
                  </c:pt>
                  <c:pt idx="4">
                    <c:v>0.18131310855350108</c:v>
                  </c:pt>
                  <c:pt idx="5">
                    <c:v>0.13066431545503659</c:v>
                  </c:pt>
                </c:numCache>
              </c:numRef>
            </c:minus>
            <c:spPr>
              <a:noFill/>
              <a:ln w="9525" cap="flat" cmpd="sng" algn="ctr">
                <a:solidFill>
                  <a:schemeClr val="tx1">
                    <a:lumMod val="65000"/>
                    <a:lumOff val="35000"/>
                  </a:schemeClr>
                </a:solidFill>
                <a:round/>
              </a:ln>
              <a:effectLst/>
            </c:spPr>
          </c:errBars>
          <c:cat>
            <c:strRef>
              <c:f>(' RESUMEN ACIDEZ'!$A$5,' RESUMEN ACIDEZ'!$A$6,' RESUMEN ACIDEZ'!$A$7,' RESUMEN ACIDEZ'!$A$8,' RESUMEN ACIDEZ'!$A$9,' RESUMEN ACIDEZ'!$A$10)</c:f>
              <c:strCache>
                <c:ptCount val="6"/>
                <c:pt idx="0">
                  <c:v>INICIAL</c:v>
                </c:pt>
                <c:pt idx="1">
                  <c:v>CONFECCIÓN</c:v>
                </c:pt>
                <c:pt idx="2">
                  <c:v> TRANSPORTE CONTROL</c:v>
                </c:pt>
                <c:pt idx="3">
                  <c:v>TRANSPORTE TRAT.</c:v>
                </c:pt>
                <c:pt idx="4">
                  <c:v>TVC CONTROL</c:v>
                </c:pt>
                <c:pt idx="5">
                  <c:v>TVC TRAT.</c:v>
                </c:pt>
              </c:strCache>
            </c:strRef>
          </c:cat>
          <c:val>
            <c:numRef>
              <c:f>(' RESUMEN ACIDEZ'!$B$5,' RESUMEN ACIDEZ'!$B$6,' RESUMEN ACIDEZ'!$B$7,' RESUMEN ACIDEZ'!$B$8,' RESUMEN ACIDEZ'!$B$9,' RESUMEN ACIDEZ'!$B$10)</c:f>
              <c:numCache>
                <c:formatCode>General</c:formatCode>
                <c:ptCount val="6"/>
                <c:pt idx="0">
                  <c:v>1.3533999999999999</c:v>
                </c:pt>
                <c:pt idx="1">
                  <c:v>1.4896333333333331</c:v>
                </c:pt>
                <c:pt idx="2">
                  <c:v>1.5209000000000001</c:v>
                </c:pt>
                <c:pt idx="3">
                  <c:v>1.6895166666666668</c:v>
                </c:pt>
                <c:pt idx="4">
                  <c:v>1.2908666666666666</c:v>
                </c:pt>
                <c:pt idx="5">
                  <c:v>1.2082333333333335</c:v>
                </c:pt>
              </c:numCache>
            </c:numRef>
          </c:val>
        </c:ser>
        <c:ser>
          <c:idx val="4"/>
          <c:order val="1"/>
          <c:tx>
            <c:strRef>
              <c:f>' RESUMEN ACIDEZ'!$D$3:$E$3</c:f>
              <c:strCache>
                <c:ptCount val="1"/>
                <c:pt idx="0">
                  <c:v>Showtime</c:v>
                </c:pt>
              </c:strCache>
            </c:strRef>
          </c:tx>
          <c:spPr>
            <a:solidFill>
              <a:schemeClr val="accent2"/>
            </a:solidFill>
            <a:ln>
              <a:noFill/>
            </a:ln>
            <a:effectLst/>
          </c:spPr>
          <c:invertIfNegative val="0"/>
          <c:errBars>
            <c:errBarType val="both"/>
            <c:errValType val="cust"/>
            <c:noEndCap val="0"/>
            <c:plus>
              <c:numRef>
                <c:f>' RESUMEN ACIDEZ'!$E$5:$E$10</c:f>
                <c:numCache>
                  <c:formatCode>General</c:formatCode>
                  <c:ptCount val="6"/>
                  <c:pt idx="0">
                    <c:v>0.19376016962557946</c:v>
                  </c:pt>
                  <c:pt idx="1">
                    <c:v>0.12158854112675818</c:v>
                  </c:pt>
                  <c:pt idx="2">
                    <c:v>0.10035100065935232</c:v>
                  </c:pt>
                  <c:pt idx="3">
                    <c:v>5.3179601352398374E-2</c:v>
                  </c:pt>
                  <c:pt idx="4">
                    <c:v>6.042394668782692E-2</c:v>
                  </c:pt>
                  <c:pt idx="5">
                    <c:v>4.4610798393811983E-2</c:v>
                  </c:pt>
                </c:numCache>
              </c:numRef>
            </c:plus>
            <c:minus>
              <c:numRef>
                <c:f>' RESUMEN ACIDEZ'!$E$5:$E$10</c:f>
                <c:numCache>
                  <c:formatCode>General</c:formatCode>
                  <c:ptCount val="6"/>
                  <c:pt idx="0">
                    <c:v>0.19376016962557946</c:v>
                  </c:pt>
                  <c:pt idx="1">
                    <c:v>0.12158854112675818</c:v>
                  </c:pt>
                  <c:pt idx="2">
                    <c:v>0.10035100065935232</c:v>
                  </c:pt>
                  <c:pt idx="3">
                    <c:v>5.3179601352398374E-2</c:v>
                  </c:pt>
                  <c:pt idx="4">
                    <c:v>6.042394668782692E-2</c:v>
                  </c:pt>
                  <c:pt idx="5">
                    <c:v>4.4610798393811983E-2</c:v>
                  </c:pt>
                </c:numCache>
              </c:numRef>
            </c:minus>
          </c:errBars>
          <c:val>
            <c:numRef>
              <c:f>(' RESUMEN ACIDEZ'!$D$5,' RESUMEN ACIDEZ'!$D$6,' RESUMEN ACIDEZ'!$D$7,' RESUMEN ACIDEZ'!$D$8,' RESUMEN ACIDEZ'!$D$9,' RESUMEN ACIDEZ'!$D$10)</c:f>
              <c:numCache>
                <c:formatCode>General</c:formatCode>
                <c:ptCount val="6"/>
                <c:pt idx="0">
                  <c:v>1.8134666666666668</c:v>
                </c:pt>
                <c:pt idx="1">
                  <c:v>1.7933666666666672</c:v>
                </c:pt>
                <c:pt idx="2">
                  <c:v>1.8648333333333333</c:v>
                </c:pt>
                <c:pt idx="3">
                  <c:v>1.9564000000000004</c:v>
                </c:pt>
                <c:pt idx="4">
                  <c:v>1.5588666666666666</c:v>
                </c:pt>
                <c:pt idx="5">
                  <c:v>1.5588666666666668</c:v>
                </c:pt>
              </c:numCache>
            </c:numRef>
          </c:val>
        </c:ser>
        <c:ser>
          <c:idx val="5"/>
          <c:order val="2"/>
          <c:tx>
            <c:strRef>
              <c:f>' RESUMEN ACIDEZ'!$F$3:$G$3</c:f>
              <c:strCache>
                <c:ptCount val="1"/>
                <c:pt idx="0">
                  <c:v>Black Gold</c:v>
                </c:pt>
              </c:strCache>
            </c:strRef>
          </c:tx>
          <c:spPr>
            <a:solidFill>
              <a:schemeClr val="accent3"/>
            </a:solidFill>
            <a:ln>
              <a:noFill/>
            </a:ln>
            <a:effectLst/>
          </c:spPr>
          <c:invertIfNegative val="0"/>
          <c:errBars>
            <c:errBarType val="both"/>
            <c:errValType val="cust"/>
            <c:noEndCap val="0"/>
            <c:plus>
              <c:numRef>
                <c:f>' RESUMEN ACIDEZ'!$G$5:$G$10</c:f>
                <c:numCache>
                  <c:formatCode>General</c:formatCode>
                  <c:ptCount val="6"/>
                  <c:pt idx="0">
                    <c:v>0.19376016962557946</c:v>
                  </c:pt>
                  <c:pt idx="1">
                    <c:v>1.3947162196422905E-2</c:v>
                  </c:pt>
                  <c:pt idx="2">
                    <c:v>7.8230450167011842E-2</c:v>
                  </c:pt>
                  <c:pt idx="3">
                    <c:v>1.023441905206803E-2</c:v>
                  </c:pt>
                  <c:pt idx="4">
                    <c:v>0.10913667272431068</c:v>
                  </c:pt>
                  <c:pt idx="5">
                    <c:v>0.10005233630455622</c:v>
                  </c:pt>
                </c:numCache>
              </c:numRef>
            </c:plus>
            <c:minus>
              <c:numRef>
                <c:f>' RESUMEN ACIDEZ'!$G$5:$G$10</c:f>
                <c:numCache>
                  <c:formatCode>General</c:formatCode>
                  <c:ptCount val="6"/>
                  <c:pt idx="0">
                    <c:v>0.19376016962557946</c:v>
                  </c:pt>
                  <c:pt idx="1">
                    <c:v>1.3947162196422905E-2</c:v>
                  </c:pt>
                  <c:pt idx="2">
                    <c:v>7.8230450167011842E-2</c:v>
                  </c:pt>
                  <c:pt idx="3">
                    <c:v>1.023441905206803E-2</c:v>
                  </c:pt>
                  <c:pt idx="4">
                    <c:v>0.10913667272431068</c:v>
                  </c:pt>
                  <c:pt idx="5">
                    <c:v>0.10005233630455622</c:v>
                  </c:pt>
                </c:numCache>
              </c:numRef>
            </c:minus>
          </c:errBars>
          <c:val>
            <c:numRef>
              <c:f>(' RESUMEN ACIDEZ'!$F$5,' RESUMEN ACIDEZ'!$F$6,' RESUMEN ACIDEZ'!$F$7,' RESUMEN ACIDEZ'!$F$8,' RESUMEN ACIDEZ'!$F$9,' RESUMEN ACIDEZ'!$F$10)</c:f>
              <c:numCache>
                <c:formatCode>General</c:formatCode>
                <c:ptCount val="6"/>
                <c:pt idx="0">
                  <c:v>1.8134666666666668</c:v>
                </c:pt>
                <c:pt idx="1">
                  <c:v>1.3422333333333334</c:v>
                </c:pt>
                <c:pt idx="2">
                  <c:v>1.3790833333333332</c:v>
                </c:pt>
                <c:pt idx="3">
                  <c:v>1.3087333333333333</c:v>
                </c:pt>
                <c:pt idx="4">
                  <c:v>1.2551333333333334</c:v>
                </c:pt>
                <c:pt idx="5">
                  <c:v>1.2060000000000002</c:v>
                </c:pt>
              </c:numCache>
            </c:numRef>
          </c:val>
        </c:ser>
        <c:ser>
          <c:idx val="0"/>
          <c:order val="3"/>
          <c:tx>
            <c:strRef>
              <c:f>' RESUMEN ACIDEZ'!$B$25:$C$25</c:f>
              <c:strCache>
                <c:ptCount val="1"/>
                <c:pt idx="0">
                  <c:v>Black Splendor</c:v>
                </c:pt>
              </c:strCache>
            </c:strRef>
          </c:tx>
          <c:invertIfNegative val="0"/>
          <c:errBars>
            <c:errBarType val="both"/>
            <c:errValType val="cust"/>
            <c:noEndCap val="0"/>
            <c:plus>
              <c:numRef>
                <c:f>' RESUMEN ACIDEZ'!$C$27:$C$32</c:f>
                <c:numCache>
                  <c:formatCode>General</c:formatCode>
                  <c:ptCount val="6"/>
                  <c:pt idx="0">
                    <c:v>4.1841486589269374E-2</c:v>
                  </c:pt>
                  <c:pt idx="1">
                    <c:v>8.049300176619914E-2</c:v>
                  </c:pt>
                  <c:pt idx="2">
                    <c:v>0.13152039132139676</c:v>
                  </c:pt>
                  <c:pt idx="3">
                    <c:v>7.2471580636826211E-2</c:v>
                  </c:pt>
                  <c:pt idx="4">
                    <c:v>0.10386800919115254</c:v>
                  </c:pt>
                  <c:pt idx="5">
                    <c:v>6.0794270563379028E-2</c:v>
                  </c:pt>
                </c:numCache>
              </c:numRef>
            </c:plus>
            <c:minus>
              <c:numRef>
                <c:f>' RESUMEN ACIDEZ'!$C$27:$C$32</c:f>
                <c:numCache>
                  <c:formatCode>General</c:formatCode>
                  <c:ptCount val="6"/>
                  <c:pt idx="0">
                    <c:v>4.1841486589269374E-2</c:v>
                  </c:pt>
                  <c:pt idx="1">
                    <c:v>8.049300176619914E-2</c:v>
                  </c:pt>
                  <c:pt idx="2">
                    <c:v>0.13152039132139676</c:v>
                  </c:pt>
                  <c:pt idx="3">
                    <c:v>7.2471580636826211E-2</c:v>
                  </c:pt>
                  <c:pt idx="4">
                    <c:v>0.10386800919115254</c:v>
                  </c:pt>
                  <c:pt idx="5">
                    <c:v>6.0794270563379028E-2</c:v>
                  </c:pt>
                </c:numCache>
              </c:numRef>
            </c:minus>
          </c:errBars>
          <c:cat>
            <c:strRef>
              <c:f>' RESUMEN ACIDEZ'!$A$27:$A$32</c:f>
              <c:strCache>
                <c:ptCount val="6"/>
                <c:pt idx="0">
                  <c:v>INICIAL</c:v>
                </c:pt>
                <c:pt idx="1">
                  <c:v>CONFECCIÓN</c:v>
                </c:pt>
                <c:pt idx="2">
                  <c:v> TRANSPORTE CONTROL</c:v>
                </c:pt>
                <c:pt idx="3">
                  <c:v>TRANSPORTE TRAT.</c:v>
                </c:pt>
                <c:pt idx="4">
                  <c:v>TVC CONTROL</c:v>
                </c:pt>
                <c:pt idx="5">
                  <c:v>TVC TRAT.</c:v>
                </c:pt>
              </c:strCache>
            </c:strRef>
          </c:cat>
          <c:val>
            <c:numRef>
              <c:f>' RESUMEN ACIDEZ'!$B$27:$B$32</c:f>
              <c:numCache>
                <c:formatCode>General</c:formatCode>
                <c:ptCount val="6"/>
                <c:pt idx="0">
                  <c:v>1.3668000000000002</c:v>
                </c:pt>
                <c:pt idx="1">
                  <c:v>1.3355333333333335</c:v>
                </c:pt>
                <c:pt idx="2">
                  <c:v>1.5298333333333334</c:v>
                </c:pt>
                <c:pt idx="3">
                  <c:v>1.5477000000000001</c:v>
                </c:pt>
                <c:pt idx="4">
                  <c:v>1.1412333333333335</c:v>
                </c:pt>
                <c:pt idx="5">
                  <c:v>1.4784666666666668</c:v>
                </c:pt>
              </c:numCache>
            </c:numRef>
          </c:val>
        </c:ser>
        <c:ser>
          <c:idx val="1"/>
          <c:order val="4"/>
          <c:tx>
            <c:strRef>
              <c:f>' RESUMEN ACIDEZ'!$D$25:$E$25</c:f>
              <c:strCache>
                <c:ptCount val="1"/>
                <c:pt idx="0">
                  <c:v>Showtime</c:v>
                </c:pt>
              </c:strCache>
            </c:strRef>
          </c:tx>
          <c:invertIfNegative val="0"/>
          <c:errBars>
            <c:errBarType val="both"/>
            <c:errValType val="cust"/>
            <c:noEndCap val="0"/>
            <c:plus>
              <c:numRef>
                <c:f>' RESUMEN ACIDEZ'!$E$27:$E$32</c:f>
                <c:numCache>
                  <c:formatCode>General</c:formatCode>
                  <c:ptCount val="6"/>
                  <c:pt idx="0">
                    <c:v>0.11056691789741328</c:v>
                  </c:pt>
                  <c:pt idx="1">
                    <c:v>2.1537486699551116E-2</c:v>
                  </c:pt>
                  <c:pt idx="2">
                    <c:v>3.1662964695892686E-2</c:v>
                  </c:pt>
                  <c:pt idx="3">
                    <c:v>9.5479897535205444E-2</c:v>
                  </c:pt>
                  <c:pt idx="4">
                    <c:v>0.13801566336229126</c:v>
                  </c:pt>
                  <c:pt idx="5">
                    <c:v>3.3500000000000085E-2</c:v>
                  </c:pt>
                </c:numCache>
              </c:numRef>
            </c:plus>
            <c:minus>
              <c:numRef>
                <c:f>' RESUMEN ACIDEZ'!$E$27:$E$32</c:f>
                <c:numCache>
                  <c:formatCode>General</c:formatCode>
                  <c:ptCount val="6"/>
                  <c:pt idx="0">
                    <c:v>0.11056691789741328</c:v>
                  </c:pt>
                  <c:pt idx="1">
                    <c:v>2.1537486699551116E-2</c:v>
                  </c:pt>
                  <c:pt idx="2">
                    <c:v>3.1662964695892686E-2</c:v>
                  </c:pt>
                  <c:pt idx="3">
                    <c:v>9.5479897535205444E-2</c:v>
                  </c:pt>
                  <c:pt idx="4">
                    <c:v>0.13801566336229126</c:v>
                  </c:pt>
                  <c:pt idx="5">
                    <c:v>3.3500000000000085E-2</c:v>
                  </c:pt>
                </c:numCache>
              </c:numRef>
            </c:minus>
          </c:errBars>
          <c:cat>
            <c:strRef>
              <c:f>' RESUMEN ACIDEZ'!$A$27:$A$32</c:f>
              <c:strCache>
                <c:ptCount val="6"/>
                <c:pt idx="0">
                  <c:v>INICIAL</c:v>
                </c:pt>
                <c:pt idx="1">
                  <c:v>CONFECCIÓN</c:v>
                </c:pt>
                <c:pt idx="2">
                  <c:v> TRANSPORTE CONTROL</c:v>
                </c:pt>
                <c:pt idx="3">
                  <c:v>TRANSPORTE TRAT.</c:v>
                </c:pt>
                <c:pt idx="4">
                  <c:v>TVC CONTROL</c:v>
                </c:pt>
                <c:pt idx="5">
                  <c:v>TVC TRAT.</c:v>
                </c:pt>
              </c:strCache>
            </c:strRef>
          </c:cat>
          <c:val>
            <c:numRef>
              <c:f>' RESUMEN ACIDEZ'!$D$27:$D$32</c:f>
              <c:numCache>
                <c:formatCode>General</c:formatCode>
                <c:ptCount val="6"/>
                <c:pt idx="0">
                  <c:v>1.7933666666666668</c:v>
                </c:pt>
                <c:pt idx="1">
                  <c:v>1.8134666666666668</c:v>
                </c:pt>
                <c:pt idx="2">
                  <c:v>1.7598666666666667</c:v>
                </c:pt>
                <c:pt idx="3">
                  <c:v>1.6560166666666669</c:v>
                </c:pt>
                <c:pt idx="4">
                  <c:v>1.3444666666666667</c:v>
                </c:pt>
                <c:pt idx="5">
                  <c:v>1.2395</c:v>
                </c:pt>
              </c:numCache>
            </c:numRef>
          </c:val>
        </c:ser>
        <c:ser>
          <c:idx val="2"/>
          <c:order val="5"/>
          <c:tx>
            <c:strRef>
              <c:f>' RESUMEN ACIDEZ'!$F$25:$G$25</c:f>
              <c:strCache>
                <c:ptCount val="1"/>
                <c:pt idx="0">
                  <c:v>Black Gold</c:v>
                </c:pt>
              </c:strCache>
            </c:strRef>
          </c:tx>
          <c:invertIfNegative val="0"/>
          <c:errBars>
            <c:errBarType val="both"/>
            <c:errValType val="cust"/>
            <c:noEndCap val="0"/>
            <c:plus>
              <c:numRef>
                <c:f>' RESUMEN ACIDEZ'!$G$27:$G$32</c:f>
                <c:numCache>
                  <c:formatCode>General</c:formatCode>
                  <c:ptCount val="6"/>
                  <c:pt idx="0">
                    <c:v>2.0100000000000229E-2</c:v>
                  </c:pt>
                  <c:pt idx="1">
                    <c:v>4.9386469132074375E-2</c:v>
                  </c:pt>
                  <c:pt idx="2">
                    <c:v>1.6861296905437945E-2</c:v>
                  </c:pt>
                  <c:pt idx="3">
                    <c:v>1.5472987214281805E-2</c:v>
                  </c:pt>
                  <c:pt idx="4">
                    <c:v>3.690072266681689E-2</c:v>
                  </c:pt>
                  <c:pt idx="5">
                    <c:v>4.3074973399101914E-2</c:v>
                  </c:pt>
                </c:numCache>
              </c:numRef>
            </c:plus>
            <c:minus>
              <c:numRef>
                <c:f>' RESUMEN ACIDEZ'!$G$27:$G$32</c:f>
                <c:numCache>
                  <c:formatCode>General</c:formatCode>
                  <c:ptCount val="6"/>
                  <c:pt idx="0">
                    <c:v>2.0100000000000229E-2</c:v>
                  </c:pt>
                  <c:pt idx="1">
                    <c:v>4.9386469132074375E-2</c:v>
                  </c:pt>
                  <c:pt idx="2">
                    <c:v>1.6861296905437945E-2</c:v>
                  </c:pt>
                  <c:pt idx="3">
                    <c:v>1.5472987214281805E-2</c:v>
                  </c:pt>
                  <c:pt idx="4">
                    <c:v>3.690072266681689E-2</c:v>
                  </c:pt>
                  <c:pt idx="5">
                    <c:v>4.3074973399101914E-2</c:v>
                  </c:pt>
                </c:numCache>
              </c:numRef>
            </c:minus>
          </c:errBars>
          <c:cat>
            <c:strRef>
              <c:f>' RESUMEN ACIDEZ'!$A$27:$A$32</c:f>
              <c:strCache>
                <c:ptCount val="6"/>
                <c:pt idx="0">
                  <c:v>INICIAL</c:v>
                </c:pt>
                <c:pt idx="1">
                  <c:v>CONFECCIÓN</c:v>
                </c:pt>
                <c:pt idx="2">
                  <c:v> TRANSPORTE CONTROL</c:v>
                </c:pt>
                <c:pt idx="3">
                  <c:v>TRANSPORTE TRAT.</c:v>
                </c:pt>
                <c:pt idx="4">
                  <c:v>TVC CONTROL</c:v>
                </c:pt>
                <c:pt idx="5">
                  <c:v>TVC TRAT.</c:v>
                </c:pt>
              </c:strCache>
            </c:strRef>
          </c:cat>
          <c:val>
            <c:numRef>
              <c:f>' RESUMEN ACIDEZ'!$F$27:$F$32</c:f>
              <c:numCache>
                <c:formatCode>General</c:formatCode>
                <c:ptCount val="6"/>
                <c:pt idx="0">
                  <c:v>1.3065000000000002</c:v>
                </c:pt>
                <c:pt idx="1">
                  <c:v>1.3087333333333335</c:v>
                </c:pt>
                <c:pt idx="2">
                  <c:v>1.3221333333333336</c:v>
                </c:pt>
                <c:pt idx="3">
                  <c:v>1.3712666666666664</c:v>
                </c:pt>
                <c:pt idx="4">
                  <c:v>1.3623333333333332</c:v>
                </c:pt>
                <c:pt idx="5">
                  <c:v>1.2886333333333335</c:v>
                </c:pt>
              </c:numCache>
            </c:numRef>
          </c:val>
        </c:ser>
        <c:dLbls>
          <c:showLegendKey val="0"/>
          <c:showVal val="0"/>
          <c:showCatName val="0"/>
          <c:showSerName val="0"/>
          <c:showPercent val="0"/>
          <c:showBubbleSize val="0"/>
        </c:dLbls>
        <c:gapWidth val="150"/>
        <c:axId val="143878016"/>
        <c:axId val="143879552"/>
      </c:barChart>
      <c:catAx>
        <c:axId val="143878016"/>
        <c:scaling>
          <c:orientation val="minMax"/>
        </c:scaling>
        <c:delete val="0"/>
        <c:axPos val="b"/>
        <c:numFmt formatCode="General" sourceLinked="0"/>
        <c:majorTickMark val="out"/>
        <c:minorTickMark val="none"/>
        <c:tickLblPos val="nextTo"/>
        <c:txPr>
          <a:bodyPr/>
          <a:lstStyle/>
          <a:p>
            <a:pPr>
              <a:defRPr sz="1200" b="1"/>
            </a:pPr>
            <a:endParaRPr lang="es-ES"/>
          </a:p>
        </c:txPr>
        <c:crossAx val="143879552"/>
        <c:crossesAt val="0"/>
        <c:auto val="1"/>
        <c:lblAlgn val="ctr"/>
        <c:lblOffset val="100"/>
        <c:noMultiLvlLbl val="0"/>
      </c:catAx>
      <c:valAx>
        <c:axId val="143879552"/>
        <c:scaling>
          <c:orientation val="minMax"/>
          <c:max val="2.2000000000000002"/>
        </c:scaling>
        <c:delete val="0"/>
        <c:axPos val="l"/>
        <c:majorGridlines>
          <c:spPr>
            <a:ln>
              <a:solidFill>
                <a:schemeClr val="bg1">
                  <a:lumMod val="85000"/>
                </a:schemeClr>
              </a:solidFill>
            </a:ln>
          </c:spPr>
        </c:majorGridlines>
        <c:title>
          <c:tx>
            <c:rich>
              <a:bodyPr rot="-5400000" vert="horz"/>
              <a:lstStyle/>
              <a:p>
                <a:pPr>
                  <a:defRPr sz="1600"/>
                </a:pPr>
                <a:r>
                  <a:rPr lang="en-US" sz="1600"/>
                  <a:t>ACIDEZ</a:t>
                </a:r>
              </a:p>
            </c:rich>
          </c:tx>
          <c:overlay val="0"/>
        </c:title>
        <c:numFmt formatCode="General" sourceLinked="1"/>
        <c:majorTickMark val="out"/>
        <c:minorTickMark val="none"/>
        <c:tickLblPos val="nextTo"/>
        <c:spPr>
          <a:ln>
            <a:noFill/>
          </a:ln>
        </c:spPr>
        <c:crossAx val="143878016"/>
        <c:crosses val="autoZero"/>
        <c:crossBetween val="between"/>
      </c:valAx>
      <c:spPr>
        <a:noFill/>
        <a:ln w="0">
          <a:noFill/>
        </a:ln>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s-ES" sz="2000" baseline="0"/>
              <a:t>3ºC</a:t>
            </a:r>
            <a:endParaRPr lang="es-ES" sz="2000"/>
          </a:p>
        </c:rich>
      </c:tx>
      <c:layout>
        <c:manualLayout>
          <c:xMode val="edge"/>
          <c:yMode val="edge"/>
          <c:x val="0.92867527409599304"/>
          <c:y val="0.79472817255386097"/>
        </c:manualLayout>
      </c:layout>
      <c:overlay val="1"/>
    </c:title>
    <c:autoTitleDeleted val="0"/>
    <c:plotArea>
      <c:layout/>
      <c:barChart>
        <c:barDir val="col"/>
        <c:grouping val="clustered"/>
        <c:varyColors val="0"/>
        <c:ser>
          <c:idx val="0"/>
          <c:order val="0"/>
          <c:tx>
            <c:strRef>
              <c:f>' RESUMEN BRIX'!$B$3:$C$3</c:f>
              <c:strCache>
                <c:ptCount val="1"/>
                <c:pt idx="0">
                  <c:v>Black Splendor</c:v>
                </c:pt>
              </c:strCache>
            </c:strRef>
          </c:tx>
          <c:spPr>
            <a:solidFill>
              <a:schemeClr val="accent1"/>
            </a:solidFill>
            <a:ln>
              <a:noFill/>
            </a:ln>
            <a:effectLst/>
          </c:spPr>
          <c:invertIfNegative val="0"/>
          <c:dLbls>
            <c:dLbl>
              <c:idx val="0"/>
              <c:layout>
                <c:manualLayout>
                  <c:x val="0"/>
                  <c:y val="-6.2609835457060503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6.2609835457060503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84146574873707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52439724621121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BRIX'!$C$5,' RESUMEN BRIX'!$C$6,' RESUMEN BRIX'!$C$7,' RESUMEN BRIX'!$C$8,' RESUMEN BRIX'!$C$9,' RESUMEN BRIX'!$C$10)</c:f>
                <c:numCache>
                  <c:formatCode>General</c:formatCode>
                  <c:ptCount val="6"/>
                  <c:pt idx="0">
                    <c:v>1.4329817799292219</c:v>
                  </c:pt>
                  <c:pt idx="1">
                    <c:v>1.5693032350945288</c:v>
                  </c:pt>
                  <c:pt idx="2">
                    <c:v>0.25166114784235838</c:v>
                  </c:pt>
                  <c:pt idx="3">
                    <c:v>0.40414518843273756</c:v>
                  </c:pt>
                  <c:pt idx="4">
                    <c:v>0.65064070986477152</c:v>
                  </c:pt>
                  <c:pt idx="5">
                    <c:v>1.3613718571107956</c:v>
                  </c:pt>
                </c:numCache>
              </c:numRef>
            </c:plus>
            <c:minus>
              <c:numRef>
                <c:f>(' RESUMEN BRIX'!$C$5,' RESUMEN BRIX'!$C$6,' RESUMEN BRIX'!$C$7,' RESUMEN BRIX'!$C$8,' RESUMEN BRIX'!$C$9,' RESUMEN BRIX'!$C$10)</c:f>
                <c:numCache>
                  <c:formatCode>General</c:formatCode>
                  <c:ptCount val="6"/>
                  <c:pt idx="0">
                    <c:v>1.4329817799292219</c:v>
                  </c:pt>
                  <c:pt idx="1">
                    <c:v>1.5693032350945288</c:v>
                  </c:pt>
                  <c:pt idx="2">
                    <c:v>0.25166114784235838</c:v>
                  </c:pt>
                  <c:pt idx="3">
                    <c:v>0.40414518843273756</c:v>
                  </c:pt>
                  <c:pt idx="4">
                    <c:v>0.65064070986477152</c:v>
                  </c:pt>
                  <c:pt idx="5">
                    <c:v>1.3613718571107956</c:v>
                  </c:pt>
                </c:numCache>
              </c:numRef>
            </c:minus>
            <c:spPr>
              <a:noFill/>
              <a:ln w="9525" cap="flat" cmpd="sng" algn="ctr">
                <a:solidFill>
                  <a:schemeClr val="tx1">
                    <a:lumMod val="65000"/>
                    <a:lumOff val="35000"/>
                  </a:schemeClr>
                </a:solidFill>
                <a:round/>
              </a:ln>
              <a:effectLst/>
            </c:spPr>
          </c:errBars>
          <c:cat>
            <c:strRef>
              <c:f>(' RESUMEN BRIX'!$A$5,' RESUMEN BRIX'!$A$6,' RESUMEN BRIX'!$A$7,' RESUMEN BRIX'!$A$8,' RESUMEN BRIX'!$A$9,' RESUMEN BRIX'!$A$10)</c:f>
              <c:strCache>
                <c:ptCount val="6"/>
                <c:pt idx="0">
                  <c:v>INICIAL</c:v>
                </c:pt>
                <c:pt idx="1">
                  <c:v>CONFECCIÓN</c:v>
                </c:pt>
                <c:pt idx="2">
                  <c:v> TRANSPORTE CONTROL</c:v>
                </c:pt>
                <c:pt idx="3">
                  <c:v>TRANSPORTE TRAT.</c:v>
                </c:pt>
                <c:pt idx="4">
                  <c:v>TVC CONTROL</c:v>
                </c:pt>
                <c:pt idx="5">
                  <c:v>TVC TRAT.</c:v>
                </c:pt>
              </c:strCache>
            </c:strRef>
          </c:cat>
          <c:val>
            <c:numRef>
              <c:f>(' RESUMEN BRIX'!$B$5,' RESUMEN BRIX'!$B$6,' RESUMEN BRIX'!$B$7,' RESUMEN BRIX'!$B$8,' RESUMEN BRIX'!$B$9,' RESUMEN BRIX'!$B$10)</c:f>
              <c:numCache>
                <c:formatCode>General</c:formatCode>
                <c:ptCount val="6"/>
                <c:pt idx="0">
                  <c:v>10.563333333333336</c:v>
                </c:pt>
                <c:pt idx="1">
                  <c:v>10.526666666666667</c:v>
                </c:pt>
                <c:pt idx="2">
                  <c:v>10.233333333333333</c:v>
                </c:pt>
                <c:pt idx="3">
                  <c:v>9.7333333333333343</c:v>
                </c:pt>
                <c:pt idx="4">
                  <c:v>9.6666666666666661</c:v>
                </c:pt>
                <c:pt idx="5">
                  <c:v>9.3333333333333339</c:v>
                </c:pt>
              </c:numCache>
            </c:numRef>
          </c:val>
        </c:ser>
        <c:ser>
          <c:idx val="1"/>
          <c:order val="1"/>
          <c:tx>
            <c:strRef>
              <c:f>' RESUMEN BRIX'!$D$3:$E$3</c:f>
              <c:strCache>
                <c:ptCount val="1"/>
                <c:pt idx="0">
                  <c:v>Showtime</c:v>
                </c:pt>
              </c:strCache>
            </c:strRef>
          </c:tx>
          <c:spPr>
            <a:solidFill>
              <a:schemeClr val="accent2"/>
            </a:solidFill>
            <a:ln>
              <a:noFill/>
            </a:ln>
            <a:effectLst/>
          </c:spPr>
          <c:invertIfNegative val="0"/>
          <c:dLbls>
            <c:dLbl>
              <c:idx val="0"/>
              <c:layout>
                <c:manualLayout>
                  <c:x val="-1.8519674310382699E-3"/>
                  <c:y val="-5.15610409646381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4.4195177969689803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519674310382699E-3"/>
                  <c:y val="0"/>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1.6879907698622401E-17"/>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85260688775887E-3"/>
                  <c:y val="-3.6562723928690601E-3"/>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BRIX'!$E$5:$E$10</c:f>
                <c:numCache>
                  <c:formatCode>General</c:formatCode>
                  <c:ptCount val="6"/>
                  <c:pt idx="0">
                    <c:v>1.2841608020482644</c:v>
                  </c:pt>
                  <c:pt idx="1">
                    <c:v>1.3177977536557837</c:v>
                  </c:pt>
                  <c:pt idx="2">
                    <c:v>0.3605551275463994</c:v>
                  </c:pt>
                  <c:pt idx="3">
                    <c:v>0.11547005383792475</c:v>
                  </c:pt>
                  <c:pt idx="4">
                    <c:v>0.40414518843273756</c:v>
                  </c:pt>
                  <c:pt idx="5">
                    <c:v>0.52915026221291794</c:v>
                  </c:pt>
                </c:numCache>
              </c:numRef>
            </c:plus>
            <c:minus>
              <c:numRef>
                <c:f>' RESUMEN BRIX'!$E$5:$E$10</c:f>
                <c:numCache>
                  <c:formatCode>General</c:formatCode>
                  <c:ptCount val="6"/>
                  <c:pt idx="0">
                    <c:v>1.2841608020482644</c:v>
                  </c:pt>
                  <c:pt idx="1">
                    <c:v>1.3177977536557837</c:v>
                  </c:pt>
                  <c:pt idx="2">
                    <c:v>0.3605551275463994</c:v>
                  </c:pt>
                  <c:pt idx="3">
                    <c:v>0.11547005383792475</c:v>
                  </c:pt>
                  <c:pt idx="4">
                    <c:v>0.40414518843273756</c:v>
                  </c:pt>
                  <c:pt idx="5">
                    <c:v>0.52915026221291794</c:v>
                  </c:pt>
                </c:numCache>
              </c:numRef>
            </c:minus>
          </c:errBars>
          <c:val>
            <c:numRef>
              <c:f>(' RESUMEN BRIX'!$D$5,' RESUMEN BRIX'!$D$6,' RESUMEN BRIX'!$D$7,' RESUMEN BRIX'!$D$8,' RESUMEN BRIX'!$D$9,' RESUMEN BRIX'!$D$10)</c:f>
              <c:numCache>
                <c:formatCode>General</c:formatCode>
                <c:ptCount val="6"/>
                <c:pt idx="0">
                  <c:v>14.170000000000003</c:v>
                </c:pt>
                <c:pt idx="1">
                  <c:v>14.357666666666665</c:v>
                </c:pt>
                <c:pt idx="2">
                  <c:v>11.5</c:v>
                </c:pt>
                <c:pt idx="3">
                  <c:v>12.033333333333333</c:v>
                </c:pt>
                <c:pt idx="4">
                  <c:v>11.733333333333334</c:v>
                </c:pt>
                <c:pt idx="5">
                  <c:v>11.4</c:v>
                </c:pt>
              </c:numCache>
            </c:numRef>
          </c:val>
        </c:ser>
        <c:ser>
          <c:idx val="2"/>
          <c:order val="2"/>
          <c:tx>
            <c:strRef>
              <c:f>' RESUMEN BRIX'!$F$3:$G$3</c:f>
              <c:strCache>
                <c:ptCount val="1"/>
                <c:pt idx="0">
                  <c:v>Black Gold</c:v>
                </c:pt>
              </c:strCache>
            </c:strRef>
          </c:tx>
          <c:spPr>
            <a:solidFill>
              <a:schemeClr val="accent3"/>
            </a:solidFill>
            <a:ln>
              <a:noFill/>
            </a:ln>
            <a:effectLst/>
          </c:spPr>
          <c:invertIfNegative val="0"/>
          <c:dLbls>
            <c:dLbl>
              <c:idx val="0"/>
              <c:layout>
                <c:manualLayout>
                  <c:x val="0"/>
                  <c:y val="-3.3146383477267297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4.4195177969689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519674310382699E-3"/>
                  <c:y val="-4.787810946716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7878109467163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039348620765502E-3"/>
                  <c:y val="0"/>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8349823250089902E-7"/>
                  <c:y val="0"/>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BRIX'!$G$5:$G$10</c:f>
                <c:numCache>
                  <c:formatCode>General</c:formatCode>
                  <c:ptCount val="6"/>
                  <c:pt idx="0">
                    <c:v>0.80487737339727516</c:v>
                  </c:pt>
                  <c:pt idx="1">
                    <c:v>1.00473516591348</c:v>
                  </c:pt>
                  <c:pt idx="2">
                    <c:v>1.1881825523789593</c:v>
                  </c:pt>
                  <c:pt idx="3">
                    <c:v>1.1407147578295631</c:v>
                  </c:pt>
                  <c:pt idx="4">
                    <c:v>0.5</c:v>
                  </c:pt>
                  <c:pt idx="5">
                    <c:v>5.7735026918962373E-2</c:v>
                  </c:pt>
                </c:numCache>
              </c:numRef>
            </c:plus>
            <c:minus>
              <c:numRef>
                <c:f>' RESUMEN BRIX'!$G$5:$G$10</c:f>
                <c:numCache>
                  <c:formatCode>General</c:formatCode>
                  <c:ptCount val="6"/>
                  <c:pt idx="0">
                    <c:v>0.80487737339727516</c:v>
                  </c:pt>
                  <c:pt idx="1">
                    <c:v>1.00473516591348</c:v>
                  </c:pt>
                  <c:pt idx="2">
                    <c:v>1.1881825523789593</c:v>
                  </c:pt>
                  <c:pt idx="3">
                    <c:v>1.1407147578295631</c:v>
                  </c:pt>
                  <c:pt idx="4">
                    <c:v>0.5</c:v>
                  </c:pt>
                  <c:pt idx="5">
                    <c:v>5.7735026918962373E-2</c:v>
                  </c:pt>
                </c:numCache>
              </c:numRef>
            </c:minus>
          </c:errBars>
          <c:val>
            <c:numRef>
              <c:f>(' RESUMEN BRIX'!$F$5,' RESUMEN BRIX'!$F$6,' RESUMEN BRIX'!$F$7,' RESUMEN BRIX'!$F$8,' RESUMEN BRIX'!$F$9,' RESUMEN BRIX'!$F$10)</c:f>
              <c:numCache>
                <c:formatCode>General</c:formatCode>
                <c:ptCount val="6"/>
                <c:pt idx="0">
                  <c:v>12.009999999999998</c:v>
                </c:pt>
                <c:pt idx="1">
                  <c:v>12.041666666666664</c:v>
                </c:pt>
                <c:pt idx="2">
                  <c:v>11.727777777777776</c:v>
                </c:pt>
                <c:pt idx="3">
                  <c:v>13.08611111111111</c:v>
                </c:pt>
                <c:pt idx="4">
                  <c:v>11.6</c:v>
                </c:pt>
                <c:pt idx="5">
                  <c:v>11.033333333333333</c:v>
                </c:pt>
              </c:numCache>
            </c:numRef>
          </c:val>
        </c:ser>
        <c:dLbls>
          <c:showLegendKey val="0"/>
          <c:showVal val="0"/>
          <c:showCatName val="0"/>
          <c:showSerName val="0"/>
          <c:showPercent val="0"/>
          <c:showBubbleSize val="0"/>
        </c:dLbls>
        <c:gapWidth val="219"/>
        <c:overlap val="-27"/>
        <c:axId val="138721152"/>
        <c:axId val="138722688"/>
      </c:barChart>
      <c:catAx>
        <c:axId val="13872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crossAx val="138722688"/>
        <c:crosses val="autoZero"/>
        <c:auto val="1"/>
        <c:lblAlgn val="ctr"/>
        <c:lblOffset val="100"/>
        <c:noMultiLvlLbl val="0"/>
      </c:catAx>
      <c:valAx>
        <c:axId val="138722688"/>
        <c:scaling>
          <c:orientation val="minMax"/>
          <c:max val="16"/>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s-ES" sz="1600"/>
                  <a:t>Brix</a:t>
                </a:r>
                <a:r>
                  <a:rPr lang="es-ES" sz="1600" baseline="0"/>
                  <a:t> </a:t>
                </a:r>
                <a:endParaRPr lang="es-ES" sz="1600"/>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8721152"/>
        <c:crosses val="autoZero"/>
        <c:crossBetween val="between"/>
      </c:valAx>
      <c:spPr>
        <a:noFill/>
        <a:ln>
          <a:noFill/>
        </a:ln>
        <a:effectLst/>
      </c:spPr>
    </c:plotArea>
    <c:legend>
      <c:legendPos val="b"/>
      <c:overlay val="0"/>
      <c:txPr>
        <a:bodyPr/>
        <a:lstStyle/>
        <a:p>
          <a:pPr>
            <a:defRPr sz="1400"/>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91378442428055795"/>
          <c:y val="0.813629862358211"/>
        </c:manualLayout>
      </c:layout>
      <c:overlay val="1"/>
    </c:title>
    <c:autoTitleDeleted val="0"/>
    <c:plotArea>
      <c:layout>
        <c:manualLayout>
          <c:layoutTarget val="inner"/>
          <c:xMode val="edge"/>
          <c:yMode val="edge"/>
          <c:x val="0.106424534350176"/>
          <c:y val="4.0593836215694699E-2"/>
          <c:w val="0.87875461054775195"/>
          <c:h val="0.69492667734375002"/>
        </c:manualLayout>
      </c:layout>
      <c:barChart>
        <c:barDir val="col"/>
        <c:grouping val="clustered"/>
        <c:varyColors val="0"/>
        <c:ser>
          <c:idx val="0"/>
          <c:order val="0"/>
          <c:tx>
            <c:strRef>
              <c:f>' RESUMEN BRIX'!$B$14:$C$14</c:f>
              <c:strCache>
                <c:ptCount val="1"/>
                <c:pt idx="0">
                  <c:v>Black Splendor</c:v>
                </c:pt>
              </c:strCache>
            </c:strRef>
          </c:tx>
          <c:invertIfNegative val="0"/>
          <c:dLbls>
            <c:dLbl>
              <c:idx val="0"/>
              <c:layout>
                <c:manualLayout>
                  <c:x val="1.69761720076632E-17"/>
                  <c:y val="-4.787810946716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9523440153264E-17"/>
                  <c:y val="-5.89269039595863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3.68293149747411E-3"/>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3.68293149747414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BRIX'!$C$16:$C$21</c:f>
                <c:numCache>
                  <c:formatCode>General</c:formatCode>
                  <c:ptCount val="6"/>
                  <c:pt idx="0">
                    <c:v>1.0853253127439524</c:v>
                  </c:pt>
                  <c:pt idx="1">
                    <c:v>1.397374385200244</c:v>
                  </c:pt>
                  <c:pt idx="2">
                    <c:v>0.23094010767585052</c:v>
                  </c:pt>
                  <c:pt idx="3">
                    <c:v>0.36055512754639862</c:v>
                  </c:pt>
                  <c:pt idx="4">
                    <c:v>0.91651513899116821</c:v>
                  </c:pt>
                  <c:pt idx="5">
                    <c:v>0.40414518843273839</c:v>
                  </c:pt>
                </c:numCache>
              </c:numRef>
            </c:plus>
            <c:minus>
              <c:numRef>
                <c:f>' RESUMEN BRIX'!$C$16:$C$21</c:f>
                <c:numCache>
                  <c:formatCode>General</c:formatCode>
                  <c:ptCount val="6"/>
                  <c:pt idx="0">
                    <c:v>1.0853253127439524</c:v>
                  </c:pt>
                  <c:pt idx="1">
                    <c:v>1.397374385200244</c:v>
                  </c:pt>
                  <c:pt idx="2">
                    <c:v>0.23094010767585052</c:v>
                  </c:pt>
                  <c:pt idx="3">
                    <c:v>0.36055512754639862</c:v>
                  </c:pt>
                  <c:pt idx="4">
                    <c:v>0.91651513899116821</c:v>
                  </c:pt>
                  <c:pt idx="5">
                    <c:v>0.40414518843273839</c:v>
                  </c:pt>
                </c:numCache>
              </c:numRef>
            </c:minus>
          </c:errBars>
          <c:cat>
            <c:strRef>
              <c:f>' RESUMEN BRIX'!$A$16:$A$21</c:f>
              <c:strCache>
                <c:ptCount val="6"/>
                <c:pt idx="0">
                  <c:v>INICIAL</c:v>
                </c:pt>
                <c:pt idx="1">
                  <c:v>CONFECCIÓN</c:v>
                </c:pt>
                <c:pt idx="2">
                  <c:v>TRANSPORTE CONTROL</c:v>
                </c:pt>
                <c:pt idx="3">
                  <c:v>TRANSPORTE TRAT.</c:v>
                </c:pt>
                <c:pt idx="4">
                  <c:v>TVC CONTROL</c:v>
                </c:pt>
                <c:pt idx="5">
                  <c:v>TVC TRAT.</c:v>
                </c:pt>
              </c:strCache>
            </c:strRef>
          </c:cat>
          <c:val>
            <c:numRef>
              <c:f>' RESUMEN BRIX'!$B$16:$B$21</c:f>
              <c:numCache>
                <c:formatCode>General</c:formatCode>
                <c:ptCount val="6"/>
                <c:pt idx="0">
                  <c:v>11.399999999999999</c:v>
                </c:pt>
                <c:pt idx="1">
                  <c:v>10.690000000000001</c:v>
                </c:pt>
                <c:pt idx="2">
                  <c:v>9.7333333333333343</c:v>
                </c:pt>
                <c:pt idx="3">
                  <c:v>9.7999999999999989</c:v>
                </c:pt>
                <c:pt idx="4">
                  <c:v>9.5</c:v>
                </c:pt>
                <c:pt idx="5">
                  <c:v>9.5333333333333332</c:v>
                </c:pt>
              </c:numCache>
            </c:numRef>
          </c:val>
        </c:ser>
        <c:ser>
          <c:idx val="1"/>
          <c:order val="1"/>
          <c:tx>
            <c:strRef>
              <c:f>' RESUMEN BRIX'!$D$14:$E$14</c:f>
              <c:strCache>
                <c:ptCount val="1"/>
                <c:pt idx="0">
                  <c:v>Showtime</c:v>
                </c:pt>
              </c:strCache>
            </c:strRef>
          </c:tx>
          <c:invertIfNegative val="0"/>
          <c:dLbls>
            <c:dLbl>
              <c:idx val="0"/>
              <c:layout>
                <c:manualLayout>
                  <c:x val="0"/>
                  <c:y val="-5.892690395958639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10244929444313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94634519797932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8926903959586399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2097588984844901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BRIX'!$E$16:$E$21</c:f>
                <c:numCache>
                  <c:formatCode>General</c:formatCode>
                  <c:ptCount val="6"/>
                  <c:pt idx="0">
                    <c:v>1.3993471384160199</c:v>
                  </c:pt>
                  <c:pt idx="1">
                    <c:v>1.9852444187804308</c:v>
                  </c:pt>
                  <c:pt idx="2">
                    <c:v>0.75055534994651352</c:v>
                  </c:pt>
                  <c:pt idx="3">
                    <c:v>5.7735026918962373E-2</c:v>
                  </c:pt>
                  <c:pt idx="4">
                    <c:v>1.3453624047073709</c:v>
                  </c:pt>
                  <c:pt idx="5">
                    <c:v>0.75055534994651296</c:v>
                  </c:pt>
                </c:numCache>
              </c:numRef>
            </c:plus>
            <c:minus>
              <c:numRef>
                <c:f>' RESUMEN BRIX'!$E$16:$E$21</c:f>
                <c:numCache>
                  <c:formatCode>General</c:formatCode>
                  <c:ptCount val="6"/>
                  <c:pt idx="0">
                    <c:v>1.3993471384160199</c:v>
                  </c:pt>
                  <c:pt idx="1">
                    <c:v>1.9852444187804308</c:v>
                  </c:pt>
                  <c:pt idx="2">
                    <c:v>0.75055534994651352</c:v>
                  </c:pt>
                  <c:pt idx="3">
                    <c:v>5.7735026918962373E-2</c:v>
                  </c:pt>
                  <c:pt idx="4">
                    <c:v>1.3453624047073709</c:v>
                  </c:pt>
                  <c:pt idx="5">
                    <c:v>0.75055534994651296</c:v>
                  </c:pt>
                </c:numCache>
              </c:numRef>
            </c:minus>
          </c:errBars>
          <c:cat>
            <c:strRef>
              <c:f>' RESUMEN BRIX'!$A$16:$A$21</c:f>
              <c:strCache>
                <c:ptCount val="6"/>
                <c:pt idx="0">
                  <c:v>INICIAL</c:v>
                </c:pt>
                <c:pt idx="1">
                  <c:v>CONFECCIÓN</c:v>
                </c:pt>
                <c:pt idx="2">
                  <c:v>TRANSPORTE CONTROL</c:v>
                </c:pt>
                <c:pt idx="3">
                  <c:v>TRANSPORTE TRAT.</c:v>
                </c:pt>
                <c:pt idx="4">
                  <c:v>TVC CONTROL</c:v>
                </c:pt>
                <c:pt idx="5">
                  <c:v>TVC TRAT.</c:v>
                </c:pt>
              </c:strCache>
            </c:strRef>
          </c:cat>
          <c:val>
            <c:numRef>
              <c:f>(' RESUMEN BRIX'!$D$16,' RESUMEN BRIX'!$D$17,' RESUMEN BRIX'!$D$18,' RESUMEN BRIX'!$D$19,' RESUMEN BRIX'!$D$20,' RESUMEN BRIX'!$D$21)</c:f>
              <c:numCache>
                <c:formatCode>General</c:formatCode>
                <c:ptCount val="6"/>
                <c:pt idx="0">
                  <c:v>13.810000000000002</c:v>
                </c:pt>
                <c:pt idx="1">
                  <c:v>13.446666666666665</c:v>
                </c:pt>
                <c:pt idx="2">
                  <c:v>11.133333333333333</c:v>
                </c:pt>
                <c:pt idx="3">
                  <c:v>12.166666666666666</c:v>
                </c:pt>
                <c:pt idx="4">
                  <c:v>11.5</c:v>
                </c:pt>
                <c:pt idx="5">
                  <c:v>11.233333333333334</c:v>
                </c:pt>
              </c:numCache>
            </c:numRef>
          </c:val>
        </c:ser>
        <c:ser>
          <c:idx val="2"/>
          <c:order val="2"/>
          <c:tx>
            <c:strRef>
              <c:f>' RESUMEN BRIX'!$F$14:$G$14</c:f>
              <c:strCache>
                <c:ptCount val="1"/>
                <c:pt idx="0">
                  <c:v>Black Gold</c:v>
                </c:pt>
              </c:strCache>
            </c:strRef>
          </c:tx>
          <c:invertIfNegative val="0"/>
          <c:dLbls>
            <c:dLbl>
              <c:idx val="0"/>
              <c:layout>
                <c:manualLayout>
                  <c:x val="0"/>
                  <c:y val="-3.68293149747414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943915043180190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5.524397246211219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4195177969689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7.3658629949482904E-3"/>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6829314974741498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BRIX'!$G$16:$G$21</c:f>
                <c:numCache>
                  <c:formatCode>General</c:formatCode>
                  <c:ptCount val="6"/>
                  <c:pt idx="0">
                    <c:v>0.96650216594770744</c:v>
                  </c:pt>
                  <c:pt idx="1">
                    <c:v>2.3844909522682749</c:v>
                  </c:pt>
                  <c:pt idx="2">
                    <c:v>1.3001025600569938</c:v>
                  </c:pt>
                  <c:pt idx="3">
                    <c:v>0.98168546347918895</c:v>
                  </c:pt>
                  <c:pt idx="4">
                    <c:v>5.7735026918962373E-2</c:v>
                  </c:pt>
                  <c:pt idx="5">
                    <c:v>0.97125348562223102</c:v>
                  </c:pt>
                </c:numCache>
              </c:numRef>
            </c:plus>
            <c:minus>
              <c:numRef>
                <c:f>' RESUMEN BRIX'!$G$16:$G$21</c:f>
                <c:numCache>
                  <c:formatCode>General</c:formatCode>
                  <c:ptCount val="6"/>
                  <c:pt idx="0">
                    <c:v>0.96650216594770744</c:v>
                  </c:pt>
                  <c:pt idx="1">
                    <c:v>2.3844909522682749</c:v>
                  </c:pt>
                  <c:pt idx="2">
                    <c:v>1.3001025600569938</c:v>
                  </c:pt>
                  <c:pt idx="3">
                    <c:v>0.98168546347918895</c:v>
                  </c:pt>
                  <c:pt idx="4">
                    <c:v>5.7735026918962373E-2</c:v>
                  </c:pt>
                  <c:pt idx="5">
                    <c:v>0.97125348562223102</c:v>
                  </c:pt>
                </c:numCache>
              </c:numRef>
            </c:minus>
          </c:errBars>
          <c:cat>
            <c:strRef>
              <c:f>' RESUMEN BRIX'!$A$16:$A$21</c:f>
              <c:strCache>
                <c:ptCount val="6"/>
                <c:pt idx="0">
                  <c:v>INICIAL</c:v>
                </c:pt>
                <c:pt idx="1">
                  <c:v>CONFECCIÓN</c:v>
                </c:pt>
                <c:pt idx="2">
                  <c:v>TRANSPORTE CONTROL</c:v>
                </c:pt>
                <c:pt idx="3">
                  <c:v>TRANSPORTE TRAT.</c:v>
                </c:pt>
                <c:pt idx="4">
                  <c:v>TVC CONTROL</c:v>
                </c:pt>
                <c:pt idx="5">
                  <c:v>TVC TRAT.</c:v>
                </c:pt>
              </c:strCache>
            </c:strRef>
          </c:cat>
          <c:val>
            <c:numRef>
              <c:f>(' RESUMEN BRIX'!$F$16,' RESUMEN BRIX'!$F$17,' RESUMEN BRIX'!$F$18,' RESUMEN BRIX'!$F$19,' RESUMEN BRIX'!$F$20,' RESUMEN BRIX'!$F$21)</c:f>
              <c:numCache>
                <c:formatCode>General</c:formatCode>
                <c:ptCount val="6"/>
                <c:pt idx="0">
                  <c:v>11.863333333333333</c:v>
                </c:pt>
                <c:pt idx="1">
                  <c:v>11.566666666666668</c:v>
                </c:pt>
                <c:pt idx="2">
                  <c:v>12.487999999999998</c:v>
                </c:pt>
                <c:pt idx="3">
                  <c:v>11.647222222222219</c:v>
                </c:pt>
                <c:pt idx="4">
                  <c:v>11.033333333333333</c:v>
                </c:pt>
                <c:pt idx="5">
                  <c:v>11.533333333333333</c:v>
                </c:pt>
              </c:numCache>
            </c:numRef>
          </c:val>
        </c:ser>
        <c:dLbls>
          <c:dLblPos val="outEnd"/>
          <c:showLegendKey val="0"/>
          <c:showVal val="1"/>
          <c:showCatName val="0"/>
          <c:showSerName val="0"/>
          <c:showPercent val="0"/>
          <c:showBubbleSize val="0"/>
        </c:dLbls>
        <c:gapWidth val="150"/>
        <c:axId val="143204352"/>
        <c:axId val="143205888"/>
      </c:barChart>
      <c:catAx>
        <c:axId val="143204352"/>
        <c:scaling>
          <c:orientation val="minMax"/>
        </c:scaling>
        <c:delete val="0"/>
        <c:axPos val="b"/>
        <c:numFmt formatCode="General" sourceLinked="0"/>
        <c:majorTickMark val="out"/>
        <c:minorTickMark val="none"/>
        <c:tickLblPos val="nextTo"/>
        <c:txPr>
          <a:bodyPr/>
          <a:lstStyle/>
          <a:p>
            <a:pPr>
              <a:defRPr sz="1200" b="1"/>
            </a:pPr>
            <a:endParaRPr lang="es-ES"/>
          </a:p>
        </c:txPr>
        <c:crossAx val="143205888"/>
        <c:crosses val="autoZero"/>
        <c:auto val="1"/>
        <c:lblAlgn val="ctr"/>
        <c:lblOffset val="100"/>
        <c:noMultiLvlLbl val="0"/>
      </c:catAx>
      <c:valAx>
        <c:axId val="143205888"/>
        <c:scaling>
          <c:orientation val="minMax"/>
          <c:max val="16"/>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Brix</a:t>
                </a:r>
              </a:p>
            </c:rich>
          </c:tx>
          <c:layout>
            <c:manualLayout>
              <c:xMode val="edge"/>
              <c:yMode val="edge"/>
              <c:x val="2.6709750441305701E-2"/>
              <c:y val="0.31644573757245298"/>
            </c:manualLayout>
          </c:layout>
          <c:overlay val="0"/>
        </c:title>
        <c:numFmt formatCode="General" sourceLinked="1"/>
        <c:majorTickMark val="out"/>
        <c:minorTickMark val="none"/>
        <c:tickLblPos val="nextTo"/>
        <c:spPr>
          <a:noFill/>
          <a:ln>
            <a:noFill/>
          </a:ln>
        </c:spPr>
        <c:crossAx val="143204352"/>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91310691068248595"/>
          <c:y val="0.804465644345562"/>
        </c:manualLayout>
      </c:layout>
      <c:overlay val="1"/>
    </c:title>
    <c:autoTitleDeleted val="0"/>
    <c:plotArea>
      <c:layout/>
      <c:barChart>
        <c:barDir val="col"/>
        <c:grouping val="clustered"/>
        <c:varyColors val="0"/>
        <c:ser>
          <c:idx val="0"/>
          <c:order val="0"/>
          <c:tx>
            <c:strRef>
              <c:f>' RESUMEN BRIX'!$B$25:$C$25</c:f>
              <c:strCache>
                <c:ptCount val="1"/>
                <c:pt idx="0">
                  <c:v>Black Splendor</c:v>
                </c:pt>
              </c:strCache>
            </c:strRef>
          </c:tx>
          <c:invertIfNegative val="0"/>
          <c:dLbls>
            <c:dLbl>
              <c:idx val="0"/>
              <c:layout>
                <c:manualLayout>
                  <c:x val="-1.69761720076632E-17"/>
                  <c:y val="-6.26098354570605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582420720231999E-7"/>
                  <c:y val="-6.997569845200879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89269039595863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BRIX'!$C$27:$C$32</c:f>
                <c:numCache>
                  <c:formatCode>General</c:formatCode>
                  <c:ptCount val="6"/>
                  <c:pt idx="0">
                    <c:v>1.4388533109996609</c:v>
                  </c:pt>
                  <c:pt idx="1">
                    <c:v>1.6155458847544917</c:v>
                  </c:pt>
                  <c:pt idx="2">
                    <c:v>0.45825756949558416</c:v>
                  </c:pt>
                  <c:pt idx="3">
                    <c:v>0.56083271421461678</c:v>
                  </c:pt>
                  <c:pt idx="4">
                    <c:v>0.40000000000000036</c:v>
                  </c:pt>
                  <c:pt idx="5">
                    <c:v>1.2503332889007479</c:v>
                  </c:pt>
                </c:numCache>
              </c:numRef>
            </c:plus>
            <c:minus>
              <c:numRef>
                <c:f>' RESUMEN BRIX'!$C$27:$C$32</c:f>
                <c:numCache>
                  <c:formatCode>General</c:formatCode>
                  <c:ptCount val="6"/>
                  <c:pt idx="0">
                    <c:v>1.4388533109996609</c:v>
                  </c:pt>
                  <c:pt idx="1">
                    <c:v>1.6155458847544917</c:v>
                  </c:pt>
                  <c:pt idx="2">
                    <c:v>0.45825756949558416</c:v>
                  </c:pt>
                  <c:pt idx="3">
                    <c:v>0.56083271421461678</c:v>
                  </c:pt>
                  <c:pt idx="4">
                    <c:v>0.40000000000000036</c:v>
                  </c:pt>
                  <c:pt idx="5">
                    <c:v>1.2503332889007479</c:v>
                  </c:pt>
                </c:numCache>
              </c:numRef>
            </c:minus>
          </c:errBars>
          <c:cat>
            <c:strRef>
              <c:f>' RESUMEN BRIX'!$A$27:$A$32</c:f>
              <c:strCache>
                <c:ptCount val="6"/>
                <c:pt idx="0">
                  <c:v>INICIAL</c:v>
                </c:pt>
                <c:pt idx="1">
                  <c:v>CONFECCIÓN</c:v>
                </c:pt>
                <c:pt idx="2">
                  <c:v> TRANSPORTE CONTROL</c:v>
                </c:pt>
                <c:pt idx="3">
                  <c:v>TRANSPORTE TRAT.</c:v>
                </c:pt>
                <c:pt idx="4">
                  <c:v>TVC CONTROL</c:v>
                </c:pt>
                <c:pt idx="5">
                  <c:v>TVC TRAT.</c:v>
                </c:pt>
              </c:strCache>
            </c:strRef>
          </c:cat>
          <c:val>
            <c:numRef>
              <c:f>' RESUMEN BRIX'!$B$27:$B$32</c:f>
              <c:numCache>
                <c:formatCode>General</c:formatCode>
                <c:ptCount val="6"/>
                <c:pt idx="0">
                  <c:v>10.373333333333335</c:v>
                </c:pt>
                <c:pt idx="1">
                  <c:v>10.496666666666666</c:v>
                </c:pt>
                <c:pt idx="2">
                  <c:v>9.4</c:v>
                </c:pt>
                <c:pt idx="3">
                  <c:v>9.4733333333333345</c:v>
                </c:pt>
                <c:pt idx="4">
                  <c:v>10.1</c:v>
                </c:pt>
                <c:pt idx="5">
                  <c:v>8.9666666666666668</c:v>
                </c:pt>
              </c:numCache>
            </c:numRef>
          </c:val>
        </c:ser>
        <c:ser>
          <c:idx val="1"/>
          <c:order val="1"/>
          <c:tx>
            <c:strRef>
              <c:f>' RESUMEN BRIX'!$D$25:$E$25</c:f>
              <c:strCache>
                <c:ptCount val="1"/>
                <c:pt idx="0">
                  <c:v>Showtime</c:v>
                </c:pt>
              </c:strCache>
            </c:strRef>
          </c:tx>
          <c:invertIfNegative val="0"/>
          <c:dLbls>
            <c:dLbl>
              <c:idx val="0"/>
              <c:layout>
                <c:manualLayout>
                  <c:x val="0"/>
                  <c:y val="-6.6292766954534704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6.6292766954534704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039348620765502E-3"/>
                  <c:y val="0"/>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BRIX'!$E$27:$E$32</c:f>
                <c:numCache>
                  <c:formatCode>General</c:formatCode>
                  <c:ptCount val="6"/>
                  <c:pt idx="0">
                    <c:v>1.3512914214732241</c:v>
                  </c:pt>
                  <c:pt idx="1">
                    <c:v>1.4408051708090004</c:v>
                  </c:pt>
                  <c:pt idx="2">
                    <c:v>0.25166114784235827</c:v>
                  </c:pt>
                  <c:pt idx="3">
                    <c:v>5.77350269189634E-2</c:v>
                  </c:pt>
                  <c:pt idx="4">
                    <c:v>9.9999999999999645E-2</c:v>
                  </c:pt>
                  <c:pt idx="5">
                    <c:v>0.29439202887759464</c:v>
                  </c:pt>
                </c:numCache>
              </c:numRef>
            </c:plus>
            <c:minus>
              <c:numRef>
                <c:f>' RESUMEN BRIX'!$E$27:$E$32</c:f>
                <c:numCache>
                  <c:formatCode>General</c:formatCode>
                  <c:ptCount val="6"/>
                  <c:pt idx="0">
                    <c:v>1.3512914214732241</c:v>
                  </c:pt>
                  <c:pt idx="1">
                    <c:v>1.4408051708090004</c:v>
                  </c:pt>
                  <c:pt idx="2">
                    <c:v>0.25166114784235827</c:v>
                  </c:pt>
                  <c:pt idx="3">
                    <c:v>5.77350269189634E-2</c:v>
                  </c:pt>
                  <c:pt idx="4">
                    <c:v>9.9999999999999645E-2</c:v>
                  </c:pt>
                  <c:pt idx="5">
                    <c:v>0.29439202887759464</c:v>
                  </c:pt>
                </c:numCache>
              </c:numRef>
            </c:minus>
          </c:errBars>
          <c:cat>
            <c:strRef>
              <c:f>' RESUMEN BRIX'!$A$27:$A$32</c:f>
              <c:strCache>
                <c:ptCount val="6"/>
                <c:pt idx="0">
                  <c:v>INICIAL</c:v>
                </c:pt>
                <c:pt idx="1">
                  <c:v>CONFECCIÓN</c:v>
                </c:pt>
                <c:pt idx="2">
                  <c:v> TRANSPORTE CONTROL</c:v>
                </c:pt>
                <c:pt idx="3">
                  <c:v>TRANSPORTE TRAT.</c:v>
                </c:pt>
                <c:pt idx="4">
                  <c:v>TVC CONTROL</c:v>
                </c:pt>
                <c:pt idx="5">
                  <c:v>TVC TRAT.</c:v>
                </c:pt>
              </c:strCache>
            </c:strRef>
          </c:cat>
          <c:val>
            <c:numRef>
              <c:f>' RESUMEN BRIX'!$D$27:$D$32</c:f>
              <c:numCache>
                <c:formatCode>General</c:formatCode>
                <c:ptCount val="6"/>
                <c:pt idx="0">
                  <c:v>13.543333333333331</c:v>
                </c:pt>
                <c:pt idx="1">
                  <c:v>13.516666666666664</c:v>
                </c:pt>
                <c:pt idx="2">
                  <c:v>11.433333333333332</c:v>
                </c:pt>
                <c:pt idx="3">
                  <c:v>11.266666666666666</c:v>
                </c:pt>
                <c:pt idx="4">
                  <c:v>11.6</c:v>
                </c:pt>
                <c:pt idx="5">
                  <c:v>11.9</c:v>
                </c:pt>
              </c:numCache>
            </c:numRef>
          </c:val>
        </c:ser>
        <c:ser>
          <c:idx val="2"/>
          <c:order val="2"/>
          <c:tx>
            <c:strRef>
              <c:f>' RESUMEN BRIX'!$F$25:$G$25</c:f>
              <c:strCache>
                <c:ptCount val="1"/>
                <c:pt idx="0">
                  <c:v>Black Gold</c:v>
                </c:pt>
              </c:strCache>
            </c:strRef>
          </c:tx>
          <c:invertIfNegative val="0"/>
          <c:dLbls>
            <c:dLbl>
              <c:idx val="0"/>
              <c:layout>
                <c:manualLayout>
                  <c:x val="1.8519674310382699E-3"/>
                  <c:y val="-4.41951779696898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8519674310382699E-3"/>
                  <c:y val="-5.892690395958639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7878109467163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5559022931148203E-3"/>
                  <c:y val="-1.47317259898966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BRIX'!$G$27:$G$32</c:f>
                <c:numCache>
                  <c:formatCode>General</c:formatCode>
                  <c:ptCount val="6"/>
                  <c:pt idx="0">
                    <c:v>1.0496250014544057</c:v>
                  </c:pt>
                  <c:pt idx="1">
                    <c:v>1.0260996222504952</c:v>
                  </c:pt>
                  <c:pt idx="2">
                    <c:v>0.25166114784235827</c:v>
                  </c:pt>
                  <c:pt idx="3">
                    <c:v>0.83464658427080407</c:v>
                  </c:pt>
                  <c:pt idx="4">
                    <c:v>0.30550504633038922</c:v>
                  </c:pt>
                  <c:pt idx="5">
                    <c:v>0.17320508075688815</c:v>
                  </c:pt>
                </c:numCache>
              </c:numRef>
            </c:plus>
            <c:minus>
              <c:numRef>
                <c:f>' RESUMEN BRIX'!$G$27:$G$32</c:f>
                <c:numCache>
                  <c:formatCode>General</c:formatCode>
                  <c:ptCount val="6"/>
                  <c:pt idx="0">
                    <c:v>1.0496250014544057</c:v>
                  </c:pt>
                  <c:pt idx="1">
                    <c:v>1.0260996222504952</c:v>
                  </c:pt>
                  <c:pt idx="2">
                    <c:v>0.25166114784235827</c:v>
                  </c:pt>
                  <c:pt idx="3">
                    <c:v>0.83464658427080407</c:v>
                  </c:pt>
                  <c:pt idx="4">
                    <c:v>0.30550504633038922</c:v>
                  </c:pt>
                  <c:pt idx="5">
                    <c:v>0.17320508075688815</c:v>
                  </c:pt>
                </c:numCache>
              </c:numRef>
            </c:minus>
          </c:errBars>
          <c:cat>
            <c:strRef>
              <c:f>' RESUMEN BRIX'!$A$27:$A$32</c:f>
              <c:strCache>
                <c:ptCount val="6"/>
                <c:pt idx="0">
                  <c:v>INICIAL</c:v>
                </c:pt>
                <c:pt idx="1">
                  <c:v>CONFECCIÓN</c:v>
                </c:pt>
                <c:pt idx="2">
                  <c:v> TRANSPORTE CONTROL</c:v>
                </c:pt>
                <c:pt idx="3">
                  <c:v>TRANSPORTE TRAT.</c:v>
                </c:pt>
                <c:pt idx="4">
                  <c:v>TVC CONTROL</c:v>
                </c:pt>
                <c:pt idx="5">
                  <c:v>TVC TRAT.</c:v>
                </c:pt>
              </c:strCache>
            </c:strRef>
          </c:cat>
          <c:val>
            <c:numRef>
              <c:f>' RESUMEN BRIX'!$F$27:$F$32</c:f>
              <c:numCache>
                <c:formatCode>General</c:formatCode>
                <c:ptCount val="6"/>
                <c:pt idx="0">
                  <c:v>11.636666666666665</c:v>
                </c:pt>
                <c:pt idx="1">
                  <c:v>11.562499999999998</c:v>
                </c:pt>
                <c:pt idx="2">
                  <c:v>10.566666666666668</c:v>
                </c:pt>
                <c:pt idx="3">
                  <c:v>13.27777777777778</c:v>
                </c:pt>
                <c:pt idx="4">
                  <c:v>11.433333333333332</c:v>
                </c:pt>
                <c:pt idx="5">
                  <c:v>11.6</c:v>
                </c:pt>
              </c:numCache>
            </c:numRef>
          </c:val>
        </c:ser>
        <c:dLbls>
          <c:dLblPos val="outEnd"/>
          <c:showLegendKey val="0"/>
          <c:showVal val="1"/>
          <c:showCatName val="0"/>
          <c:showSerName val="0"/>
          <c:showPercent val="0"/>
          <c:showBubbleSize val="0"/>
        </c:dLbls>
        <c:gapWidth val="150"/>
        <c:axId val="143296384"/>
        <c:axId val="143297920"/>
      </c:barChart>
      <c:catAx>
        <c:axId val="143296384"/>
        <c:scaling>
          <c:orientation val="minMax"/>
        </c:scaling>
        <c:delete val="0"/>
        <c:axPos val="b"/>
        <c:numFmt formatCode="General" sourceLinked="0"/>
        <c:majorTickMark val="out"/>
        <c:minorTickMark val="none"/>
        <c:tickLblPos val="nextTo"/>
        <c:txPr>
          <a:bodyPr/>
          <a:lstStyle/>
          <a:p>
            <a:pPr>
              <a:defRPr sz="1200" b="1"/>
            </a:pPr>
            <a:endParaRPr lang="es-ES"/>
          </a:p>
        </c:txPr>
        <c:crossAx val="143297920"/>
        <c:crossesAt val="0"/>
        <c:auto val="1"/>
        <c:lblAlgn val="ctr"/>
        <c:lblOffset val="100"/>
        <c:noMultiLvlLbl val="0"/>
      </c:catAx>
      <c:valAx>
        <c:axId val="143297920"/>
        <c:scaling>
          <c:orientation val="minMax"/>
        </c:scaling>
        <c:delete val="0"/>
        <c:axPos val="l"/>
        <c:majorGridlines>
          <c:spPr>
            <a:ln>
              <a:solidFill>
                <a:schemeClr val="bg1">
                  <a:lumMod val="85000"/>
                </a:schemeClr>
              </a:solidFill>
            </a:ln>
          </c:spPr>
        </c:majorGridlines>
        <c:title>
          <c:tx>
            <c:rich>
              <a:bodyPr rot="-5400000" vert="horz"/>
              <a:lstStyle/>
              <a:p>
                <a:pPr>
                  <a:defRPr sz="1600"/>
                </a:pPr>
                <a:r>
                  <a:rPr lang="en-US" sz="1600"/>
                  <a:t>Brix</a:t>
                </a:r>
              </a:p>
            </c:rich>
          </c:tx>
          <c:overlay val="0"/>
        </c:title>
        <c:numFmt formatCode="General" sourceLinked="1"/>
        <c:majorTickMark val="out"/>
        <c:minorTickMark val="none"/>
        <c:tickLblPos val="nextTo"/>
        <c:spPr>
          <a:ln>
            <a:noFill/>
          </a:ln>
        </c:spPr>
        <c:crossAx val="143296384"/>
        <c:crosses val="autoZero"/>
        <c:crossBetween val="between"/>
      </c:valAx>
      <c:spPr>
        <a:noFill/>
        <a:ln w="0">
          <a:noFill/>
        </a:ln>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91378442428055795"/>
          <c:y val="0.813629862358211"/>
        </c:manualLayout>
      </c:layout>
      <c:overlay val="1"/>
    </c:title>
    <c:autoTitleDeleted val="0"/>
    <c:plotArea>
      <c:layout>
        <c:manualLayout>
          <c:layoutTarget val="inner"/>
          <c:xMode val="edge"/>
          <c:yMode val="edge"/>
          <c:x val="0.106424534350176"/>
          <c:y val="4.0593836215694699E-2"/>
          <c:w val="0.87875461054775195"/>
          <c:h val="0.69492667734375002"/>
        </c:manualLayout>
      </c:layout>
      <c:barChart>
        <c:barDir val="col"/>
        <c:grouping val="clustered"/>
        <c:varyColors val="0"/>
        <c:ser>
          <c:idx val="3"/>
          <c:order val="0"/>
          <c:tx>
            <c:strRef>
              <c:f>' RESUMEN BRIX'!$B$3:$C$3</c:f>
              <c:strCache>
                <c:ptCount val="1"/>
                <c:pt idx="0">
                  <c:v>Black Splendor</c:v>
                </c:pt>
              </c:strCache>
            </c:strRef>
          </c:tx>
          <c:spPr>
            <a:solidFill>
              <a:schemeClr val="accent1"/>
            </a:solidFill>
            <a:ln>
              <a:noFill/>
            </a:ln>
            <a:effectLst/>
          </c:spPr>
          <c:invertIfNegative val="0"/>
          <c:errBars>
            <c:errBarType val="both"/>
            <c:errValType val="cust"/>
            <c:noEndCap val="0"/>
            <c:plus>
              <c:numRef>
                <c:f>(' RESUMEN BRIX'!$C$5,' RESUMEN BRIX'!$C$6,' RESUMEN BRIX'!$C$7,' RESUMEN BRIX'!$C$8,' RESUMEN BRIX'!$C$9,' RESUMEN BRIX'!$C$10)</c:f>
                <c:numCache>
                  <c:formatCode>General</c:formatCode>
                  <c:ptCount val="6"/>
                  <c:pt idx="0">
                    <c:v>1.4329817799292219</c:v>
                  </c:pt>
                  <c:pt idx="1">
                    <c:v>1.5693032350945288</c:v>
                  </c:pt>
                  <c:pt idx="2">
                    <c:v>0.25166114784235838</c:v>
                  </c:pt>
                  <c:pt idx="3">
                    <c:v>0.40414518843273756</c:v>
                  </c:pt>
                  <c:pt idx="4">
                    <c:v>0.65064070986477152</c:v>
                  </c:pt>
                  <c:pt idx="5">
                    <c:v>1.3613718571107956</c:v>
                  </c:pt>
                </c:numCache>
              </c:numRef>
            </c:plus>
            <c:minus>
              <c:numRef>
                <c:f>(' RESUMEN BRIX'!$C$5,' RESUMEN BRIX'!$C$6,' RESUMEN BRIX'!$C$7,' RESUMEN BRIX'!$C$8,' RESUMEN BRIX'!$C$9,' RESUMEN BRIX'!$C$10)</c:f>
                <c:numCache>
                  <c:formatCode>General</c:formatCode>
                  <c:ptCount val="6"/>
                  <c:pt idx="0">
                    <c:v>1.4329817799292219</c:v>
                  </c:pt>
                  <c:pt idx="1">
                    <c:v>1.5693032350945288</c:v>
                  </c:pt>
                  <c:pt idx="2">
                    <c:v>0.25166114784235838</c:v>
                  </c:pt>
                  <c:pt idx="3">
                    <c:v>0.40414518843273756</c:v>
                  </c:pt>
                  <c:pt idx="4">
                    <c:v>0.65064070986477152</c:v>
                  </c:pt>
                  <c:pt idx="5">
                    <c:v>1.3613718571107956</c:v>
                  </c:pt>
                </c:numCache>
              </c:numRef>
            </c:minus>
            <c:spPr>
              <a:noFill/>
              <a:ln w="9525" cap="flat" cmpd="sng" algn="ctr">
                <a:solidFill>
                  <a:schemeClr val="tx1">
                    <a:lumMod val="65000"/>
                    <a:lumOff val="35000"/>
                  </a:schemeClr>
                </a:solidFill>
                <a:round/>
              </a:ln>
              <a:effectLst/>
            </c:spPr>
          </c:errBars>
          <c:cat>
            <c:strRef>
              <c:f>(' RESUMEN BRIX'!$A$5,' RESUMEN BRIX'!$A$6,' RESUMEN BRIX'!$A$7,' RESUMEN BRIX'!$A$8,' RESUMEN BRIX'!$A$9,' RESUMEN BRIX'!$A$10)</c:f>
              <c:strCache>
                <c:ptCount val="6"/>
                <c:pt idx="0">
                  <c:v>INICIAL</c:v>
                </c:pt>
                <c:pt idx="1">
                  <c:v>CONFECCIÓN</c:v>
                </c:pt>
                <c:pt idx="2">
                  <c:v> TRANSPORTE CONTROL</c:v>
                </c:pt>
                <c:pt idx="3">
                  <c:v>TRANSPORTE TRAT.</c:v>
                </c:pt>
                <c:pt idx="4">
                  <c:v>TVC CONTROL</c:v>
                </c:pt>
                <c:pt idx="5">
                  <c:v>TVC TRAT.</c:v>
                </c:pt>
              </c:strCache>
            </c:strRef>
          </c:cat>
          <c:val>
            <c:numRef>
              <c:f>(' RESUMEN BRIX'!$B$5,' RESUMEN BRIX'!$B$6,' RESUMEN BRIX'!$B$7,' RESUMEN BRIX'!$B$8,' RESUMEN BRIX'!$B$9,' RESUMEN BRIX'!$B$10)</c:f>
              <c:numCache>
                <c:formatCode>General</c:formatCode>
                <c:ptCount val="6"/>
                <c:pt idx="0">
                  <c:v>10.563333333333336</c:v>
                </c:pt>
                <c:pt idx="1">
                  <c:v>10.526666666666667</c:v>
                </c:pt>
                <c:pt idx="2">
                  <c:v>10.233333333333333</c:v>
                </c:pt>
                <c:pt idx="3">
                  <c:v>9.7333333333333343</c:v>
                </c:pt>
                <c:pt idx="4">
                  <c:v>9.6666666666666661</c:v>
                </c:pt>
                <c:pt idx="5">
                  <c:v>9.3333333333333339</c:v>
                </c:pt>
              </c:numCache>
            </c:numRef>
          </c:val>
        </c:ser>
        <c:ser>
          <c:idx val="4"/>
          <c:order val="1"/>
          <c:tx>
            <c:strRef>
              <c:f>' RESUMEN BRIX'!$D$3:$E$3</c:f>
              <c:strCache>
                <c:ptCount val="1"/>
                <c:pt idx="0">
                  <c:v>Showtime</c:v>
                </c:pt>
              </c:strCache>
            </c:strRef>
          </c:tx>
          <c:spPr>
            <a:solidFill>
              <a:schemeClr val="accent2"/>
            </a:solidFill>
            <a:ln>
              <a:noFill/>
            </a:ln>
            <a:effectLst/>
          </c:spPr>
          <c:invertIfNegative val="0"/>
          <c:errBars>
            <c:errBarType val="both"/>
            <c:errValType val="cust"/>
            <c:noEndCap val="0"/>
            <c:plus>
              <c:numRef>
                <c:f>' RESUMEN BRIX'!$E$5:$E$10</c:f>
                <c:numCache>
                  <c:formatCode>General</c:formatCode>
                  <c:ptCount val="6"/>
                  <c:pt idx="0">
                    <c:v>1.2841608020482644</c:v>
                  </c:pt>
                  <c:pt idx="1">
                    <c:v>1.3177977536557837</c:v>
                  </c:pt>
                  <c:pt idx="2">
                    <c:v>0.3605551275463994</c:v>
                  </c:pt>
                  <c:pt idx="3">
                    <c:v>0.11547005383792475</c:v>
                  </c:pt>
                  <c:pt idx="4">
                    <c:v>0.40414518843273756</c:v>
                  </c:pt>
                  <c:pt idx="5">
                    <c:v>0.52915026221291794</c:v>
                  </c:pt>
                </c:numCache>
              </c:numRef>
            </c:plus>
            <c:minus>
              <c:numRef>
                <c:f>' RESUMEN BRIX'!$E$5:$E$10</c:f>
                <c:numCache>
                  <c:formatCode>General</c:formatCode>
                  <c:ptCount val="6"/>
                  <c:pt idx="0">
                    <c:v>1.2841608020482644</c:v>
                  </c:pt>
                  <c:pt idx="1">
                    <c:v>1.3177977536557837</c:v>
                  </c:pt>
                  <c:pt idx="2">
                    <c:v>0.3605551275463994</c:v>
                  </c:pt>
                  <c:pt idx="3">
                    <c:v>0.11547005383792475</c:v>
                  </c:pt>
                  <c:pt idx="4">
                    <c:v>0.40414518843273756</c:v>
                  </c:pt>
                  <c:pt idx="5">
                    <c:v>0.52915026221291794</c:v>
                  </c:pt>
                </c:numCache>
              </c:numRef>
            </c:minus>
          </c:errBars>
          <c:val>
            <c:numRef>
              <c:f>(' RESUMEN BRIX'!$D$5,' RESUMEN BRIX'!$D$6,' RESUMEN BRIX'!$D$7,' RESUMEN BRIX'!$D$8,' RESUMEN BRIX'!$D$9,' RESUMEN BRIX'!$D$10)</c:f>
              <c:numCache>
                <c:formatCode>General</c:formatCode>
                <c:ptCount val="6"/>
                <c:pt idx="0">
                  <c:v>14.170000000000003</c:v>
                </c:pt>
                <c:pt idx="1">
                  <c:v>14.357666666666665</c:v>
                </c:pt>
                <c:pt idx="2">
                  <c:v>11.5</c:v>
                </c:pt>
                <c:pt idx="3">
                  <c:v>12.033333333333333</c:v>
                </c:pt>
                <c:pt idx="4">
                  <c:v>11.733333333333334</c:v>
                </c:pt>
                <c:pt idx="5">
                  <c:v>11.4</c:v>
                </c:pt>
              </c:numCache>
            </c:numRef>
          </c:val>
        </c:ser>
        <c:ser>
          <c:idx val="5"/>
          <c:order val="2"/>
          <c:tx>
            <c:strRef>
              <c:f>' RESUMEN BRIX'!$F$3:$G$3</c:f>
              <c:strCache>
                <c:ptCount val="1"/>
                <c:pt idx="0">
                  <c:v>Black Gold</c:v>
                </c:pt>
              </c:strCache>
            </c:strRef>
          </c:tx>
          <c:spPr>
            <a:solidFill>
              <a:schemeClr val="accent3"/>
            </a:solidFill>
            <a:ln>
              <a:noFill/>
            </a:ln>
            <a:effectLst/>
          </c:spPr>
          <c:invertIfNegative val="0"/>
          <c:errBars>
            <c:errBarType val="both"/>
            <c:errValType val="cust"/>
            <c:noEndCap val="0"/>
            <c:plus>
              <c:numRef>
                <c:f>' RESUMEN BRIX'!$G$5:$G$10</c:f>
                <c:numCache>
                  <c:formatCode>General</c:formatCode>
                  <c:ptCount val="6"/>
                  <c:pt idx="0">
                    <c:v>0.80487737339727516</c:v>
                  </c:pt>
                  <c:pt idx="1">
                    <c:v>1.00473516591348</c:v>
                  </c:pt>
                  <c:pt idx="2">
                    <c:v>1.1881825523789593</c:v>
                  </c:pt>
                  <c:pt idx="3">
                    <c:v>1.1407147578295631</c:v>
                  </c:pt>
                  <c:pt idx="4">
                    <c:v>0.5</c:v>
                  </c:pt>
                  <c:pt idx="5">
                    <c:v>5.7735026918962373E-2</c:v>
                  </c:pt>
                </c:numCache>
              </c:numRef>
            </c:plus>
            <c:minus>
              <c:numRef>
                <c:f>' RESUMEN BRIX'!$G$5:$G$10</c:f>
                <c:numCache>
                  <c:formatCode>General</c:formatCode>
                  <c:ptCount val="6"/>
                  <c:pt idx="0">
                    <c:v>0.80487737339727516</c:v>
                  </c:pt>
                  <c:pt idx="1">
                    <c:v>1.00473516591348</c:v>
                  </c:pt>
                  <c:pt idx="2">
                    <c:v>1.1881825523789593</c:v>
                  </c:pt>
                  <c:pt idx="3">
                    <c:v>1.1407147578295631</c:v>
                  </c:pt>
                  <c:pt idx="4">
                    <c:v>0.5</c:v>
                  </c:pt>
                  <c:pt idx="5">
                    <c:v>5.7735026918962373E-2</c:v>
                  </c:pt>
                </c:numCache>
              </c:numRef>
            </c:minus>
          </c:errBars>
          <c:val>
            <c:numRef>
              <c:f>(' RESUMEN BRIX'!$F$5,' RESUMEN BRIX'!$F$6,' RESUMEN BRIX'!$F$7,' RESUMEN BRIX'!$F$8,' RESUMEN BRIX'!$F$9,' RESUMEN BRIX'!$F$10)</c:f>
              <c:numCache>
                <c:formatCode>General</c:formatCode>
                <c:ptCount val="6"/>
                <c:pt idx="0">
                  <c:v>12.009999999999998</c:v>
                </c:pt>
                <c:pt idx="1">
                  <c:v>12.041666666666664</c:v>
                </c:pt>
                <c:pt idx="2">
                  <c:v>11.727777777777776</c:v>
                </c:pt>
                <c:pt idx="3">
                  <c:v>13.08611111111111</c:v>
                </c:pt>
                <c:pt idx="4">
                  <c:v>11.6</c:v>
                </c:pt>
                <c:pt idx="5">
                  <c:v>11.033333333333333</c:v>
                </c:pt>
              </c:numCache>
            </c:numRef>
          </c:val>
        </c:ser>
        <c:ser>
          <c:idx val="0"/>
          <c:order val="3"/>
          <c:tx>
            <c:strRef>
              <c:f>' RESUMEN BRIX'!$B$14:$C$14</c:f>
              <c:strCache>
                <c:ptCount val="1"/>
                <c:pt idx="0">
                  <c:v>Black Splendor</c:v>
                </c:pt>
              </c:strCache>
            </c:strRef>
          </c:tx>
          <c:invertIfNegative val="0"/>
          <c:errBars>
            <c:errBarType val="both"/>
            <c:errValType val="cust"/>
            <c:noEndCap val="0"/>
            <c:plus>
              <c:numRef>
                <c:f>' RESUMEN BRIX'!$C$16:$C$21</c:f>
                <c:numCache>
                  <c:formatCode>General</c:formatCode>
                  <c:ptCount val="6"/>
                  <c:pt idx="0">
                    <c:v>1.0853253127439524</c:v>
                  </c:pt>
                  <c:pt idx="1">
                    <c:v>1.397374385200244</c:v>
                  </c:pt>
                  <c:pt idx="2">
                    <c:v>0.23094010767585052</c:v>
                  </c:pt>
                  <c:pt idx="3">
                    <c:v>0.36055512754639862</c:v>
                  </c:pt>
                  <c:pt idx="4">
                    <c:v>0.91651513899116821</c:v>
                  </c:pt>
                  <c:pt idx="5">
                    <c:v>0.40414518843273839</c:v>
                  </c:pt>
                </c:numCache>
              </c:numRef>
            </c:plus>
            <c:minus>
              <c:numRef>
                <c:f>' RESUMEN BRIX'!$C$16:$C$21</c:f>
                <c:numCache>
                  <c:formatCode>General</c:formatCode>
                  <c:ptCount val="6"/>
                  <c:pt idx="0">
                    <c:v>1.0853253127439524</c:v>
                  </c:pt>
                  <c:pt idx="1">
                    <c:v>1.397374385200244</c:v>
                  </c:pt>
                  <c:pt idx="2">
                    <c:v>0.23094010767585052</c:v>
                  </c:pt>
                  <c:pt idx="3">
                    <c:v>0.36055512754639862</c:v>
                  </c:pt>
                  <c:pt idx="4">
                    <c:v>0.91651513899116821</c:v>
                  </c:pt>
                  <c:pt idx="5">
                    <c:v>0.40414518843273839</c:v>
                  </c:pt>
                </c:numCache>
              </c:numRef>
            </c:minus>
          </c:errBars>
          <c:cat>
            <c:strRef>
              <c:f>' RESUMEN BRIX'!$A$16:$A$21</c:f>
              <c:strCache>
                <c:ptCount val="6"/>
                <c:pt idx="0">
                  <c:v>INICIAL</c:v>
                </c:pt>
                <c:pt idx="1">
                  <c:v>CONFECCIÓN</c:v>
                </c:pt>
                <c:pt idx="2">
                  <c:v>TRANSPORTE CONTROL</c:v>
                </c:pt>
                <c:pt idx="3">
                  <c:v>TRANSPORTE TRAT.</c:v>
                </c:pt>
                <c:pt idx="4">
                  <c:v>TVC CONTROL</c:v>
                </c:pt>
                <c:pt idx="5">
                  <c:v>TVC TRAT.</c:v>
                </c:pt>
              </c:strCache>
            </c:strRef>
          </c:cat>
          <c:val>
            <c:numRef>
              <c:f>' RESUMEN BRIX'!$B$16:$B$21</c:f>
              <c:numCache>
                <c:formatCode>General</c:formatCode>
                <c:ptCount val="6"/>
                <c:pt idx="0">
                  <c:v>11.399999999999999</c:v>
                </c:pt>
                <c:pt idx="1">
                  <c:v>10.690000000000001</c:v>
                </c:pt>
                <c:pt idx="2">
                  <c:v>9.7333333333333343</c:v>
                </c:pt>
                <c:pt idx="3">
                  <c:v>9.7999999999999989</c:v>
                </c:pt>
                <c:pt idx="4">
                  <c:v>9.5</c:v>
                </c:pt>
                <c:pt idx="5">
                  <c:v>9.5333333333333332</c:v>
                </c:pt>
              </c:numCache>
            </c:numRef>
          </c:val>
        </c:ser>
        <c:ser>
          <c:idx val="1"/>
          <c:order val="4"/>
          <c:tx>
            <c:strRef>
              <c:f>' RESUMEN BRIX'!$D$14:$E$14</c:f>
              <c:strCache>
                <c:ptCount val="1"/>
                <c:pt idx="0">
                  <c:v>Showtime</c:v>
                </c:pt>
              </c:strCache>
            </c:strRef>
          </c:tx>
          <c:invertIfNegative val="0"/>
          <c:errBars>
            <c:errBarType val="both"/>
            <c:errValType val="cust"/>
            <c:noEndCap val="0"/>
            <c:plus>
              <c:numRef>
                <c:f>' RESUMEN BRIX'!$E$16:$E$21</c:f>
                <c:numCache>
                  <c:formatCode>General</c:formatCode>
                  <c:ptCount val="6"/>
                  <c:pt idx="0">
                    <c:v>1.3993471384160199</c:v>
                  </c:pt>
                  <c:pt idx="1">
                    <c:v>1.9852444187804308</c:v>
                  </c:pt>
                  <c:pt idx="2">
                    <c:v>0.75055534994651352</c:v>
                  </c:pt>
                  <c:pt idx="3">
                    <c:v>5.7735026918962373E-2</c:v>
                  </c:pt>
                  <c:pt idx="4">
                    <c:v>1.3453624047073709</c:v>
                  </c:pt>
                  <c:pt idx="5">
                    <c:v>0.75055534994651296</c:v>
                  </c:pt>
                </c:numCache>
              </c:numRef>
            </c:plus>
            <c:minus>
              <c:numRef>
                <c:f>' RESUMEN BRIX'!$E$16:$E$21</c:f>
                <c:numCache>
                  <c:formatCode>General</c:formatCode>
                  <c:ptCount val="6"/>
                  <c:pt idx="0">
                    <c:v>1.3993471384160199</c:v>
                  </c:pt>
                  <c:pt idx="1">
                    <c:v>1.9852444187804308</c:v>
                  </c:pt>
                  <c:pt idx="2">
                    <c:v>0.75055534994651352</c:v>
                  </c:pt>
                  <c:pt idx="3">
                    <c:v>5.7735026918962373E-2</c:v>
                  </c:pt>
                  <c:pt idx="4">
                    <c:v>1.3453624047073709</c:v>
                  </c:pt>
                  <c:pt idx="5">
                    <c:v>0.75055534994651296</c:v>
                  </c:pt>
                </c:numCache>
              </c:numRef>
            </c:minus>
          </c:errBars>
          <c:cat>
            <c:strRef>
              <c:f>' RESUMEN BRIX'!$A$16:$A$21</c:f>
              <c:strCache>
                <c:ptCount val="6"/>
                <c:pt idx="0">
                  <c:v>INICIAL</c:v>
                </c:pt>
                <c:pt idx="1">
                  <c:v>CONFECCIÓN</c:v>
                </c:pt>
                <c:pt idx="2">
                  <c:v>TRANSPORTE CONTROL</c:v>
                </c:pt>
                <c:pt idx="3">
                  <c:v>TRANSPORTE TRAT.</c:v>
                </c:pt>
                <c:pt idx="4">
                  <c:v>TVC CONTROL</c:v>
                </c:pt>
                <c:pt idx="5">
                  <c:v>TVC TRAT.</c:v>
                </c:pt>
              </c:strCache>
            </c:strRef>
          </c:cat>
          <c:val>
            <c:numRef>
              <c:f>(' RESUMEN BRIX'!$D$16,' RESUMEN BRIX'!$D$17,' RESUMEN BRIX'!$D$18,' RESUMEN BRIX'!$D$19,' RESUMEN BRIX'!$D$20,' RESUMEN BRIX'!$D$21)</c:f>
              <c:numCache>
                <c:formatCode>General</c:formatCode>
                <c:ptCount val="6"/>
                <c:pt idx="0">
                  <c:v>13.810000000000002</c:v>
                </c:pt>
                <c:pt idx="1">
                  <c:v>13.446666666666665</c:v>
                </c:pt>
                <c:pt idx="2">
                  <c:v>11.133333333333333</c:v>
                </c:pt>
                <c:pt idx="3">
                  <c:v>12.166666666666666</c:v>
                </c:pt>
                <c:pt idx="4">
                  <c:v>11.5</c:v>
                </c:pt>
                <c:pt idx="5">
                  <c:v>11.233333333333334</c:v>
                </c:pt>
              </c:numCache>
            </c:numRef>
          </c:val>
        </c:ser>
        <c:ser>
          <c:idx val="2"/>
          <c:order val="5"/>
          <c:tx>
            <c:strRef>
              <c:f>' RESUMEN BRIX'!$F$14:$G$14</c:f>
              <c:strCache>
                <c:ptCount val="1"/>
                <c:pt idx="0">
                  <c:v>Black Gold</c:v>
                </c:pt>
              </c:strCache>
            </c:strRef>
          </c:tx>
          <c:invertIfNegative val="0"/>
          <c:errBars>
            <c:errBarType val="both"/>
            <c:errValType val="cust"/>
            <c:noEndCap val="0"/>
            <c:plus>
              <c:numRef>
                <c:f>' RESUMEN BRIX'!$G$16:$G$21</c:f>
                <c:numCache>
                  <c:formatCode>General</c:formatCode>
                  <c:ptCount val="6"/>
                  <c:pt idx="0">
                    <c:v>0.96650216594770744</c:v>
                  </c:pt>
                  <c:pt idx="1">
                    <c:v>2.3844909522682749</c:v>
                  </c:pt>
                  <c:pt idx="2">
                    <c:v>1.3001025600569938</c:v>
                  </c:pt>
                  <c:pt idx="3">
                    <c:v>0.98168546347918895</c:v>
                  </c:pt>
                  <c:pt idx="4">
                    <c:v>5.7735026918962373E-2</c:v>
                  </c:pt>
                  <c:pt idx="5">
                    <c:v>0.97125348562223102</c:v>
                  </c:pt>
                </c:numCache>
              </c:numRef>
            </c:plus>
            <c:minus>
              <c:numRef>
                <c:f>' RESUMEN BRIX'!$G$16:$G$21</c:f>
                <c:numCache>
                  <c:formatCode>General</c:formatCode>
                  <c:ptCount val="6"/>
                  <c:pt idx="0">
                    <c:v>0.96650216594770744</c:v>
                  </c:pt>
                  <c:pt idx="1">
                    <c:v>2.3844909522682749</c:v>
                  </c:pt>
                  <c:pt idx="2">
                    <c:v>1.3001025600569938</c:v>
                  </c:pt>
                  <c:pt idx="3">
                    <c:v>0.98168546347918895</c:v>
                  </c:pt>
                  <c:pt idx="4">
                    <c:v>5.7735026918962373E-2</c:v>
                  </c:pt>
                  <c:pt idx="5">
                    <c:v>0.97125348562223102</c:v>
                  </c:pt>
                </c:numCache>
              </c:numRef>
            </c:minus>
          </c:errBars>
          <c:cat>
            <c:strRef>
              <c:f>' RESUMEN BRIX'!$A$16:$A$21</c:f>
              <c:strCache>
                <c:ptCount val="6"/>
                <c:pt idx="0">
                  <c:v>INICIAL</c:v>
                </c:pt>
                <c:pt idx="1">
                  <c:v>CONFECCIÓN</c:v>
                </c:pt>
                <c:pt idx="2">
                  <c:v>TRANSPORTE CONTROL</c:v>
                </c:pt>
                <c:pt idx="3">
                  <c:v>TRANSPORTE TRAT.</c:v>
                </c:pt>
                <c:pt idx="4">
                  <c:v>TVC CONTROL</c:v>
                </c:pt>
                <c:pt idx="5">
                  <c:v>TVC TRAT.</c:v>
                </c:pt>
              </c:strCache>
            </c:strRef>
          </c:cat>
          <c:val>
            <c:numRef>
              <c:f>(' RESUMEN BRIX'!$F$16,' RESUMEN BRIX'!$F$17,' RESUMEN BRIX'!$F$18,' RESUMEN BRIX'!$F$19,' RESUMEN BRIX'!$F$20,' RESUMEN BRIX'!$F$21)</c:f>
              <c:numCache>
                <c:formatCode>General</c:formatCode>
                <c:ptCount val="6"/>
                <c:pt idx="0">
                  <c:v>11.863333333333333</c:v>
                </c:pt>
                <c:pt idx="1">
                  <c:v>11.566666666666668</c:v>
                </c:pt>
                <c:pt idx="2">
                  <c:v>12.487999999999998</c:v>
                </c:pt>
                <c:pt idx="3">
                  <c:v>11.647222222222219</c:v>
                </c:pt>
                <c:pt idx="4">
                  <c:v>11.033333333333333</c:v>
                </c:pt>
                <c:pt idx="5">
                  <c:v>11.533333333333333</c:v>
                </c:pt>
              </c:numCache>
            </c:numRef>
          </c:val>
        </c:ser>
        <c:dLbls>
          <c:showLegendKey val="0"/>
          <c:showVal val="0"/>
          <c:showCatName val="0"/>
          <c:showSerName val="0"/>
          <c:showPercent val="0"/>
          <c:showBubbleSize val="0"/>
        </c:dLbls>
        <c:gapWidth val="150"/>
        <c:axId val="144099584"/>
        <c:axId val="144109568"/>
      </c:barChart>
      <c:catAx>
        <c:axId val="144099584"/>
        <c:scaling>
          <c:orientation val="minMax"/>
        </c:scaling>
        <c:delete val="0"/>
        <c:axPos val="b"/>
        <c:numFmt formatCode="General" sourceLinked="0"/>
        <c:majorTickMark val="out"/>
        <c:minorTickMark val="none"/>
        <c:tickLblPos val="nextTo"/>
        <c:txPr>
          <a:bodyPr/>
          <a:lstStyle/>
          <a:p>
            <a:pPr>
              <a:defRPr sz="1200" b="1"/>
            </a:pPr>
            <a:endParaRPr lang="es-ES"/>
          </a:p>
        </c:txPr>
        <c:crossAx val="144109568"/>
        <c:crosses val="autoZero"/>
        <c:auto val="1"/>
        <c:lblAlgn val="ctr"/>
        <c:lblOffset val="100"/>
        <c:noMultiLvlLbl val="0"/>
      </c:catAx>
      <c:valAx>
        <c:axId val="144109568"/>
        <c:scaling>
          <c:orientation val="minMax"/>
          <c:max val="16"/>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BRIX</a:t>
                </a:r>
              </a:p>
            </c:rich>
          </c:tx>
          <c:overlay val="0"/>
        </c:title>
        <c:numFmt formatCode="General" sourceLinked="1"/>
        <c:majorTickMark val="out"/>
        <c:minorTickMark val="none"/>
        <c:tickLblPos val="nextTo"/>
        <c:spPr>
          <a:noFill/>
          <a:ln>
            <a:noFill/>
          </a:ln>
        </c:spPr>
        <c:crossAx val="144099584"/>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91310691068248595"/>
          <c:y val="0.804465644345562"/>
        </c:manualLayout>
      </c:layout>
      <c:overlay val="1"/>
    </c:title>
    <c:autoTitleDeleted val="0"/>
    <c:plotArea>
      <c:layout/>
      <c:barChart>
        <c:barDir val="col"/>
        <c:grouping val="clustered"/>
        <c:varyColors val="0"/>
        <c:ser>
          <c:idx val="3"/>
          <c:order val="0"/>
          <c:tx>
            <c:strRef>
              <c:f>' RESUMEN BRIX'!$B$3:$C$3</c:f>
              <c:strCache>
                <c:ptCount val="1"/>
                <c:pt idx="0">
                  <c:v>Black Splendor</c:v>
                </c:pt>
              </c:strCache>
            </c:strRef>
          </c:tx>
          <c:spPr>
            <a:solidFill>
              <a:schemeClr val="accent1"/>
            </a:solidFill>
            <a:ln>
              <a:noFill/>
            </a:ln>
            <a:effectLst/>
          </c:spPr>
          <c:invertIfNegative val="0"/>
          <c:errBars>
            <c:errBarType val="both"/>
            <c:errValType val="cust"/>
            <c:noEndCap val="0"/>
            <c:plus>
              <c:numRef>
                <c:f>(' RESUMEN BRIX'!$C$5,' RESUMEN BRIX'!$C$6,' RESUMEN BRIX'!$C$7,' RESUMEN BRIX'!$C$8,' RESUMEN BRIX'!$C$9,' RESUMEN BRIX'!$C$10)</c:f>
                <c:numCache>
                  <c:formatCode>General</c:formatCode>
                  <c:ptCount val="6"/>
                  <c:pt idx="0">
                    <c:v>1.4329817799292219</c:v>
                  </c:pt>
                  <c:pt idx="1">
                    <c:v>1.5693032350945288</c:v>
                  </c:pt>
                  <c:pt idx="2">
                    <c:v>0.25166114784235838</c:v>
                  </c:pt>
                  <c:pt idx="3">
                    <c:v>0.40414518843273756</c:v>
                  </c:pt>
                  <c:pt idx="4">
                    <c:v>0.65064070986477152</c:v>
                  </c:pt>
                  <c:pt idx="5">
                    <c:v>1.3613718571107956</c:v>
                  </c:pt>
                </c:numCache>
              </c:numRef>
            </c:plus>
            <c:minus>
              <c:numRef>
                <c:f>(' RESUMEN BRIX'!$C$5,' RESUMEN BRIX'!$C$6,' RESUMEN BRIX'!$C$7,' RESUMEN BRIX'!$C$8,' RESUMEN BRIX'!$C$9,' RESUMEN BRIX'!$C$10)</c:f>
                <c:numCache>
                  <c:formatCode>General</c:formatCode>
                  <c:ptCount val="6"/>
                  <c:pt idx="0">
                    <c:v>1.4329817799292219</c:v>
                  </c:pt>
                  <c:pt idx="1">
                    <c:v>1.5693032350945288</c:v>
                  </c:pt>
                  <c:pt idx="2">
                    <c:v>0.25166114784235838</c:v>
                  </c:pt>
                  <c:pt idx="3">
                    <c:v>0.40414518843273756</c:v>
                  </c:pt>
                  <c:pt idx="4">
                    <c:v>0.65064070986477152</c:v>
                  </c:pt>
                  <c:pt idx="5">
                    <c:v>1.3613718571107956</c:v>
                  </c:pt>
                </c:numCache>
              </c:numRef>
            </c:minus>
            <c:spPr>
              <a:noFill/>
              <a:ln w="9525" cap="flat" cmpd="sng" algn="ctr">
                <a:solidFill>
                  <a:schemeClr val="tx1">
                    <a:lumMod val="65000"/>
                    <a:lumOff val="35000"/>
                  </a:schemeClr>
                </a:solidFill>
                <a:round/>
              </a:ln>
              <a:effectLst/>
            </c:spPr>
          </c:errBars>
          <c:cat>
            <c:strRef>
              <c:f>(' RESUMEN BRIX'!$A$5,' RESUMEN BRIX'!$A$6,' RESUMEN BRIX'!$A$7,' RESUMEN BRIX'!$A$8,' RESUMEN BRIX'!$A$9,' RESUMEN BRIX'!$A$10)</c:f>
              <c:strCache>
                <c:ptCount val="6"/>
                <c:pt idx="0">
                  <c:v>INICIAL</c:v>
                </c:pt>
                <c:pt idx="1">
                  <c:v>CONFECCIÓN</c:v>
                </c:pt>
                <c:pt idx="2">
                  <c:v> TRANSPORTE CONTROL</c:v>
                </c:pt>
                <c:pt idx="3">
                  <c:v>TRANSPORTE TRAT.</c:v>
                </c:pt>
                <c:pt idx="4">
                  <c:v>TVC CONTROL</c:v>
                </c:pt>
                <c:pt idx="5">
                  <c:v>TVC TRAT.</c:v>
                </c:pt>
              </c:strCache>
            </c:strRef>
          </c:cat>
          <c:val>
            <c:numRef>
              <c:f>(' RESUMEN BRIX'!$B$5,' RESUMEN BRIX'!$B$6,' RESUMEN BRIX'!$B$7,' RESUMEN BRIX'!$B$8,' RESUMEN BRIX'!$B$9,' RESUMEN BRIX'!$B$10)</c:f>
              <c:numCache>
                <c:formatCode>General</c:formatCode>
                <c:ptCount val="6"/>
                <c:pt idx="0">
                  <c:v>10.563333333333336</c:v>
                </c:pt>
                <c:pt idx="1">
                  <c:v>10.526666666666667</c:v>
                </c:pt>
                <c:pt idx="2">
                  <c:v>10.233333333333333</c:v>
                </c:pt>
                <c:pt idx="3">
                  <c:v>9.7333333333333343</c:v>
                </c:pt>
                <c:pt idx="4">
                  <c:v>9.6666666666666661</c:v>
                </c:pt>
                <c:pt idx="5">
                  <c:v>9.3333333333333339</c:v>
                </c:pt>
              </c:numCache>
            </c:numRef>
          </c:val>
        </c:ser>
        <c:ser>
          <c:idx val="4"/>
          <c:order val="1"/>
          <c:tx>
            <c:strRef>
              <c:f>' RESUMEN BRIX'!$D$3:$E$3</c:f>
              <c:strCache>
                <c:ptCount val="1"/>
                <c:pt idx="0">
                  <c:v>Showtime</c:v>
                </c:pt>
              </c:strCache>
            </c:strRef>
          </c:tx>
          <c:spPr>
            <a:solidFill>
              <a:schemeClr val="accent2"/>
            </a:solidFill>
            <a:ln>
              <a:noFill/>
            </a:ln>
            <a:effectLst/>
          </c:spPr>
          <c:invertIfNegative val="0"/>
          <c:errBars>
            <c:errBarType val="both"/>
            <c:errValType val="cust"/>
            <c:noEndCap val="0"/>
            <c:plus>
              <c:numRef>
                <c:f>' RESUMEN BRIX'!$E$5:$E$10</c:f>
                <c:numCache>
                  <c:formatCode>General</c:formatCode>
                  <c:ptCount val="6"/>
                  <c:pt idx="0">
                    <c:v>1.2841608020482644</c:v>
                  </c:pt>
                  <c:pt idx="1">
                    <c:v>1.3177977536557837</c:v>
                  </c:pt>
                  <c:pt idx="2">
                    <c:v>0.3605551275463994</c:v>
                  </c:pt>
                  <c:pt idx="3">
                    <c:v>0.11547005383792475</c:v>
                  </c:pt>
                  <c:pt idx="4">
                    <c:v>0.40414518843273756</c:v>
                  </c:pt>
                  <c:pt idx="5">
                    <c:v>0.52915026221291794</c:v>
                  </c:pt>
                </c:numCache>
              </c:numRef>
            </c:plus>
            <c:minus>
              <c:numRef>
                <c:f>' RESUMEN BRIX'!$E$5:$E$10</c:f>
                <c:numCache>
                  <c:formatCode>General</c:formatCode>
                  <c:ptCount val="6"/>
                  <c:pt idx="0">
                    <c:v>1.2841608020482644</c:v>
                  </c:pt>
                  <c:pt idx="1">
                    <c:v>1.3177977536557837</c:v>
                  </c:pt>
                  <c:pt idx="2">
                    <c:v>0.3605551275463994</c:v>
                  </c:pt>
                  <c:pt idx="3">
                    <c:v>0.11547005383792475</c:v>
                  </c:pt>
                  <c:pt idx="4">
                    <c:v>0.40414518843273756</c:v>
                  </c:pt>
                  <c:pt idx="5">
                    <c:v>0.52915026221291794</c:v>
                  </c:pt>
                </c:numCache>
              </c:numRef>
            </c:minus>
          </c:errBars>
          <c:val>
            <c:numRef>
              <c:f>(' RESUMEN BRIX'!$D$5,' RESUMEN BRIX'!$D$6,' RESUMEN BRIX'!$D$7,' RESUMEN BRIX'!$D$8,' RESUMEN BRIX'!$D$9,' RESUMEN BRIX'!$D$10)</c:f>
              <c:numCache>
                <c:formatCode>General</c:formatCode>
                <c:ptCount val="6"/>
                <c:pt idx="0">
                  <c:v>14.170000000000003</c:v>
                </c:pt>
                <c:pt idx="1">
                  <c:v>14.357666666666665</c:v>
                </c:pt>
                <c:pt idx="2">
                  <c:v>11.5</c:v>
                </c:pt>
                <c:pt idx="3">
                  <c:v>12.033333333333333</c:v>
                </c:pt>
                <c:pt idx="4">
                  <c:v>11.733333333333334</c:v>
                </c:pt>
                <c:pt idx="5">
                  <c:v>11.4</c:v>
                </c:pt>
              </c:numCache>
            </c:numRef>
          </c:val>
        </c:ser>
        <c:ser>
          <c:idx val="5"/>
          <c:order val="2"/>
          <c:tx>
            <c:strRef>
              <c:f>' RESUMEN BRIX'!$F$3:$G$3</c:f>
              <c:strCache>
                <c:ptCount val="1"/>
                <c:pt idx="0">
                  <c:v>Black Gold</c:v>
                </c:pt>
              </c:strCache>
            </c:strRef>
          </c:tx>
          <c:spPr>
            <a:solidFill>
              <a:schemeClr val="accent3"/>
            </a:solidFill>
            <a:ln>
              <a:noFill/>
            </a:ln>
            <a:effectLst/>
          </c:spPr>
          <c:invertIfNegative val="0"/>
          <c:errBars>
            <c:errBarType val="both"/>
            <c:errValType val="cust"/>
            <c:noEndCap val="0"/>
            <c:plus>
              <c:numRef>
                <c:f>' RESUMEN BRIX'!$G$5:$G$10</c:f>
                <c:numCache>
                  <c:formatCode>General</c:formatCode>
                  <c:ptCount val="6"/>
                  <c:pt idx="0">
                    <c:v>0.80487737339727516</c:v>
                  </c:pt>
                  <c:pt idx="1">
                    <c:v>1.00473516591348</c:v>
                  </c:pt>
                  <c:pt idx="2">
                    <c:v>1.1881825523789593</c:v>
                  </c:pt>
                  <c:pt idx="3">
                    <c:v>1.1407147578295631</c:v>
                  </c:pt>
                  <c:pt idx="4">
                    <c:v>0.5</c:v>
                  </c:pt>
                  <c:pt idx="5">
                    <c:v>5.7735026918962373E-2</c:v>
                  </c:pt>
                </c:numCache>
              </c:numRef>
            </c:plus>
            <c:minus>
              <c:numRef>
                <c:f>' RESUMEN BRIX'!$G$5:$G$10</c:f>
                <c:numCache>
                  <c:formatCode>General</c:formatCode>
                  <c:ptCount val="6"/>
                  <c:pt idx="0">
                    <c:v>0.80487737339727516</c:v>
                  </c:pt>
                  <c:pt idx="1">
                    <c:v>1.00473516591348</c:v>
                  </c:pt>
                  <c:pt idx="2">
                    <c:v>1.1881825523789593</c:v>
                  </c:pt>
                  <c:pt idx="3">
                    <c:v>1.1407147578295631</c:v>
                  </c:pt>
                  <c:pt idx="4">
                    <c:v>0.5</c:v>
                  </c:pt>
                  <c:pt idx="5">
                    <c:v>5.7735026918962373E-2</c:v>
                  </c:pt>
                </c:numCache>
              </c:numRef>
            </c:minus>
          </c:errBars>
          <c:val>
            <c:numRef>
              <c:f>(' RESUMEN BRIX'!$F$5,' RESUMEN BRIX'!$F$6,' RESUMEN BRIX'!$F$7,' RESUMEN BRIX'!$F$8,' RESUMEN BRIX'!$F$9,' RESUMEN BRIX'!$F$10)</c:f>
              <c:numCache>
                <c:formatCode>General</c:formatCode>
                <c:ptCount val="6"/>
                <c:pt idx="0">
                  <c:v>12.009999999999998</c:v>
                </c:pt>
                <c:pt idx="1">
                  <c:v>12.041666666666664</c:v>
                </c:pt>
                <c:pt idx="2">
                  <c:v>11.727777777777776</c:v>
                </c:pt>
                <c:pt idx="3">
                  <c:v>13.08611111111111</c:v>
                </c:pt>
                <c:pt idx="4">
                  <c:v>11.6</c:v>
                </c:pt>
                <c:pt idx="5">
                  <c:v>11.033333333333333</c:v>
                </c:pt>
              </c:numCache>
            </c:numRef>
          </c:val>
        </c:ser>
        <c:ser>
          <c:idx val="0"/>
          <c:order val="3"/>
          <c:tx>
            <c:strRef>
              <c:f>' RESUMEN BRIX'!$B$25:$C$25</c:f>
              <c:strCache>
                <c:ptCount val="1"/>
                <c:pt idx="0">
                  <c:v>Black Splendor</c:v>
                </c:pt>
              </c:strCache>
            </c:strRef>
          </c:tx>
          <c:invertIfNegative val="0"/>
          <c:errBars>
            <c:errBarType val="both"/>
            <c:errValType val="cust"/>
            <c:noEndCap val="0"/>
            <c:plus>
              <c:numRef>
                <c:f>' RESUMEN BRIX'!$C$27:$C$32</c:f>
                <c:numCache>
                  <c:formatCode>General</c:formatCode>
                  <c:ptCount val="6"/>
                  <c:pt idx="0">
                    <c:v>1.4388533109996609</c:v>
                  </c:pt>
                  <c:pt idx="1">
                    <c:v>1.6155458847544917</c:v>
                  </c:pt>
                  <c:pt idx="2">
                    <c:v>0.45825756949558416</c:v>
                  </c:pt>
                  <c:pt idx="3">
                    <c:v>0.56083271421461678</c:v>
                  </c:pt>
                  <c:pt idx="4">
                    <c:v>0.40000000000000036</c:v>
                  </c:pt>
                  <c:pt idx="5">
                    <c:v>1.2503332889007479</c:v>
                  </c:pt>
                </c:numCache>
              </c:numRef>
            </c:plus>
            <c:minus>
              <c:numRef>
                <c:f>' RESUMEN BRIX'!$C$27:$C$32</c:f>
                <c:numCache>
                  <c:formatCode>General</c:formatCode>
                  <c:ptCount val="6"/>
                  <c:pt idx="0">
                    <c:v>1.4388533109996609</c:v>
                  </c:pt>
                  <c:pt idx="1">
                    <c:v>1.6155458847544917</c:v>
                  </c:pt>
                  <c:pt idx="2">
                    <c:v>0.45825756949558416</c:v>
                  </c:pt>
                  <c:pt idx="3">
                    <c:v>0.56083271421461678</c:v>
                  </c:pt>
                  <c:pt idx="4">
                    <c:v>0.40000000000000036</c:v>
                  </c:pt>
                  <c:pt idx="5">
                    <c:v>1.2503332889007479</c:v>
                  </c:pt>
                </c:numCache>
              </c:numRef>
            </c:minus>
          </c:errBars>
          <c:cat>
            <c:strRef>
              <c:f>' RESUMEN BRIX'!$A$27:$A$32</c:f>
              <c:strCache>
                <c:ptCount val="6"/>
                <c:pt idx="0">
                  <c:v>INICIAL</c:v>
                </c:pt>
                <c:pt idx="1">
                  <c:v>CONFECCIÓN</c:v>
                </c:pt>
                <c:pt idx="2">
                  <c:v> TRANSPORTE CONTROL</c:v>
                </c:pt>
                <c:pt idx="3">
                  <c:v>TRANSPORTE TRAT.</c:v>
                </c:pt>
                <c:pt idx="4">
                  <c:v>TVC CONTROL</c:v>
                </c:pt>
                <c:pt idx="5">
                  <c:v>TVC TRAT.</c:v>
                </c:pt>
              </c:strCache>
            </c:strRef>
          </c:cat>
          <c:val>
            <c:numRef>
              <c:f>' RESUMEN BRIX'!$B$27:$B$32</c:f>
              <c:numCache>
                <c:formatCode>General</c:formatCode>
                <c:ptCount val="6"/>
                <c:pt idx="0">
                  <c:v>10.373333333333335</c:v>
                </c:pt>
                <c:pt idx="1">
                  <c:v>10.496666666666666</c:v>
                </c:pt>
                <c:pt idx="2">
                  <c:v>9.4</c:v>
                </c:pt>
                <c:pt idx="3">
                  <c:v>9.4733333333333345</c:v>
                </c:pt>
                <c:pt idx="4">
                  <c:v>10.1</c:v>
                </c:pt>
                <c:pt idx="5">
                  <c:v>8.9666666666666668</c:v>
                </c:pt>
              </c:numCache>
            </c:numRef>
          </c:val>
        </c:ser>
        <c:ser>
          <c:idx val="1"/>
          <c:order val="4"/>
          <c:tx>
            <c:strRef>
              <c:f>' RESUMEN BRIX'!$D$25:$E$25</c:f>
              <c:strCache>
                <c:ptCount val="1"/>
                <c:pt idx="0">
                  <c:v>Showtime</c:v>
                </c:pt>
              </c:strCache>
            </c:strRef>
          </c:tx>
          <c:invertIfNegative val="0"/>
          <c:errBars>
            <c:errBarType val="both"/>
            <c:errValType val="cust"/>
            <c:noEndCap val="0"/>
            <c:plus>
              <c:numRef>
                <c:f>' RESUMEN BRIX'!$E$27:$E$32</c:f>
                <c:numCache>
                  <c:formatCode>General</c:formatCode>
                  <c:ptCount val="6"/>
                  <c:pt idx="0">
                    <c:v>1.3512914214732241</c:v>
                  </c:pt>
                  <c:pt idx="1">
                    <c:v>1.4408051708090004</c:v>
                  </c:pt>
                  <c:pt idx="2">
                    <c:v>0.25166114784235827</c:v>
                  </c:pt>
                  <c:pt idx="3">
                    <c:v>5.77350269189634E-2</c:v>
                  </c:pt>
                  <c:pt idx="4">
                    <c:v>9.9999999999999645E-2</c:v>
                  </c:pt>
                  <c:pt idx="5">
                    <c:v>0.29439202887759464</c:v>
                  </c:pt>
                </c:numCache>
              </c:numRef>
            </c:plus>
            <c:minus>
              <c:numRef>
                <c:f>' RESUMEN BRIX'!$E$27:$E$32</c:f>
                <c:numCache>
                  <c:formatCode>General</c:formatCode>
                  <c:ptCount val="6"/>
                  <c:pt idx="0">
                    <c:v>1.3512914214732241</c:v>
                  </c:pt>
                  <c:pt idx="1">
                    <c:v>1.4408051708090004</c:v>
                  </c:pt>
                  <c:pt idx="2">
                    <c:v>0.25166114784235827</c:v>
                  </c:pt>
                  <c:pt idx="3">
                    <c:v>5.77350269189634E-2</c:v>
                  </c:pt>
                  <c:pt idx="4">
                    <c:v>9.9999999999999645E-2</c:v>
                  </c:pt>
                  <c:pt idx="5">
                    <c:v>0.29439202887759464</c:v>
                  </c:pt>
                </c:numCache>
              </c:numRef>
            </c:minus>
          </c:errBars>
          <c:cat>
            <c:strRef>
              <c:f>' RESUMEN BRIX'!$A$27:$A$32</c:f>
              <c:strCache>
                <c:ptCount val="6"/>
                <c:pt idx="0">
                  <c:v>INICIAL</c:v>
                </c:pt>
                <c:pt idx="1">
                  <c:v>CONFECCIÓN</c:v>
                </c:pt>
                <c:pt idx="2">
                  <c:v> TRANSPORTE CONTROL</c:v>
                </c:pt>
                <c:pt idx="3">
                  <c:v>TRANSPORTE TRAT.</c:v>
                </c:pt>
                <c:pt idx="4">
                  <c:v>TVC CONTROL</c:v>
                </c:pt>
                <c:pt idx="5">
                  <c:v>TVC TRAT.</c:v>
                </c:pt>
              </c:strCache>
            </c:strRef>
          </c:cat>
          <c:val>
            <c:numRef>
              <c:f>' RESUMEN BRIX'!$D$27:$D$32</c:f>
              <c:numCache>
                <c:formatCode>General</c:formatCode>
                <c:ptCount val="6"/>
                <c:pt idx="0">
                  <c:v>13.543333333333331</c:v>
                </c:pt>
                <c:pt idx="1">
                  <c:v>13.516666666666664</c:v>
                </c:pt>
                <c:pt idx="2">
                  <c:v>11.433333333333332</c:v>
                </c:pt>
                <c:pt idx="3">
                  <c:v>11.266666666666666</c:v>
                </c:pt>
                <c:pt idx="4">
                  <c:v>11.6</c:v>
                </c:pt>
                <c:pt idx="5">
                  <c:v>11.9</c:v>
                </c:pt>
              </c:numCache>
            </c:numRef>
          </c:val>
        </c:ser>
        <c:ser>
          <c:idx val="2"/>
          <c:order val="5"/>
          <c:tx>
            <c:strRef>
              <c:f>' RESUMEN BRIX'!$F$25:$G$25</c:f>
              <c:strCache>
                <c:ptCount val="1"/>
                <c:pt idx="0">
                  <c:v>Black Gold</c:v>
                </c:pt>
              </c:strCache>
            </c:strRef>
          </c:tx>
          <c:invertIfNegative val="0"/>
          <c:errBars>
            <c:errBarType val="both"/>
            <c:errValType val="cust"/>
            <c:noEndCap val="0"/>
            <c:plus>
              <c:numRef>
                <c:f>' RESUMEN BRIX'!$G$27:$G$32</c:f>
                <c:numCache>
                  <c:formatCode>General</c:formatCode>
                  <c:ptCount val="6"/>
                  <c:pt idx="0">
                    <c:v>1.0496250014544057</c:v>
                  </c:pt>
                  <c:pt idx="1">
                    <c:v>1.0260996222504952</c:v>
                  </c:pt>
                  <c:pt idx="2">
                    <c:v>0.25166114784235827</c:v>
                  </c:pt>
                  <c:pt idx="3">
                    <c:v>0.83464658427080407</c:v>
                  </c:pt>
                  <c:pt idx="4">
                    <c:v>0.30550504633038922</c:v>
                  </c:pt>
                  <c:pt idx="5">
                    <c:v>0.17320508075688815</c:v>
                  </c:pt>
                </c:numCache>
              </c:numRef>
            </c:plus>
            <c:minus>
              <c:numRef>
                <c:f>' RESUMEN BRIX'!$G$27:$G$32</c:f>
                <c:numCache>
                  <c:formatCode>General</c:formatCode>
                  <c:ptCount val="6"/>
                  <c:pt idx="0">
                    <c:v>1.0496250014544057</c:v>
                  </c:pt>
                  <c:pt idx="1">
                    <c:v>1.0260996222504952</c:v>
                  </c:pt>
                  <c:pt idx="2">
                    <c:v>0.25166114784235827</c:v>
                  </c:pt>
                  <c:pt idx="3">
                    <c:v>0.83464658427080407</c:v>
                  </c:pt>
                  <c:pt idx="4">
                    <c:v>0.30550504633038922</c:v>
                  </c:pt>
                  <c:pt idx="5">
                    <c:v>0.17320508075688815</c:v>
                  </c:pt>
                </c:numCache>
              </c:numRef>
            </c:minus>
          </c:errBars>
          <c:cat>
            <c:strRef>
              <c:f>' RESUMEN BRIX'!$A$27:$A$32</c:f>
              <c:strCache>
                <c:ptCount val="6"/>
                <c:pt idx="0">
                  <c:v>INICIAL</c:v>
                </c:pt>
                <c:pt idx="1">
                  <c:v>CONFECCIÓN</c:v>
                </c:pt>
                <c:pt idx="2">
                  <c:v> TRANSPORTE CONTROL</c:v>
                </c:pt>
                <c:pt idx="3">
                  <c:v>TRANSPORTE TRAT.</c:v>
                </c:pt>
                <c:pt idx="4">
                  <c:v>TVC CONTROL</c:v>
                </c:pt>
                <c:pt idx="5">
                  <c:v>TVC TRAT.</c:v>
                </c:pt>
              </c:strCache>
            </c:strRef>
          </c:cat>
          <c:val>
            <c:numRef>
              <c:f>' RESUMEN BRIX'!$F$27:$F$32</c:f>
              <c:numCache>
                <c:formatCode>General</c:formatCode>
                <c:ptCount val="6"/>
                <c:pt idx="0">
                  <c:v>11.636666666666665</c:v>
                </c:pt>
                <c:pt idx="1">
                  <c:v>11.562499999999998</c:v>
                </c:pt>
                <c:pt idx="2">
                  <c:v>10.566666666666668</c:v>
                </c:pt>
                <c:pt idx="3">
                  <c:v>13.27777777777778</c:v>
                </c:pt>
                <c:pt idx="4">
                  <c:v>11.433333333333332</c:v>
                </c:pt>
                <c:pt idx="5">
                  <c:v>11.6</c:v>
                </c:pt>
              </c:numCache>
            </c:numRef>
          </c:val>
        </c:ser>
        <c:dLbls>
          <c:showLegendKey val="0"/>
          <c:showVal val="0"/>
          <c:showCatName val="0"/>
          <c:showSerName val="0"/>
          <c:showPercent val="0"/>
          <c:showBubbleSize val="0"/>
        </c:dLbls>
        <c:gapWidth val="150"/>
        <c:axId val="144157312"/>
        <c:axId val="144167296"/>
      </c:barChart>
      <c:catAx>
        <c:axId val="144157312"/>
        <c:scaling>
          <c:orientation val="minMax"/>
        </c:scaling>
        <c:delete val="0"/>
        <c:axPos val="b"/>
        <c:numFmt formatCode="General" sourceLinked="0"/>
        <c:majorTickMark val="out"/>
        <c:minorTickMark val="none"/>
        <c:tickLblPos val="nextTo"/>
        <c:txPr>
          <a:bodyPr/>
          <a:lstStyle/>
          <a:p>
            <a:pPr>
              <a:defRPr sz="1200" b="1"/>
            </a:pPr>
            <a:endParaRPr lang="es-ES"/>
          </a:p>
        </c:txPr>
        <c:crossAx val="144167296"/>
        <c:crossesAt val="0"/>
        <c:auto val="1"/>
        <c:lblAlgn val="ctr"/>
        <c:lblOffset val="100"/>
        <c:noMultiLvlLbl val="0"/>
      </c:catAx>
      <c:valAx>
        <c:axId val="144167296"/>
        <c:scaling>
          <c:orientation val="minMax"/>
        </c:scaling>
        <c:delete val="0"/>
        <c:axPos val="l"/>
        <c:majorGridlines>
          <c:spPr>
            <a:ln>
              <a:solidFill>
                <a:schemeClr val="bg1">
                  <a:lumMod val="85000"/>
                </a:schemeClr>
              </a:solidFill>
            </a:ln>
          </c:spPr>
        </c:majorGridlines>
        <c:title>
          <c:tx>
            <c:rich>
              <a:bodyPr rot="-5400000" vert="horz"/>
              <a:lstStyle/>
              <a:p>
                <a:pPr>
                  <a:defRPr sz="1600"/>
                </a:pPr>
                <a:r>
                  <a:rPr lang="en-US" sz="1600"/>
                  <a:t>BRIX</a:t>
                </a:r>
              </a:p>
            </c:rich>
          </c:tx>
          <c:overlay val="0"/>
        </c:title>
        <c:numFmt formatCode="General" sourceLinked="1"/>
        <c:majorTickMark val="out"/>
        <c:minorTickMark val="none"/>
        <c:tickLblPos val="nextTo"/>
        <c:spPr>
          <a:ln>
            <a:noFill/>
          </a:ln>
        </c:spPr>
        <c:crossAx val="144157312"/>
        <c:crosses val="autoZero"/>
        <c:crossBetween val="between"/>
      </c:valAx>
      <c:spPr>
        <a:noFill/>
        <a:ln w="0">
          <a:noFill/>
        </a:ln>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s-ES" sz="2000" baseline="0"/>
              <a:t>3ºC</a:t>
            </a:r>
            <a:endParaRPr lang="es-ES" sz="2000"/>
          </a:p>
        </c:rich>
      </c:tx>
      <c:layout>
        <c:manualLayout>
          <c:xMode val="edge"/>
          <c:yMode val="edge"/>
          <c:x val="0.92867527409599304"/>
          <c:y val="0.79472817255386097"/>
        </c:manualLayout>
      </c:layout>
      <c:overlay val="1"/>
    </c:title>
    <c:autoTitleDeleted val="0"/>
    <c:plotArea>
      <c:layout/>
      <c:barChart>
        <c:barDir val="col"/>
        <c:grouping val="clustered"/>
        <c:varyColors val="0"/>
        <c:ser>
          <c:idx val="0"/>
          <c:order val="0"/>
          <c:tx>
            <c:strRef>
              <c:f>' RESUMEN IM'!$B$3:$C$3</c:f>
              <c:strCache>
                <c:ptCount val="1"/>
                <c:pt idx="0">
                  <c:v>Black Splendor</c:v>
                </c:pt>
              </c:strCache>
            </c:strRef>
          </c:tx>
          <c:spPr>
            <a:solidFill>
              <a:schemeClr val="accent1"/>
            </a:solidFill>
            <a:ln>
              <a:noFill/>
            </a:ln>
            <a:effectLst/>
          </c:spPr>
          <c:invertIfNegative val="0"/>
          <c:dLbls>
            <c:dLbl>
              <c:idx val="0"/>
              <c:layout>
                <c:manualLayout>
                  <c:x val="0"/>
                  <c:y val="-6.2609835457060503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6.2609835457060503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84146574873707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52439724621121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IM'!$C$5,' RESUMEN IM'!$C$6,' RESUMEN IM'!$C$7,' RESUMEN IM'!$C$8,' RESUMEN IM'!$C$9,' RESUMEN IM'!$C$10)</c:f>
                <c:numCache>
                  <c:formatCode>General</c:formatCode>
                  <c:ptCount val="6"/>
                  <c:pt idx="0">
                    <c:v>1.4329817799292219</c:v>
                  </c:pt>
                  <c:pt idx="1">
                    <c:v>1.5693032350945288</c:v>
                  </c:pt>
                  <c:pt idx="2">
                    <c:v>0.25166114784235838</c:v>
                  </c:pt>
                  <c:pt idx="3">
                    <c:v>0.40414518843273756</c:v>
                  </c:pt>
                  <c:pt idx="4">
                    <c:v>0.65064070986477152</c:v>
                  </c:pt>
                  <c:pt idx="5">
                    <c:v>1.3613718571107956</c:v>
                  </c:pt>
                </c:numCache>
              </c:numRef>
            </c:plus>
            <c:minus>
              <c:numRef>
                <c:f>(' RESUMEN IM'!$C$5,' RESUMEN IM'!$C$6,' RESUMEN IM'!$C$7,' RESUMEN IM'!$C$8,' RESUMEN IM'!$C$9,' RESUMEN IM'!$C$10)</c:f>
                <c:numCache>
                  <c:formatCode>General</c:formatCode>
                  <c:ptCount val="6"/>
                  <c:pt idx="0">
                    <c:v>1.4329817799292219</c:v>
                  </c:pt>
                  <c:pt idx="1">
                    <c:v>1.5693032350945288</c:v>
                  </c:pt>
                  <c:pt idx="2">
                    <c:v>0.25166114784235838</c:v>
                  </c:pt>
                  <c:pt idx="3">
                    <c:v>0.40414518843273756</c:v>
                  </c:pt>
                  <c:pt idx="4">
                    <c:v>0.65064070986477152</c:v>
                  </c:pt>
                  <c:pt idx="5">
                    <c:v>1.3613718571107956</c:v>
                  </c:pt>
                </c:numCache>
              </c:numRef>
            </c:minus>
            <c:spPr>
              <a:noFill/>
              <a:ln w="9525" cap="flat" cmpd="sng" algn="ctr">
                <a:solidFill>
                  <a:schemeClr val="tx1">
                    <a:lumMod val="65000"/>
                    <a:lumOff val="35000"/>
                  </a:schemeClr>
                </a:solidFill>
                <a:round/>
              </a:ln>
              <a:effectLst/>
            </c:spPr>
          </c:errBars>
          <c:cat>
            <c:strRef>
              <c:f>(' RESUMEN IM'!$A$5,' RESUMEN IM'!$A$6,' RESUMEN IM'!$A$7,' RESUMEN IM'!$A$8,' RESUMEN IM'!$A$9,' RESUMEN IM'!$A$10)</c:f>
              <c:strCache>
                <c:ptCount val="6"/>
                <c:pt idx="0">
                  <c:v>INICIAL</c:v>
                </c:pt>
                <c:pt idx="1">
                  <c:v>CONFECCIÓN</c:v>
                </c:pt>
                <c:pt idx="2">
                  <c:v> TRANSPORTE CONTROL</c:v>
                </c:pt>
                <c:pt idx="3">
                  <c:v>TRANSPORTE TRAT.</c:v>
                </c:pt>
                <c:pt idx="4">
                  <c:v>TVC CONTROL</c:v>
                </c:pt>
                <c:pt idx="5">
                  <c:v>TVC TRAT.</c:v>
                </c:pt>
              </c:strCache>
            </c:strRef>
          </c:cat>
          <c:val>
            <c:numRef>
              <c:f>(' RESUMEN IM'!$B$5,' RESUMEN IM'!$B$6,' RESUMEN IM'!$B$7,' RESUMEN IM'!$B$8,' RESUMEN IM'!$B$9,' RESUMEN IM'!$B$10)</c:f>
              <c:numCache>
                <c:formatCode>General</c:formatCode>
                <c:ptCount val="6"/>
                <c:pt idx="0">
                  <c:v>10.563333333333336</c:v>
                </c:pt>
                <c:pt idx="1">
                  <c:v>10.526666666666667</c:v>
                </c:pt>
                <c:pt idx="2">
                  <c:v>10.233333333333333</c:v>
                </c:pt>
                <c:pt idx="3">
                  <c:v>9.7333333333333343</c:v>
                </c:pt>
                <c:pt idx="4">
                  <c:v>9.6666666666666661</c:v>
                </c:pt>
                <c:pt idx="5">
                  <c:v>9.3333333333333339</c:v>
                </c:pt>
              </c:numCache>
            </c:numRef>
          </c:val>
        </c:ser>
        <c:ser>
          <c:idx val="1"/>
          <c:order val="1"/>
          <c:tx>
            <c:strRef>
              <c:f>' RESUMEN IM'!$D$3:$E$3</c:f>
              <c:strCache>
                <c:ptCount val="1"/>
                <c:pt idx="0">
                  <c:v>Showtime</c:v>
                </c:pt>
              </c:strCache>
            </c:strRef>
          </c:tx>
          <c:spPr>
            <a:solidFill>
              <a:schemeClr val="accent2"/>
            </a:solidFill>
            <a:ln>
              <a:noFill/>
            </a:ln>
            <a:effectLst/>
          </c:spPr>
          <c:invertIfNegative val="0"/>
          <c:dLbls>
            <c:dLbl>
              <c:idx val="0"/>
              <c:layout>
                <c:manualLayout>
                  <c:x val="-1.8519674310382699E-3"/>
                  <c:y val="-5.15610409646381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4.4195177969689803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519674310382699E-3"/>
                  <c:y val="0"/>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1.6879907698622401E-17"/>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85260688775887E-3"/>
                  <c:y val="-3.6562723928690601E-3"/>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IM'!$E$5:$E$10</c:f>
                <c:numCache>
                  <c:formatCode>General</c:formatCode>
                  <c:ptCount val="6"/>
                  <c:pt idx="0">
                    <c:v>1.2841608020482644</c:v>
                  </c:pt>
                  <c:pt idx="1">
                    <c:v>1.3177977536557837</c:v>
                  </c:pt>
                  <c:pt idx="2">
                    <c:v>0.3605551275463994</c:v>
                  </c:pt>
                  <c:pt idx="3">
                    <c:v>0.11547005383792475</c:v>
                  </c:pt>
                  <c:pt idx="4">
                    <c:v>0.40414518843273756</c:v>
                  </c:pt>
                  <c:pt idx="5">
                    <c:v>0.52915026221291794</c:v>
                  </c:pt>
                </c:numCache>
              </c:numRef>
            </c:plus>
            <c:minus>
              <c:numRef>
                <c:f>' RESUMEN IM'!$E$5:$E$10</c:f>
                <c:numCache>
                  <c:formatCode>General</c:formatCode>
                  <c:ptCount val="6"/>
                  <c:pt idx="0">
                    <c:v>1.2841608020482644</c:v>
                  </c:pt>
                  <c:pt idx="1">
                    <c:v>1.3177977536557837</c:v>
                  </c:pt>
                  <c:pt idx="2">
                    <c:v>0.3605551275463994</c:v>
                  </c:pt>
                  <c:pt idx="3">
                    <c:v>0.11547005383792475</c:v>
                  </c:pt>
                  <c:pt idx="4">
                    <c:v>0.40414518843273756</c:v>
                  </c:pt>
                  <c:pt idx="5">
                    <c:v>0.52915026221291794</c:v>
                  </c:pt>
                </c:numCache>
              </c:numRef>
            </c:minus>
          </c:errBars>
          <c:val>
            <c:numRef>
              <c:f>(' RESUMEN IM'!$D$5,' RESUMEN IM'!$D$6,' RESUMEN IM'!$D$7,' RESUMEN IM'!$D$8,' RESUMEN IM'!$D$9,' RESUMEN IM'!$D$10)</c:f>
              <c:numCache>
                <c:formatCode>General</c:formatCode>
                <c:ptCount val="6"/>
                <c:pt idx="0">
                  <c:v>14.170000000000003</c:v>
                </c:pt>
                <c:pt idx="1">
                  <c:v>14.357666666666665</c:v>
                </c:pt>
                <c:pt idx="2">
                  <c:v>11.5</c:v>
                </c:pt>
                <c:pt idx="3">
                  <c:v>12.033333333333333</c:v>
                </c:pt>
                <c:pt idx="4">
                  <c:v>11.733333333333334</c:v>
                </c:pt>
                <c:pt idx="5">
                  <c:v>11.4</c:v>
                </c:pt>
              </c:numCache>
            </c:numRef>
          </c:val>
        </c:ser>
        <c:ser>
          <c:idx val="2"/>
          <c:order val="2"/>
          <c:tx>
            <c:strRef>
              <c:f>' RESUMEN IM'!$F$3:$G$3</c:f>
              <c:strCache>
                <c:ptCount val="1"/>
                <c:pt idx="0">
                  <c:v>Black Gold</c:v>
                </c:pt>
              </c:strCache>
            </c:strRef>
          </c:tx>
          <c:spPr>
            <a:solidFill>
              <a:schemeClr val="accent3"/>
            </a:solidFill>
            <a:ln>
              <a:noFill/>
            </a:ln>
            <a:effectLst/>
          </c:spPr>
          <c:invertIfNegative val="0"/>
          <c:dLbls>
            <c:dLbl>
              <c:idx val="0"/>
              <c:layout>
                <c:manualLayout>
                  <c:x val="0"/>
                  <c:y val="-3.3146383477267297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4.4195177969689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519674310382699E-3"/>
                  <c:y val="-4.787810946716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7878109467163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039348620765502E-3"/>
                  <c:y val="0"/>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8349823250089902E-7"/>
                  <c:y val="0"/>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IM'!$G$5:$G$10</c:f>
                <c:numCache>
                  <c:formatCode>General</c:formatCode>
                  <c:ptCount val="6"/>
                  <c:pt idx="0">
                    <c:v>0.80487737339727516</c:v>
                  </c:pt>
                  <c:pt idx="1">
                    <c:v>1.00473516591348</c:v>
                  </c:pt>
                  <c:pt idx="2">
                    <c:v>1.1881825523789593</c:v>
                  </c:pt>
                  <c:pt idx="3">
                    <c:v>1.1407147578295631</c:v>
                  </c:pt>
                  <c:pt idx="4">
                    <c:v>0.5</c:v>
                  </c:pt>
                  <c:pt idx="5">
                    <c:v>5.7735026918962373E-2</c:v>
                  </c:pt>
                </c:numCache>
              </c:numRef>
            </c:plus>
            <c:minus>
              <c:numRef>
                <c:f>' RESUMEN IM'!$G$5:$G$10</c:f>
                <c:numCache>
                  <c:formatCode>General</c:formatCode>
                  <c:ptCount val="6"/>
                  <c:pt idx="0">
                    <c:v>0.80487737339727516</c:v>
                  </c:pt>
                  <c:pt idx="1">
                    <c:v>1.00473516591348</c:v>
                  </c:pt>
                  <c:pt idx="2">
                    <c:v>1.1881825523789593</c:v>
                  </c:pt>
                  <c:pt idx="3">
                    <c:v>1.1407147578295631</c:v>
                  </c:pt>
                  <c:pt idx="4">
                    <c:v>0.5</c:v>
                  </c:pt>
                  <c:pt idx="5">
                    <c:v>5.7735026918962373E-2</c:v>
                  </c:pt>
                </c:numCache>
              </c:numRef>
            </c:minus>
          </c:errBars>
          <c:val>
            <c:numRef>
              <c:f>(' RESUMEN IM'!$F$5,' RESUMEN IM'!$F$6,' RESUMEN IM'!$F$7,' RESUMEN IM'!$F$8,' RESUMEN IM'!$F$9,' RESUMEN IM'!$F$10)</c:f>
              <c:numCache>
                <c:formatCode>General</c:formatCode>
                <c:ptCount val="6"/>
                <c:pt idx="0">
                  <c:v>12.009999999999998</c:v>
                </c:pt>
                <c:pt idx="1">
                  <c:v>12.041666666666664</c:v>
                </c:pt>
                <c:pt idx="2">
                  <c:v>11.727777777777776</c:v>
                </c:pt>
                <c:pt idx="3">
                  <c:v>13.08611111111111</c:v>
                </c:pt>
                <c:pt idx="4">
                  <c:v>11.6</c:v>
                </c:pt>
                <c:pt idx="5">
                  <c:v>11.033333333333333</c:v>
                </c:pt>
              </c:numCache>
            </c:numRef>
          </c:val>
        </c:ser>
        <c:dLbls>
          <c:showLegendKey val="0"/>
          <c:showVal val="0"/>
          <c:showCatName val="0"/>
          <c:showSerName val="0"/>
          <c:showPercent val="0"/>
          <c:showBubbleSize val="0"/>
        </c:dLbls>
        <c:gapWidth val="219"/>
        <c:overlap val="-27"/>
        <c:axId val="144627968"/>
        <c:axId val="144281600"/>
      </c:barChart>
      <c:catAx>
        <c:axId val="14462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ES"/>
          </a:p>
        </c:txPr>
        <c:crossAx val="144281600"/>
        <c:crosses val="autoZero"/>
        <c:auto val="1"/>
        <c:lblAlgn val="ctr"/>
        <c:lblOffset val="100"/>
        <c:noMultiLvlLbl val="0"/>
      </c:catAx>
      <c:valAx>
        <c:axId val="144281600"/>
        <c:scaling>
          <c:orientation val="minMax"/>
          <c:max val="16"/>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s-ES" sz="1600"/>
                  <a:t>Brix</a:t>
                </a:r>
                <a:r>
                  <a:rPr lang="es-ES" sz="1600" baseline="0"/>
                  <a:t> </a:t>
                </a:r>
                <a:endParaRPr lang="es-ES" sz="1600"/>
              </a:p>
            </c:rich>
          </c:tx>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4627968"/>
        <c:crosses val="autoZero"/>
        <c:crossBetween val="between"/>
      </c:valAx>
      <c:spPr>
        <a:noFill/>
        <a:ln>
          <a:noFill/>
        </a:ln>
        <a:effectLst/>
      </c:spPr>
    </c:plotArea>
    <c:legend>
      <c:legendPos val="b"/>
      <c:overlay val="0"/>
      <c:txPr>
        <a:bodyPr/>
        <a:lstStyle/>
        <a:p>
          <a:pPr>
            <a:defRPr sz="1400"/>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91378442428055795"/>
          <c:y val="0.813629862358211"/>
        </c:manualLayout>
      </c:layout>
      <c:overlay val="1"/>
    </c:title>
    <c:autoTitleDeleted val="0"/>
    <c:plotArea>
      <c:layout>
        <c:manualLayout>
          <c:layoutTarget val="inner"/>
          <c:xMode val="edge"/>
          <c:yMode val="edge"/>
          <c:x val="0.106424534350176"/>
          <c:y val="4.0593836215694699E-2"/>
          <c:w val="0.87875461054775195"/>
          <c:h val="0.69492667734375002"/>
        </c:manualLayout>
      </c:layout>
      <c:barChart>
        <c:barDir val="col"/>
        <c:grouping val="clustered"/>
        <c:varyColors val="0"/>
        <c:ser>
          <c:idx val="0"/>
          <c:order val="0"/>
          <c:tx>
            <c:strRef>
              <c:f>' RESUMEN IM'!$B$14:$C$14</c:f>
              <c:strCache>
                <c:ptCount val="1"/>
                <c:pt idx="0">
                  <c:v>Black Splendor</c:v>
                </c:pt>
              </c:strCache>
            </c:strRef>
          </c:tx>
          <c:invertIfNegative val="0"/>
          <c:dLbls>
            <c:dLbl>
              <c:idx val="0"/>
              <c:layout>
                <c:manualLayout>
                  <c:x val="1.69761720076632E-17"/>
                  <c:y val="-4.787810946716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9523440153264E-17"/>
                  <c:y val="-5.89269039595863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3.68293149747411E-3"/>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3.68293149747414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IM'!$C$16:$C$21</c:f>
                <c:numCache>
                  <c:formatCode>General</c:formatCode>
                  <c:ptCount val="6"/>
                  <c:pt idx="0">
                    <c:v>1.0853253127439524</c:v>
                  </c:pt>
                  <c:pt idx="1">
                    <c:v>1.397374385200244</c:v>
                  </c:pt>
                  <c:pt idx="2">
                    <c:v>0.23094010767585052</c:v>
                  </c:pt>
                  <c:pt idx="3">
                    <c:v>0.36055512754639862</c:v>
                  </c:pt>
                  <c:pt idx="4">
                    <c:v>0.91651513899116821</c:v>
                  </c:pt>
                  <c:pt idx="5">
                    <c:v>0.40414518843273839</c:v>
                  </c:pt>
                </c:numCache>
              </c:numRef>
            </c:plus>
            <c:minus>
              <c:numRef>
                <c:f>' RESUMEN IM'!$C$16:$C$21</c:f>
                <c:numCache>
                  <c:formatCode>General</c:formatCode>
                  <c:ptCount val="6"/>
                  <c:pt idx="0">
                    <c:v>1.0853253127439524</c:v>
                  </c:pt>
                  <c:pt idx="1">
                    <c:v>1.397374385200244</c:v>
                  </c:pt>
                  <c:pt idx="2">
                    <c:v>0.23094010767585052</c:v>
                  </c:pt>
                  <c:pt idx="3">
                    <c:v>0.36055512754639862</c:v>
                  </c:pt>
                  <c:pt idx="4">
                    <c:v>0.91651513899116821</c:v>
                  </c:pt>
                  <c:pt idx="5">
                    <c:v>0.40414518843273839</c:v>
                  </c:pt>
                </c:numCache>
              </c:numRef>
            </c:minus>
          </c:errBar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IM'!$B$16:$B$21</c:f>
              <c:numCache>
                <c:formatCode>General</c:formatCode>
                <c:ptCount val="6"/>
                <c:pt idx="0">
                  <c:v>11.399999999999999</c:v>
                </c:pt>
                <c:pt idx="1">
                  <c:v>10.690000000000001</c:v>
                </c:pt>
                <c:pt idx="2">
                  <c:v>9.7333333333333343</c:v>
                </c:pt>
                <c:pt idx="3">
                  <c:v>9.7999999999999989</c:v>
                </c:pt>
                <c:pt idx="4">
                  <c:v>9.5</c:v>
                </c:pt>
                <c:pt idx="5">
                  <c:v>9.5333333333333332</c:v>
                </c:pt>
              </c:numCache>
            </c:numRef>
          </c:val>
        </c:ser>
        <c:ser>
          <c:idx val="1"/>
          <c:order val="1"/>
          <c:tx>
            <c:strRef>
              <c:f>' RESUMEN IM'!$D$14:$E$14</c:f>
              <c:strCache>
                <c:ptCount val="1"/>
                <c:pt idx="0">
                  <c:v>Showtime</c:v>
                </c:pt>
              </c:strCache>
            </c:strRef>
          </c:tx>
          <c:invertIfNegative val="0"/>
          <c:dLbls>
            <c:dLbl>
              <c:idx val="0"/>
              <c:layout>
                <c:manualLayout>
                  <c:x val="0"/>
                  <c:y val="-5.892690395958639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10244929444313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94634519797932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8926903959586399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2097588984844901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IM'!$E$16:$E$21</c:f>
                <c:numCache>
                  <c:formatCode>General</c:formatCode>
                  <c:ptCount val="6"/>
                  <c:pt idx="0">
                    <c:v>1.3993471384160199</c:v>
                  </c:pt>
                  <c:pt idx="1">
                    <c:v>1.9852444187804308</c:v>
                  </c:pt>
                  <c:pt idx="2">
                    <c:v>0.75055534994651352</c:v>
                  </c:pt>
                  <c:pt idx="3">
                    <c:v>5.7735026918962373E-2</c:v>
                  </c:pt>
                  <c:pt idx="4">
                    <c:v>1.3453624047073709</c:v>
                  </c:pt>
                  <c:pt idx="5">
                    <c:v>0.75055534994651296</c:v>
                  </c:pt>
                </c:numCache>
              </c:numRef>
            </c:plus>
            <c:minus>
              <c:numRef>
                <c:f>' RESUMEN IM'!$E$16:$E$21</c:f>
                <c:numCache>
                  <c:formatCode>General</c:formatCode>
                  <c:ptCount val="6"/>
                  <c:pt idx="0">
                    <c:v>1.3993471384160199</c:v>
                  </c:pt>
                  <c:pt idx="1">
                    <c:v>1.9852444187804308</c:v>
                  </c:pt>
                  <c:pt idx="2">
                    <c:v>0.75055534994651352</c:v>
                  </c:pt>
                  <c:pt idx="3">
                    <c:v>5.7735026918962373E-2</c:v>
                  </c:pt>
                  <c:pt idx="4">
                    <c:v>1.3453624047073709</c:v>
                  </c:pt>
                  <c:pt idx="5">
                    <c:v>0.75055534994651296</c:v>
                  </c:pt>
                </c:numCache>
              </c:numRef>
            </c:minus>
          </c:errBar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IM'!$D$16,' RESUMEN IM'!$D$17,' RESUMEN IM'!$D$18,' RESUMEN IM'!$D$19,' RESUMEN IM'!$D$20,' RESUMEN IM'!$D$21)</c:f>
              <c:numCache>
                <c:formatCode>General</c:formatCode>
                <c:ptCount val="6"/>
                <c:pt idx="0">
                  <c:v>13.810000000000002</c:v>
                </c:pt>
                <c:pt idx="1">
                  <c:v>13.446666666666665</c:v>
                </c:pt>
                <c:pt idx="2">
                  <c:v>11.133333333333333</c:v>
                </c:pt>
                <c:pt idx="3">
                  <c:v>12.166666666666666</c:v>
                </c:pt>
                <c:pt idx="4">
                  <c:v>11.5</c:v>
                </c:pt>
                <c:pt idx="5">
                  <c:v>11.233333333333334</c:v>
                </c:pt>
              </c:numCache>
            </c:numRef>
          </c:val>
        </c:ser>
        <c:ser>
          <c:idx val="2"/>
          <c:order val="2"/>
          <c:tx>
            <c:strRef>
              <c:f>' RESUMEN IM'!$F$14:$G$14</c:f>
              <c:strCache>
                <c:ptCount val="1"/>
                <c:pt idx="0">
                  <c:v>Black Gold</c:v>
                </c:pt>
              </c:strCache>
            </c:strRef>
          </c:tx>
          <c:invertIfNegative val="0"/>
          <c:dLbls>
            <c:dLbl>
              <c:idx val="0"/>
              <c:layout>
                <c:manualLayout>
                  <c:x val="0"/>
                  <c:y val="-3.68293149747414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943915043180190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5.524397246211219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4195177969689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7.3658629949482904E-3"/>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6829314974741498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IM'!$G$16:$G$21</c:f>
                <c:numCache>
                  <c:formatCode>General</c:formatCode>
                  <c:ptCount val="6"/>
                  <c:pt idx="0">
                    <c:v>0.96650216594770744</c:v>
                  </c:pt>
                  <c:pt idx="1">
                    <c:v>2.3844909522682749</c:v>
                  </c:pt>
                  <c:pt idx="2">
                    <c:v>1.3001025600569938</c:v>
                  </c:pt>
                  <c:pt idx="3">
                    <c:v>0.98168546347918895</c:v>
                  </c:pt>
                  <c:pt idx="4">
                    <c:v>5.7735026918962373E-2</c:v>
                  </c:pt>
                  <c:pt idx="5">
                    <c:v>0.97125348562223102</c:v>
                  </c:pt>
                </c:numCache>
              </c:numRef>
            </c:plus>
            <c:minus>
              <c:numRef>
                <c:f>' RESUMEN IM'!$G$16:$G$21</c:f>
                <c:numCache>
                  <c:formatCode>General</c:formatCode>
                  <c:ptCount val="6"/>
                  <c:pt idx="0">
                    <c:v>0.96650216594770744</c:v>
                  </c:pt>
                  <c:pt idx="1">
                    <c:v>2.3844909522682749</c:v>
                  </c:pt>
                  <c:pt idx="2">
                    <c:v>1.3001025600569938</c:v>
                  </c:pt>
                  <c:pt idx="3">
                    <c:v>0.98168546347918895</c:v>
                  </c:pt>
                  <c:pt idx="4">
                    <c:v>5.7735026918962373E-2</c:v>
                  </c:pt>
                  <c:pt idx="5">
                    <c:v>0.97125348562223102</c:v>
                  </c:pt>
                </c:numCache>
              </c:numRef>
            </c:minus>
          </c:errBar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IM'!$F$16,' RESUMEN IM'!$F$17,' RESUMEN IM'!$F$18,' RESUMEN IM'!$F$19,' RESUMEN IM'!$F$20,' RESUMEN IM'!$F$21)</c:f>
              <c:numCache>
                <c:formatCode>General</c:formatCode>
                <c:ptCount val="6"/>
                <c:pt idx="0">
                  <c:v>11.863333333333333</c:v>
                </c:pt>
                <c:pt idx="1">
                  <c:v>11.566666666666668</c:v>
                </c:pt>
                <c:pt idx="2">
                  <c:v>12.487999999999998</c:v>
                </c:pt>
                <c:pt idx="3">
                  <c:v>11.647222222222219</c:v>
                </c:pt>
                <c:pt idx="4">
                  <c:v>11.033333333333333</c:v>
                </c:pt>
                <c:pt idx="5">
                  <c:v>11.533333333333333</c:v>
                </c:pt>
              </c:numCache>
            </c:numRef>
          </c:val>
        </c:ser>
        <c:dLbls>
          <c:dLblPos val="outEnd"/>
          <c:showLegendKey val="0"/>
          <c:showVal val="1"/>
          <c:showCatName val="0"/>
          <c:showSerName val="0"/>
          <c:showPercent val="0"/>
          <c:showBubbleSize val="0"/>
        </c:dLbls>
        <c:gapWidth val="150"/>
        <c:axId val="144359808"/>
        <c:axId val="144361344"/>
      </c:barChart>
      <c:catAx>
        <c:axId val="144359808"/>
        <c:scaling>
          <c:orientation val="minMax"/>
        </c:scaling>
        <c:delete val="0"/>
        <c:axPos val="b"/>
        <c:numFmt formatCode="General" sourceLinked="0"/>
        <c:majorTickMark val="out"/>
        <c:minorTickMark val="none"/>
        <c:tickLblPos val="nextTo"/>
        <c:txPr>
          <a:bodyPr/>
          <a:lstStyle/>
          <a:p>
            <a:pPr>
              <a:defRPr sz="1200" b="1"/>
            </a:pPr>
            <a:endParaRPr lang="es-ES"/>
          </a:p>
        </c:txPr>
        <c:crossAx val="144361344"/>
        <c:crosses val="autoZero"/>
        <c:auto val="1"/>
        <c:lblAlgn val="ctr"/>
        <c:lblOffset val="100"/>
        <c:noMultiLvlLbl val="0"/>
      </c:catAx>
      <c:valAx>
        <c:axId val="144361344"/>
        <c:scaling>
          <c:orientation val="minMax"/>
          <c:max val="16"/>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Brix</a:t>
                </a:r>
              </a:p>
            </c:rich>
          </c:tx>
          <c:overlay val="0"/>
        </c:title>
        <c:numFmt formatCode="General" sourceLinked="1"/>
        <c:majorTickMark val="out"/>
        <c:minorTickMark val="none"/>
        <c:tickLblPos val="nextTo"/>
        <c:spPr>
          <a:noFill/>
          <a:ln>
            <a:noFill/>
          </a:ln>
        </c:spPr>
        <c:crossAx val="144359808"/>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91310691068248595"/>
          <c:y val="0.804465644345562"/>
        </c:manualLayout>
      </c:layout>
      <c:overlay val="1"/>
    </c:title>
    <c:autoTitleDeleted val="0"/>
    <c:plotArea>
      <c:layout/>
      <c:barChart>
        <c:barDir val="col"/>
        <c:grouping val="clustered"/>
        <c:varyColors val="0"/>
        <c:ser>
          <c:idx val="0"/>
          <c:order val="0"/>
          <c:tx>
            <c:strRef>
              <c:f>' RESUMEN IM (2)'!$B$25:$C$25</c:f>
              <c:strCache>
                <c:ptCount val="1"/>
                <c:pt idx="0">
                  <c:v>Black Splendor</c:v>
                </c:pt>
              </c:strCache>
            </c:strRef>
          </c:tx>
          <c:invertIfNegative val="0"/>
          <c:dLbls>
            <c:dLbl>
              <c:idx val="0"/>
              <c:layout>
                <c:manualLayout>
                  <c:x val="-1.69761720076632E-17"/>
                  <c:y val="-6.26098354570605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582420720231999E-7"/>
                  <c:y val="-6.997569845200879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523647770066398E-3"/>
                  <c:y val="-5.4649495919360837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523647770066398E-3"/>
                  <c:y val="-6.1936095375275634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8523647770066398E-3"/>
                  <c:y val="-4.0710288534994754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(2)'!$C$27:$C$32</c:f>
                <c:numCache>
                  <c:formatCode>General</c:formatCode>
                  <c:ptCount val="6"/>
                  <c:pt idx="0">
                    <c:v>6.7963909161729424E-2</c:v>
                  </c:pt>
                  <c:pt idx="1">
                    <c:v>8.9762146247010177E-2</c:v>
                  </c:pt>
                  <c:pt idx="2">
                    <c:v>5.0335368093863776E-2</c:v>
                  </c:pt>
                  <c:pt idx="3">
                    <c:v>5.2240468812522946E-3</c:v>
                  </c:pt>
                  <c:pt idx="4">
                    <c:v>7.3958010458033782E-2</c:v>
                  </c:pt>
                  <c:pt idx="5">
                    <c:v>4.2245754615386828E-2</c:v>
                  </c:pt>
                </c:numCache>
              </c:numRef>
            </c:plus>
            <c:minus>
              <c:numRef>
                <c:f>' RESUMEN IM (2)'!$C$27:$C$32</c:f>
                <c:numCache>
                  <c:formatCode>General</c:formatCode>
                  <c:ptCount val="6"/>
                  <c:pt idx="0">
                    <c:v>6.7963909161729424E-2</c:v>
                  </c:pt>
                  <c:pt idx="1">
                    <c:v>8.9762146247010177E-2</c:v>
                  </c:pt>
                  <c:pt idx="2">
                    <c:v>5.0335368093863776E-2</c:v>
                  </c:pt>
                  <c:pt idx="3">
                    <c:v>5.2240468812522946E-3</c:v>
                  </c:pt>
                  <c:pt idx="4">
                    <c:v>7.3958010458033782E-2</c:v>
                  </c:pt>
                  <c:pt idx="5">
                    <c:v>4.2245754615386828E-2</c:v>
                  </c:pt>
                </c:numCache>
              </c:numRef>
            </c:minus>
          </c:errBars>
          <c:cat>
            <c:strRef>
              <c:f>' RESUMEN IM (2)'!$A$27:$A$32</c:f>
              <c:strCache>
                <c:ptCount val="6"/>
                <c:pt idx="0">
                  <c:v>INICIAL</c:v>
                </c:pt>
                <c:pt idx="1">
                  <c:v>CONFECCIÓN</c:v>
                </c:pt>
                <c:pt idx="2">
                  <c:v> TRANSPORTE CONTROL</c:v>
                </c:pt>
                <c:pt idx="3">
                  <c:v>TRANSPORTE TRAT.</c:v>
                </c:pt>
                <c:pt idx="4">
                  <c:v>TVC CONTROL</c:v>
                </c:pt>
                <c:pt idx="5">
                  <c:v>TVC TRAT.</c:v>
                </c:pt>
              </c:strCache>
            </c:strRef>
          </c:cat>
          <c:val>
            <c:numRef>
              <c:f>' RESUMEN IM (2)'!$B$27:$B$32</c:f>
              <c:numCache>
                <c:formatCode>General</c:formatCode>
                <c:ptCount val="6"/>
                <c:pt idx="0">
                  <c:v>0.50828371519902216</c:v>
                </c:pt>
                <c:pt idx="1">
                  <c:v>0.52829296026898465</c:v>
                </c:pt>
                <c:pt idx="2">
                  <c:v>0.41445278792663448</c:v>
                </c:pt>
                <c:pt idx="3">
                  <c:v>0.40994087343402413</c:v>
                </c:pt>
                <c:pt idx="4">
                  <c:v>0.59739615461188744</c:v>
                </c:pt>
                <c:pt idx="5">
                  <c:v>0.4054710353060898</c:v>
                </c:pt>
              </c:numCache>
            </c:numRef>
          </c:val>
        </c:ser>
        <c:ser>
          <c:idx val="1"/>
          <c:order val="1"/>
          <c:tx>
            <c:strRef>
              <c:f>' RESUMEN IM (2)'!$D$25:$E$25</c:f>
              <c:strCache>
                <c:ptCount val="1"/>
                <c:pt idx="0">
                  <c:v>Showtime</c:v>
                </c:pt>
              </c:strCache>
            </c:strRef>
          </c:tx>
          <c:invertIfNegative val="0"/>
          <c:dLbls>
            <c:dLbl>
              <c:idx val="0"/>
              <c:layout>
                <c:manualLayout>
                  <c:x val="0"/>
                  <c:y val="-6.629276695453470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8523647770066398E-3"/>
                  <c:y val="-5.9006251271210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3.2789697551616551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516354995353774E-3"/>
                  <c:y val="-5.4649495919360865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1.0929899183872174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(2)'!$E$27:$E$32</c:f>
                <c:numCache>
                  <c:formatCode>General</c:formatCode>
                  <c:ptCount val="6"/>
                  <c:pt idx="0">
                    <c:v>6.0204573221272172E-2</c:v>
                  </c:pt>
                  <c:pt idx="1">
                    <c:v>5.2859804385308559E-2</c:v>
                  </c:pt>
                  <c:pt idx="2">
                    <c:v>2.4514394342069327E-3</c:v>
                  </c:pt>
                  <c:pt idx="3">
                    <c:v>2.6592195197865612E-2</c:v>
                  </c:pt>
                  <c:pt idx="4">
                    <c:v>5.8522167915375227E-2</c:v>
                  </c:pt>
                  <c:pt idx="5">
                    <c:v>9.6553190930325408E-3</c:v>
                  </c:pt>
                </c:numCache>
              </c:numRef>
            </c:plus>
            <c:minus>
              <c:numRef>
                <c:f>' RESUMEN IM (2)'!$E$27:$E$32</c:f>
                <c:numCache>
                  <c:formatCode>General</c:formatCode>
                  <c:ptCount val="6"/>
                  <c:pt idx="0">
                    <c:v>6.0204573221272172E-2</c:v>
                  </c:pt>
                  <c:pt idx="1">
                    <c:v>5.2859804385308559E-2</c:v>
                  </c:pt>
                  <c:pt idx="2">
                    <c:v>2.4514394342069327E-3</c:v>
                  </c:pt>
                  <c:pt idx="3">
                    <c:v>2.6592195197865612E-2</c:v>
                  </c:pt>
                  <c:pt idx="4">
                    <c:v>5.8522167915375227E-2</c:v>
                  </c:pt>
                  <c:pt idx="5">
                    <c:v>9.6553190930325408E-3</c:v>
                  </c:pt>
                </c:numCache>
              </c:numRef>
            </c:minus>
          </c:errBars>
          <c:cat>
            <c:strRef>
              <c:f>' RESUMEN IM (2)'!$A$27:$A$32</c:f>
              <c:strCache>
                <c:ptCount val="6"/>
                <c:pt idx="0">
                  <c:v>INICIAL</c:v>
                </c:pt>
                <c:pt idx="1">
                  <c:v>CONFECCIÓN</c:v>
                </c:pt>
                <c:pt idx="2">
                  <c:v> TRANSPORTE CONTROL</c:v>
                </c:pt>
                <c:pt idx="3">
                  <c:v>TRANSPORTE TRAT.</c:v>
                </c:pt>
                <c:pt idx="4">
                  <c:v>TVC CONTROL</c:v>
                </c:pt>
                <c:pt idx="5">
                  <c:v>TVC TRAT.</c:v>
                </c:pt>
              </c:strCache>
            </c:strRef>
          </c:cat>
          <c:val>
            <c:numRef>
              <c:f>' RESUMEN IM (2)'!$D$27:$D$32</c:f>
              <c:numCache>
                <c:formatCode>General</c:formatCode>
                <c:ptCount val="6"/>
                <c:pt idx="0">
                  <c:v>0.50767294490087223</c:v>
                </c:pt>
                <c:pt idx="1">
                  <c:v>0.4993939883645766</c:v>
                </c:pt>
                <c:pt idx="2">
                  <c:v>0.43526040193564636</c:v>
                </c:pt>
                <c:pt idx="3">
                  <c:v>0.45684740241866445</c:v>
                </c:pt>
                <c:pt idx="4">
                  <c:v>0.58204816585645602</c:v>
                </c:pt>
                <c:pt idx="5">
                  <c:v>0.65062167430588491</c:v>
                </c:pt>
              </c:numCache>
            </c:numRef>
          </c:val>
        </c:ser>
        <c:ser>
          <c:idx val="2"/>
          <c:order val="2"/>
          <c:tx>
            <c:strRef>
              <c:f>' RESUMEN IM (2)'!$F$25:$G$25</c:f>
              <c:strCache>
                <c:ptCount val="1"/>
                <c:pt idx="0">
                  <c:v>Black Gold</c:v>
                </c:pt>
              </c:strCache>
            </c:strRef>
          </c:tx>
          <c:invertIfNegative val="0"/>
          <c:dLbls>
            <c:dLbl>
              <c:idx val="0"/>
              <c:layout>
                <c:manualLayout>
                  <c:x val="1.8519674310382699E-3"/>
                  <c:y val="-4.41951779696898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8519674310382699E-3"/>
                  <c:y val="-5.892690395958639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7878109467163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5559022931148203E-3"/>
                  <c:y val="-1.47317259898966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 (2)'!$G$27:$G$32</c:f>
                <c:numCache>
                  <c:formatCode>General</c:formatCode>
                  <c:ptCount val="6"/>
                  <c:pt idx="0">
                    <c:v>5.5452369176216543E-2</c:v>
                  </c:pt>
                  <c:pt idx="1">
                    <c:v>5.9294484930087717E-2</c:v>
                  </c:pt>
                  <c:pt idx="2">
                    <c:v>6.3268806880502617E-3</c:v>
                  </c:pt>
                  <c:pt idx="3">
                    <c:v>4.2504303341140331E-2</c:v>
                  </c:pt>
                  <c:pt idx="4">
                    <c:v>3.620804587424694E-3</c:v>
                  </c:pt>
                  <c:pt idx="5">
                    <c:v>1.8984942917779451E-2</c:v>
                  </c:pt>
                </c:numCache>
              </c:numRef>
            </c:plus>
            <c:minus>
              <c:numRef>
                <c:f>' RESUMEN IM (2)'!$G$27:$G$32</c:f>
                <c:numCache>
                  <c:formatCode>General</c:formatCode>
                  <c:ptCount val="6"/>
                  <c:pt idx="0">
                    <c:v>5.5452369176216543E-2</c:v>
                  </c:pt>
                  <c:pt idx="1">
                    <c:v>5.9294484930087717E-2</c:v>
                  </c:pt>
                  <c:pt idx="2">
                    <c:v>6.3268806880502617E-3</c:v>
                  </c:pt>
                  <c:pt idx="3">
                    <c:v>4.2504303341140331E-2</c:v>
                  </c:pt>
                  <c:pt idx="4">
                    <c:v>3.620804587424694E-3</c:v>
                  </c:pt>
                  <c:pt idx="5">
                    <c:v>1.8984942917779451E-2</c:v>
                  </c:pt>
                </c:numCache>
              </c:numRef>
            </c:minus>
          </c:errBars>
          <c:cat>
            <c:strRef>
              <c:f>' RESUMEN IM (2)'!$A$27:$A$32</c:f>
              <c:strCache>
                <c:ptCount val="6"/>
                <c:pt idx="0">
                  <c:v>INICIAL</c:v>
                </c:pt>
                <c:pt idx="1">
                  <c:v>CONFECCIÓN</c:v>
                </c:pt>
                <c:pt idx="2">
                  <c:v> TRANSPORTE CONTROL</c:v>
                </c:pt>
                <c:pt idx="3">
                  <c:v>TRANSPORTE TRAT.</c:v>
                </c:pt>
                <c:pt idx="4">
                  <c:v>TVC CONTROL</c:v>
                </c:pt>
                <c:pt idx="5">
                  <c:v>TVC TRAT.</c:v>
                </c:pt>
              </c:strCache>
            </c:strRef>
          </c:cat>
          <c:val>
            <c:numRef>
              <c:f>' RESUMEN IM (2)'!$F$27:$F$32</c:f>
              <c:numCache>
                <c:formatCode>General</c:formatCode>
                <c:ptCount val="6"/>
                <c:pt idx="0">
                  <c:v>0.59697236790986774</c:v>
                </c:pt>
                <c:pt idx="1">
                  <c:v>0.59286603228657653</c:v>
                </c:pt>
                <c:pt idx="2">
                  <c:v>0.53542539806499201</c:v>
                </c:pt>
                <c:pt idx="3">
                  <c:v>0.64888333493543515</c:v>
                </c:pt>
                <c:pt idx="4">
                  <c:v>0.56230719837951992</c:v>
                </c:pt>
                <c:pt idx="5">
                  <c:v>0.60350205730916395</c:v>
                </c:pt>
              </c:numCache>
            </c:numRef>
          </c:val>
        </c:ser>
        <c:dLbls>
          <c:dLblPos val="outEnd"/>
          <c:showLegendKey val="0"/>
          <c:showVal val="1"/>
          <c:showCatName val="0"/>
          <c:showSerName val="0"/>
          <c:showPercent val="0"/>
          <c:showBubbleSize val="0"/>
        </c:dLbls>
        <c:gapWidth val="150"/>
        <c:axId val="141276288"/>
        <c:axId val="141277824"/>
      </c:barChart>
      <c:catAx>
        <c:axId val="141276288"/>
        <c:scaling>
          <c:orientation val="minMax"/>
        </c:scaling>
        <c:delete val="0"/>
        <c:axPos val="b"/>
        <c:numFmt formatCode="General" sourceLinked="0"/>
        <c:majorTickMark val="out"/>
        <c:minorTickMark val="none"/>
        <c:tickLblPos val="nextTo"/>
        <c:txPr>
          <a:bodyPr/>
          <a:lstStyle/>
          <a:p>
            <a:pPr>
              <a:defRPr sz="1200" b="1"/>
            </a:pPr>
            <a:endParaRPr lang="es-ES"/>
          </a:p>
        </c:txPr>
        <c:crossAx val="141277824"/>
        <c:crossesAt val="0"/>
        <c:auto val="1"/>
        <c:lblAlgn val="ctr"/>
        <c:lblOffset val="100"/>
        <c:noMultiLvlLbl val="0"/>
      </c:catAx>
      <c:valAx>
        <c:axId val="141277824"/>
        <c:scaling>
          <c:orientation val="minMax"/>
        </c:scaling>
        <c:delete val="0"/>
        <c:axPos val="l"/>
        <c:majorGridlines>
          <c:spPr>
            <a:ln>
              <a:solidFill>
                <a:schemeClr val="bg1">
                  <a:lumMod val="85000"/>
                </a:schemeClr>
              </a:solidFill>
            </a:ln>
          </c:spPr>
        </c:majorGridlines>
        <c:title>
          <c:tx>
            <c:rich>
              <a:bodyPr rot="-5400000" vert="horz"/>
              <a:lstStyle/>
              <a:p>
                <a:pPr>
                  <a:defRPr sz="1600"/>
                </a:pPr>
                <a:r>
                  <a:rPr lang="es-ES" sz="1800" b="1" i="0" baseline="0">
                    <a:effectLst/>
                  </a:rPr>
                  <a:t>Indice de madurez </a:t>
                </a:r>
                <a:endParaRPr lang="es-ES" sz="1600">
                  <a:effectLst/>
                </a:endParaRPr>
              </a:p>
            </c:rich>
          </c:tx>
          <c:layout>
            <c:manualLayout>
              <c:xMode val="edge"/>
              <c:yMode val="edge"/>
              <c:x val="2.43189515188224E-2"/>
              <c:y val="0.309861023865523"/>
            </c:manualLayout>
          </c:layout>
          <c:overlay val="0"/>
        </c:title>
        <c:numFmt formatCode="General" sourceLinked="1"/>
        <c:majorTickMark val="out"/>
        <c:minorTickMark val="none"/>
        <c:tickLblPos val="nextTo"/>
        <c:spPr>
          <a:ln>
            <a:noFill/>
          </a:ln>
        </c:spPr>
        <c:crossAx val="141276288"/>
        <c:crosses val="autoZero"/>
        <c:crossBetween val="between"/>
      </c:valAx>
      <c:spPr>
        <a:noFill/>
        <a:ln w="0">
          <a:noFill/>
        </a:ln>
      </c:spPr>
    </c:plotArea>
    <c:legend>
      <c:legendPos val="b"/>
      <c:layout/>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91310691068248595"/>
          <c:y val="0.804465644345562"/>
        </c:manualLayout>
      </c:layout>
      <c:overlay val="1"/>
    </c:title>
    <c:autoTitleDeleted val="0"/>
    <c:plotArea>
      <c:layout/>
      <c:barChart>
        <c:barDir val="col"/>
        <c:grouping val="clustered"/>
        <c:varyColors val="0"/>
        <c:ser>
          <c:idx val="0"/>
          <c:order val="0"/>
          <c:tx>
            <c:strRef>
              <c:f>' RESUMEN IM'!$B$25:$C$25</c:f>
              <c:strCache>
                <c:ptCount val="1"/>
                <c:pt idx="0">
                  <c:v>Black Splendor</c:v>
                </c:pt>
              </c:strCache>
            </c:strRef>
          </c:tx>
          <c:invertIfNegative val="0"/>
          <c:dLbls>
            <c:dLbl>
              <c:idx val="0"/>
              <c:layout>
                <c:manualLayout>
                  <c:x val="-1.69761720076632E-17"/>
                  <c:y val="-6.26098354570605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582420720231999E-7"/>
                  <c:y val="-6.997569845200879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89269039595863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IM'!$C$27:$C$32</c:f>
                <c:numCache>
                  <c:formatCode>General</c:formatCode>
                  <c:ptCount val="6"/>
                  <c:pt idx="0">
                    <c:v>1.4388533109996609</c:v>
                  </c:pt>
                  <c:pt idx="1">
                    <c:v>1.6155458847544917</c:v>
                  </c:pt>
                  <c:pt idx="2">
                    <c:v>0.45825756949558416</c:v>
                  </c:pt>
                  <c:pt idx="3">
                    <c:v>0.56083271421461678</c:v>
                  </c:pt>
                  <c:pt idx="4">
                    <c:v>0.40000000000000036</c:v>
                  </c:pt>
                  <c:pt idx="5">
                    <c:v>1.2503332889007479</c:v>
                  </c:pt>
                </c:numCache>
              </c:numRef>
            </c:plus>
            <c:minus>
              <c:numRef>
                <c:f>' RESUMEN IM'!$C$27:$C$32</c:f>
                <c:numCache>
                  <c:formatCode>General</c:formatCode>
                  <c:ptCount val="6"/>
                  <c:pt idx="0">
                    <c:v>1.4388533109996609</c:v>
                  </c:pt>
                  <c:pt idx="1">
                    <c:v>1.6155458847544917</c:v>
                  </c:pt>
                  <c:pt idx="2">
                    <c:v>0.45825756949558416</c:v>
                  </c:pt>
                  <c:pt idx="3">
                    <c:v>0.56083271421461678</c:v>
                  </c:pt>
                  <c:pt idx="4">
                    <c:v>0.40000000000000036</c:v>
                  </c:pt>
                  <c:pt idx="5">
                    <c:v>1.2503332889007479</c:v>
                  </c:pt>
                </c:numCache>
              </c:numRef>
            </c:minus>
          </c:errBars>
          <c:cat>
            <c:strRef>
              <c:f>' RESUMEN IM'!$A$27:$A$32</c:f>
              <c:strCache>
                <c:ptCount val="6"/>
                <c:pt idx="0">
                  <c:v>INICIAL</c:v>
                </c:pt>
                <c:pt idx="1">
                  <c:v>CONFECCIÓN</c:v>
                </c:pt>
                <c:pt idx="2">
                  <c:v> TRANSPORTE CONTROL</c:v>
                </c:pt>
                <c:pt idx="3">
                  <c:v>TRANSPORTE TRAT.</c:v>
                </c:pt>
                <c:pt idx="4">
                  <c:v>TVC CONTROL</c:v>
                </c:pt>
                <c:pt idx="5">
                  <c:v>TVC TRAT.</c:v>
                </c:pt>
              </c:strCache>
            </c:strRef>
          </c:cat>
          <c:val>
            <c:numRef>
              <c:f>' RESUMEN IM'!$B$27:$B$32</c:f>
              <c:numCache>
                <c:formatCode>General</c:formatCode>
                <c:ptCount val="6"/>
                <c:pt idx="0">
                  <c:v>10.373333333333335</c:v>
                </c:pt>
                <c:pt idx="1">
                  <c:v>10.496666666666666</c:v>
                </c:pt>
                <c:pt idx="2">
                  <c:v>9.4</c:v>
                </c:pt>
                <c:pt idx="3">
                  <c:v>9.4733333333333345</c:v>
                </c:pt>
                <c:pt idx="4">
                  <c:v>10.1</c:v>
                </c:pt>
                <c:pt idx="5">
                  <c:v>8.9666666666666668</c:v>
                </c:pt>
              </c:numCache>
            </c:numRef>
          </c:val>
        </c:ser>
        <c:ser>
          <c:idx val="1"/>
          <c:order val="1"/>
          <c:tx>
            <c:strRef>
              <c:f>' RESUMEN IM'!$D$25:$E$25</c:f>
              <c:strCache>
                <c:ptCount val="1"/>
                <c:pt idx="0">
                  <c:v>Showtime</c:v>
                </c:pt>
              </c:strCache>
            </c:strRef>
          </c:tx>
          <c:invertIfNegative val="0"/>
          <c:dLbls>
            <c:dLbl>
              <c:idx val="0"/>
              <c:layout>
                <c:manualLayout>
                  <c:x val="0"/>
                  <c:y val="-6.6292766954534704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6.6292766954534704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039348620765502E-3"/>
                  <c:y val="0"/>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IM'!$E$27:$E$32</c:f>
                <c:numCache>
                  <c:formatCode>General</c:formatCode>
                  <c:ptCount val="6"/>
                  <c:pt idx="0">
                    <c:v>1.3512914214732241</c:v>
                  </c:pt>
                  <c:pt idx="1">
                    <c:v>1.4408051708090004</c:v>
                  </c:pt>
                  <c:pt idx="2">
                    <c:v>0.25166114784235827</c:v>
                  </c:pt>
                  <c:pt idx="3">
                    <c:v>5.77350269189634E-2</c:v>
                  </c:pt>
                  <c:pt idx="4">
                    <c:v>9.9999999999999645E-2</c:v>
                  </c:pt>
                  <c:pt idx="5">
                    <c:v>0.29439202887759464</c:v>
                  </c:pt>
                </c:numCache>
              </c:numRef>
            </c:plus>
            <c:minus>
              <c:numRef>
                <c:f>' RESUMEN IM'!$E$27:$E$32</c:f>
                <c:numCache>
                  <c:formatCode>General</c:formatCode>
                  <c:ptCount val="6"/>
                  <c:pt idx="0">
                    <c:v>1.3512914214732241</c:v>
                  </c:pt>
                  <c:pt idx="1">
                    <c:v>1.4408051708090004</c:v>
                  </c:pt>
                  <c:pt idx="2">
                    <c:v>0.25166114784235827</c:v>
                  </c:pt>
                  <c:pt idx="3">
                    <c:v>5.77350269189634E-2</c:v>
                  </c:pt>
                  <c:pt idx="4">
                    <c:v>9.9999999999999645E-2</c:v>
                  </c:pt>
                  <c:pt idx="5">
                    <c:v>0.29439202887759464</c:v>
                  </c:pt>
                </c:numCache>
              </c:numRef>
            </c:minus>
          </c:errBars>
          <c:cat>
            <c:strRef>
              <c:f>' RESUMEN IM'!$A$27:$A$32</c:f>
              <c:strCache>
                <c:ptCount val="6"/>
                <c:pt idx="0">
                  <c:v>INICIAL</c:v>
                </c:pt>
                <c:pt idx="1">
                  <c:v>CONFECCIÓN</c:v>
                </c:pt>
                <c:pt idx="2">
                  <c:v> TRANSPORTE CONTROL</c:v>
                </c:pt>
                <c:pt idx="3">
                  <c:v>TRANSPORTE TRAT.</c:v>
                </c:pt>
                <c:pt idx="4">
                  <c:v>TVC CONTROL</c:v>
                </c:pt>
                <c:pt idx="5">
                  <c:v>TVC TRAT.</c:v>
                </c:pt>
              </c:strCache>
            </c:strRef>
          </c:cat>
          <c:val>
            <c:numRef>
              <c:f>' RESUMEN IM'!$D$27:$D$32</c:f>
              <c:numCache>
                <c:formatCode>General</c:formatCode>
                <c:ptCount val="6"/>
                <c:pt idx="0">
                  <c:v>13.543333333333331</c:v>
                </c:pt>
                <c:pt idx="1">
                  <c:v>13.516666666666664</c:v>
                </c:pt>
                <c:pt idx="2">
                  <c:v>11.433333333333332</c:v>
                </c:pt>
                <c:pt idx="3">
                  <c:v>11.266666666666666</c:v>
                </c:pt>
                <c:pt idx="4">
                  <c:v>11.6</c:v>
                </c:pt>
                <c:pt idx="5">
                  <c:v>11.9</c:v>
                </c:pt>
              </c:numCache>
            </c:numRef>
          </c:val>
        </c:ser>
        <c:ser>
          <c:idx val="2"/>
          <c:order val="2"/>
          <c:tx>
            <c:strRef>
              <c:f>' RESUMEN IM'!$F$25:$G$25</c:f>
              <c:strCache>
                <c:ptCount val="1"/>
                <c:pt idx="0">
                  <c:v>Black Gold</c:v>
                </c:pt>
              </c:strCache>
            </c:strRef>
          </c:tx>
          <c:invertIfNegative val="0"/>
          <c:dLbls>
            <c:dLbl>
              <c:idx val="0"/>
              <c:layout>
                <c:manualLayout>
                  <c:x val="1.8519674310382699E-3"/>
                  <c:y val="-4.41951779696898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8519674310382699E-3"/>
                  <c:y val="-5.8926903959586399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7878109467163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5559022931148203E-3"/>
                  <c:y val="-1.47317259898966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IM'!$G$27:$G$32</c:f>
                <c:numCache>
                  <c:formatCode>General</c:formatCode>
                  <c:ptCount val="6"/>
                  <c:pt idx="0">
                    <c:v>1.0496250014544057</c:v>
                  </c:pt>
                  <c:pt idx="1">
                    <c:v>1.0260996222504952</c:v>
                  </c:pt>
                  <c:pt idx="2">
                    <c:v>0.25166114784235827</c:v>
                  </c:pt>
                  <c:pt idx="3">
                    <c:v>0.83464658427080407</c:v>
                  </c:pt>
                  <c:pt idx="4">
                    <c:v>0.30550504633038922</c:v>
                  </c:pt>
                  <c:pt idx="5">
                    <c:v>0.17320508075688815</c:v>
                  </c:pt>
                </c:numCache>
              </c:numRef>
            </c:plus>
            <c:minus>
              <c:numRef>
                <c:f>' RESUMEN IM'!$G$27:$G$32</c:f>
                <c:numCache>
                  <c:formatCode>General</c:formatCode>
                  <c:ptCount val="6"/>
                  <c:pt idx="0">
                    <c:v>1.0496250014544057</c:v>
                  </c:pt>
                  <c:pt idx="1">
                    <c:v>1.0260996222504952</c:v>
                  </c:pt>
                  <c:pt idx="2">
                    <c:v>0.25166114784235827</c:v>
                  </c:pt>
                  <c:pt idx="3">
                    <c:v>0.83464658427080407</c:v>
                  </c:pt>
                  <c:pt idx="4">
                    <c:v>0.30550504633038922</c:v>
                  </c:pt>
                  <c:pt idx="5">
                    <c:v>0.17320508075688815</c:v>
                  </c:pt>
                </c:numCache>
              </c:numRef>
            </c:minus>
          </c:errBars>
          <c:cat>
            <c:strRef>
              <c:f>' RESUMEN IM'!$A$27:$A$32</c:f>
              <c:strCache>
                <c:ptCount val="6"/>
                <c:pt idx="0">
                  <c:v>INICIAL</c:v>
                </c:pt>
                <c:pt idx="1">
                  <c:v>CONFECCIÓN</c:v>
                </c:pt>
                <c:pt idx="2">
                  <c:v> TRANSPORTE CONTROL</c:v>
                </c:pt>
                <c:pt idx="3">
                  <c:v>TRANSPORTE TRAT.</c:v>
                </c:pt>
                <c:pt idx="4">
                  <c:v>TVC CONTROL</c:v>
                </c:pt>
                <c:pt idx="5">
                  <c:v>TVC TRAT.</c:v>
                </c:pt>
              </c:strCache>
            </c:strRef>
          </c:cat>
          <c:val>
            <c:numRef>
              <c:f>' RESUMEN IM'!$F$27:$F$32</c:f>
              <c:numCache>
                <c:formatCode>General</c:formatCode>
                <c:ptCount val="6"/>
                <c:pt idx="0">
                  <c:v>11.636666666666665</c:v>
                </c:pt>
                <c:pt idx="1">
                  <c:v>11.562499999999998</c:v>
                </c:pt>
                <c:pt idx="2">
                  <c:v>10.566666666666668</c:v>
                </c:pt>
                <c:pt idx="3">
                  <c:v>13.27777777777778</c:v>
                </c:pt>
                <c:pt idx="4">
                  <c:v>11.433333333333332</c:v>
                </c:pt>
                <c:pt idx="5">
                  <c:v>11.6</c:v>
                </c:pt>
              </c:numCache>
            </c:numRef>
          </c:val>
        </c:ser>
        <c:dLbls>
          <c:dLblPos val="outEnd"/>
          <c:showLegendKey val="0"/>
          <c:showVal val="1"/>
          <c:showCatName val="0"/>
          <c:showSerName val="0"/>
          <c:showPercent val="0"/>
          <c:showBubbleSize val="0"/>
        </c:dLbls>
        <c:gapWidth val="150"/>
        <c:axId val="144435456"/>
        <c:axId val="144482304"/>
      </c:barChart>
      <c:catAx>
        <c:axId val="144435456"/>
        <c:scaling>
          <c:orientation val="minMax"/>
        </c:scaling>
        <c:delete val="0"/>
        <c:axPos val="b"/>
        <c:numFmt formatCode="General" sourceLinked="0"/>
        <c:majorTickMark val="out"/>
        <c:minorTickMark val="none"/>
        <c:tickLblPos val="nextTo"/>
        <c:txPr>
          <a:bodyPr/>
          <a:lstStyle/>
          <a:p>
            <a:pPr>
              <a:defRPr sz="1200" b="1"/>
            </a:pPr>
            <a:endParaRPr lang="es-ES"/>
          </a:p>
        </c:txPr>
        <c:crossAx val="144482304"/>
        <c:crossesAt val="0"/>
        <c:auto val="1"/>
        <c:lblAlgn val="ctr"/>
        <c:lblOffset val="100"/>
        <c:noMultiLvlLbl val="0"/>
      </c:catAx>
      <c:valAx>
        <c:axId val="144482304"/>
        <c:scaling>
          <c:orientation val="minMax"/>
        </c:scaling>
        <c:delete val="0"/>
        <c:axPos val="l"/>
        <c:majorGridlines>
          <c:spPr>
            <a:ln>
              <a:solidFill>
                <a:schemeClr val="bg1">
                  <a:lumMod val="85000"/>
                </a:schemeClr>
              </a:solidFill>
            </a:ln>
          </c:spPr>
        </c:majorGridlines>
        <c:title>
          <c:tx>
            <c:rich>
              <a:bodyPr rot="-5400000" vert="horz"/>
              <a:lstStyle/>
              <a:p>
                <a:pPr>
                  <a:defRPr sz="1600"/>
                </a:pPr>
                <a:r>
                  <a:rPr lang="en-US" sz="1600"/>
                  <a:t>Brix</a:t>
                </a:r>
              </a:p>
            </c:rich>
          </c:tx>
          <c:layout>
            <c:manualLayout>
              <c:xMode val="edge"/>
              <c:yMode val="edge"/>
              <c:x val="2.43189515188224E-2"/>
              <c:y val="0.309861023865523"/>
            </c:manualLayout>
          </c:layout>
          <c:overlay val="0"/>
        </c:title>
        <c:numFmt formatCode="General" sourceLinked="1"/>
        <c:majorTickMark val="out"/>
        <c:minorTickMark val="none"/>
        <c:tickLblPos val="nextTo"/>
        <c:spPr>
          <a:ln>
            <a:noFill/>
          </a:ln>
        </c:spPr>
        <c:crossAx val="144435456"/>
        <c:crosses val="autoZero"/>
        <c:crossBetween val="between"/>
      </c:valAx>
      <c:spPr>
        <a:noFill/>
        <a:ln w="0">
          <a:noFill/>
        </a:ln>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3ºC</a:t>
            </a:r>
          </a:p>
        </c:rich>
      </c:tx>
      <c:layout>
        <c:manualLayout>
          <c:xMode val="edge"/>
          <c:yMode val="edge"/>
          <c:x val="0.91378442428055795"/>
          <c:y val="0.813629862358211"/>
        </c:manualLayout>
      </c:layout>
      <c:overlay val="1"/>
    </c:title>
    <c:autoTitleDeleted val="0"/>
    <c:plotArea>
      <c:layout>
        <c:manualLayout>
          <c:layoutTarget val="inner"/>
          <c:xMode val="edge"/>
          <c:yMode val="edge"/>
          <c:x val="0.106424534350176"/>
          <c:y val="4.0593836215694699E-2"/>
          <c:w val="0.87875461054775195"/>
          <c:h val="0.69492667734375002"/>
        </c:manualLayout>
      </c:layout>
      <c:barChart>
        <c:barDir val="col"/>
        <c:grouping val="clustered"/>
        <c:varyColors val="0"/>
        <c:ser>
          <c:idx val="0"/>
          <c:order val="0"/>
          <c:tx>
            <c:strRef>
              <c:f>' RESUMEN IM'!$B$14:$C$14</c:f>
              <c:strCache>
                <c:ptCount val="1"/>
                <c:pt idx="0">
                  <c:v>Black Splendor</c:v>
                </c:pt>
              </c:strCache>
            </c:strRef>
          </c:tx>
          <c:invertIfNegative val="0"/>
          <c:dLbls>
            <c:dLbl>
              <c:idx val="0"/>
              <c:layout>
                <c:manualLayout>
                  <c:x val="1.69761720076632E-17"/>
                  <c:y val="-4.787810946716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9523440153264E-17"/>
                  <c:y val="-5.89269039595863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3.68293149747411E-3"/>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3.68293149747414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IM'!$AA$5:$AA$10</c:f>
              <c:numCache>
                <c:formatCode>General</c:formatCode>
                <c:ptCount val="6"/>
                <c:pt idx="0">
                  <c:v>7.8050342347667625</c:v>
                </c:pt>
                <c:pt idx="1">
                  <c:v>7.066615945758465</c:v>
                </c:pt>
                <c:pt idx="2">
                  <c:v>6.7284721765621223</c:v>
                </c:pt>
                <c:pt idx="3">
                  <c:v>5.7610164642747925</c:v>
                </c:pt>
                <c:pt idx="4">
                  <c:v>7.4885090120332594</c:v>
                </c:pt>
                <c:pt idx="5">
                  <c:v>7.7247772229425875</c:v>
                </c:pt>
              </c:numCache>
            </c:numRef>
          </c:val>
        </c:ser>
        <c:ser>
          <c:idx val="1"/>
          <c:order val="1"/>
          <c:tx>
            <c:strRef>
              <c:f>' RESUMEN IM'!$D$14:$E$14</c:f>
              <c:strCache>
                <c:ptCount val="1"/>
                <c:pt idx="0">
                  <c:v>Showtime</c:v>
                </c:pt>
              </c:strCache>
            </c:strRef>
          </c:tx>
          <c:invertIfNegative val="0"/>
          <c:dLbls>
            <c:dLbl>
              <c:idx val="0"/>
              <c:layout>
                <c:manualLayout>
                  <c:x val="0"/>
                  <c:y val="-5.892690395958639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10244929444313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94634519797932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8926903959586399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2097588984844901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IM'!$AC$5:$AC$10</c:f>
              <c:numCache>
                <c:formatCode>General</c:formatCode>
                <c:ptCount val="6"/>
                <c:pt idx="0">
                  <c:v>7.8137636938460417</c:v>
                </c:pt>
                <c:pt idx="1">
                  <c:v>8.0059850188658164</c:v>
                </c:pt>
                <c:pt idx="2">
                  <c:v>6.166770935740459</c:v>
                </c:pt>
                <c:pt idx="3">
                  <c:v>6.1507530838955891</c:v>
                </c:pt>
                <c:pt idx="4">
                  <c:v>7.5268357353632993</c:v>
                </c:pt>
                <c:pt idx="5">
                  <c:v>7.3130051746995672</c:v>
                </c:pt>
              </c:numCache>
            </c:numRef>
          </c:val>
        </c:ser>
        <c:ser>
          <c:idx val="2"/>
          <c:order val="2"/>
          <c:tx>
            <c:strRef>
              <c:f>' RESUMEN IM'!$F$14:$G$14</c:f>
              <c:strCache>
                <c:ptCount val="1"/>
                <c:pt idx="0">
                  <c:v>Black Gold</c:v>
                </c:pt>
              </c:strCache>
            </c:strRef>
          </c:tx>
          <c:invertIfNegative val="0"/>
          <c:dLbls>
            <c:dLbl>
              <c:idx val="0"/>
              <c:layout>
                <c:manualLayout>
                  <c:x val="0"/>
                  <c:y val="-3.68293149747414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943915043180190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5.524397246211219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4195177969689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7.3658629949482904E-3"/>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6829314974741498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IM'!$AE$5:$AE$10</c:f>
              <c:numCache>
                <c:formatCode>General</c:formatCode>
                <c:ptCount val="6"/>
                <c:pt idx="0">
                  <c:v>6.6226748033232834</c:v>
                </c:pt>
                <c:pt idx="1">
                  <c:v>8.9713661310750723</c:v>
                </c:pt>
                <c:pt idx="2">
                  <c:v>8.5040385118939703</c:v>
                </c:pt>
                <c:pt idx="3">
                  <c:v>9.9990661029324368</c:v>
                </c:pt>
                <c:pt idx="4">
                  <c:v>9.2420459977691607</c:v>
                </c:pt>
                <c:pt idx="5">
                  <c:v>9.148700939745714</c:v>
                </c:pt>
              </c:numCache>
            </c:numRef>
          </c:val>
        </c:ser>
        <c:dLbls>
          <c:dLblPos val="outEnd"/>
          <c:showLegendKey val="0"/>
          <c:showVal val="1"/>
          <c:showCatName val="0"/>
          <c:showSerName val="0"/>
          <c:showPercent val="0"/>
          <c:showBubbleSize val="0"/>
        </c:dLbls>
        <c:gapWidth val="150"/>
        <c:axId val="144645120"/>
        <c:axId val="144663296"/>
      </c:barChart>
      <c:catAx>
        <c:axId val="144645120"/>
        <c:scaling>
          <c:orientation val="minMax"/>
        </c:scaling>
        <c:delete val="0"/>
        <c:axPos val="b"/>
        <c:numFmt formatCode="General" sourceLinked="0"/>
        <c:majorTickMark val="out"/>
        <c:minorTickMark val="none"/>
        <c:tickLblPos val="nextTo"/>
        <c:txPr>
          <a:bodyPr/>
          <a:lstStyle/>
          <a:p>
            <a:pPr>
              <a:defRPr sz="1200" b="1"/>
            </a:pPr>
            <a:endParaRPr lang="es-ES"/>
          </a:p>
        </c:txPr>
        <c:crossAx val="144663296"/>
        <c:crosses val="autoZero"/>
        <c:auto val="1"/>
        <c:lblAlgn val="ctr"/>
        <c:lblOffset val="100"/>
        <c:noMultiLvlLbl val="0"/>
      </c:catAx>
      <c:valAx>
        <c:axId val="144663296"/>
        <c:scaling>
          <c:orientation val="minMax"/>
          <c:max val="16"/>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Índice de madurez</a:t>
                </a:r>
              </a:p>
            </c:rich>
          </c:tx>
          <c:overlay val="0"/>
        </c:title>
        <c:numFmt formatCode="General" sourceLinked="1"/>
        <c:majorTickMark val="out"/>
        <c:minorTickMark val="none"/>
        <c:tickLblPos val="nextTo"/>
        <c:spPr>
          <a:noFill/>
          <a:ln>
            <a:noFill/>
          </a:ln>
        </c:spPr>
        <c:crossAx val="144645120"/>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91378442428055795"/>
          <c:y val="0.813629862358211"/>
        </c:manualLayout>
      </c:layout>
      <c:overlay val="1"/>
    </c:title>
    <c:autoTitleDeleted val="0"/>
    <c:plotArea>
      <c:layout>
        <c:manualLayout>
          <c:layoutTarget val="inner"/>
          <c:xMode val="edge"/>
          <c:yMode val="edge"/>
          <c:x val="0.106424534350176"/>
          <c:y val="4.0593836215694699E-2"/>
          <c:w val="0.87875461054775195"/>
          <c:h val="0.69492667734375002"/>
        </c:manualLayout>
      </c:layout>
      <c:barChart>
        <c:barDir val="col"/>
        <c:grouping val="clustered"/>
        <c:varyColors val="0"/>
        <c:ser>
          <c:idx val="0"/>
          <c:order val="0"/>
          <c:tx>
            <c:strRef>
              <c:f>' RESUMEN IM'!$B$14:$C$14</c:f>
              <c:strCache>
                <c:ptCount val="1"/>
                <c:pt idx="0">
                  <c:v>Black Splendor</c:v>
                </c:pt>
              </c:strCache>
            </c:strRef>
          </c:tx>
          <c:invertIfNegative val="0"/>
          <c:dLbls>
            <c:dLbl>
              <c:idx val="0"/>
              <c:layout>
                <c:manualLayout>
                  <c:x val="1.69761720076632E-17"/>
                  <c:y val="-4.787810946716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9523440153264E-17"/>
                  <c:y val="-5.89269039595863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3.68293149747411E-3"/>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3.68293149747414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IM'!$AA$16:$AA$21</c:f>
              <c:numCache>
                <c:formatCode>General</c:formatCode>
                <c:ptCount val="6"/>
                <c:pt idx="0">
                  <c:v>8.340649692712903</c:v>
                </c:pt>
                <c:pt idx="1">
                  <c:v>7.1978453596678253</c:v>
                </c:pt>
                <c:pt idx="2">
                  <c:v>6.7674052099749709</c:v>
                </c:pt>
                <c:pt idx="3">
                  <c:v>5.9458803543259293</c:v>
                </c:pt>
                <c:pt idx="4">
                  <c:v>6.6777572108062495</c:v>
                </c:pt>
                <c:pt idx="5">
                  <c:v>7.0731677156883341</c:v>
                </c:pt>
              </c:numCache>
            </c:numRef>
          </c:val>
        </c:ser>
        <c:ser>
          <c:idx val="1"/>
          <c:order val="1"/>
          <c:tx>
            <c:strRef>
              <c:f>' RESUMEN IM'!$D$14:$E$14</c:f>
              <c:strCache>
                <c:ptCount val="1"/>
                <c:pt idx="0">
                  <c:v>Showtime</c:v>
                </c:pt>
              </c:strCache>
            </c:strRef>
          </c:tx>
          <c:invertIfNegative val="0"/>
          <c:dLbls>
            <c:dLbl>
              <c:idx val="0"/>
              <c:layout>
                <c:manualLayout>
                  <c:x val="0"/>
                  <c:y val="-5.892690395958639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10244929444313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94634519797932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8926903959586399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2097588984844901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IM'!$AC$16:$AC$21</c:f>
              <c:numCache>
                <c:formatCode>General</c:formatCode>
                <c:ptCount val="6"/>
                <c:pt idx="0">
                  <c:v>7.8075531433740384</c:v>
                </c:pt>
                <c:pt idx="1">
                  <c:v>6.9205695659632855</c:v>
                </c:pt>
                <c:pt idx="2">
                  <c:v>5.7831492191017055</c:v>
                </c:pt>
                <c:pt idx="3">
                  <c:v>5.8140460982175561</c:v>
                </c:pt>
                <c:pt idx="4">
                  <c:v>7.3039060019053661</c:v>
                </c:pt>
                <c:pt idx="5">
                  <c:v>7.3914044765152926</c:v>
                </c:pt>
              </c:numCache>
            </c:numRef>
          </c:val>
        </c:ser>
        <c:ser>
          <c:idx val="2"/>
          <c:order val="2"/>
          <c:tx>
            <c:strRef>
              <c:f>' RESUMEN IM'!$F$14:$G$14</c:f>
              <c:strCache>
                <c:ptCount val="1"/>
                <c:pt idx="0">
                  <c:v>Black Gold</c:v>
                </c:pt>
              </c:strCache>
            </c:strRef>
          </c:tx>
          <c:invertIfNegative val="0"/>
          <c:dLbls>
            <c:dLbl>
              <c:idx val="0"/>
              <c:layout>
                <c:manualLayout>
                  <c:x val="0"/>
                  <c:y val="-3.68293149747414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943915043180190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5.524397246211219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4195177969689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7.3658629949482904E-3"/>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6829314974741498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IM'!$AE$16:$AE$21</c:f>
              <c:numCache>
                <c:formatCode>General</c:formatCode>
                <c:ptCount val="6"/>
                <c:pt idx="0">
                  <c:v>9.0647445367021522</c:v>
                </c:pt>
                <c:pt idx="1">
                  <c:v>8.4213080936779523</c:v>
                </c:pt>
                <c:pt idx="2">
                  <c:v>8.7643288260889882</c:v>
                </c:pt>
                <c:pt idx="3">
                  <c:v>8.7064676616915371</c:v>
                </c:pt>
                <c:pt idx="4">
                  <c:v>8.7438911636507708</c:v>
                </c:pt>
                <c:pt idx="5">
                  <c:v>10.008099039685291</c:v>
                </c:pt>
              </c:numCache>
            </c:numRef>
          </c:val>
        </c:ser>
        <c:dLbls>
          <c:dLblPos val="outEnd"/>
          <c:showLegendKey val="0"/>
          <c:showVal val="1"/>
          <c:showCatName val="0"/>
          <c:showSerName val="0"/>
          <c:showPercent val="0"/>
          <c:showBubbleSize val="0"/>
        </c:dLbls>
        <c:gapWidth val="150"/>
        <c:axId val="144757120"/>
        <c:axId val="144758656"/>
      </c:barChart>
      <c:catAx>
        <c:axId val="144757120"/>
        <c:scaling>
          <c:orientation val="minMax"/>
        </c:scaling>
        <c:delete val="0"/>
        <c:axPos val="b"/>
        <c:numFmt formatCode="General" sourceLinked="0"/>
        <c:majorTickMark val="out"/>
        <c:minorTickMark val="none"/>
        <c:tickLblPos val="nextTo"/>
        <c:txPr>
          <a:bodyPr/>
          <a:lstStyle/>
          <a:p>
            <a:pPr>
              <a:defRPr sz="1200" b="1"/>
            </a:pPr>
            <a:endParaRPr lang="es-ES"/>
          </a:p>
        </c:txPr>
        <c:crossAx val="144758656"/>
        <c:crosses val="autoZero"/>
        <c:auto val="1"/>
        <c:lblAlgn val="ctr"/>
        <c:lblOffset val="100"/>
        <c:noMultiLvlLbl val="0"/>
      </c:catAx>
      <c:valAx>
        <c:axId val="144758656"/>
        <c:scaling>
          <c:orientation val="minMax"/>
          <c:max val="16"/>
          <c:min val="0"/>
        </c:scaling>
        <c:delete val="0"/>
        <c:axPos val="l"/>
        <c:majorGridlines>
          <c:spPr>
            <a:ln>
              <a:solidFill>
                <a:schemeClr val="tx1">
                  <a:lumMod val="15000"/>
                  <a:lumOff val="85000"/>
                </a:schemeClr>
              </a:solidFill>
            </a:ln>
          </c:spPr>
        </c:majorGridlines>
        <c:title>
          <c:tx>
            <c:rich>
              <a:bodyPr rot="-5400000" vert="horz"/>
              <a:lstStyle/>
              <a:p>
                <a:pPr>
                  <a:defRPr/>
                </a:pPr>
                <a:r>
                  <a:rPr lang="en-US" sz="1800" b="1" i="0" baseline="0">
                    <a:effectLst/>
                  </a:rPr>
                  <a:t>Índice de madurez</a:t>
                </a:r>
                <a:endParaRPr lang="en-US" sz="1600">
                  <a:effectLst/>
                </a:endParaRPr>
              </a:p>
            </c:rich>
          </c:tx>
          <c:overlay val="0"/>
        </c:title>
        <c:numFmt formatCode="General" sourceLinked="1"/>
        <c:majorTickMark val="out"/>
        <c:minorTickMark val="none"/>
        <c:tickLblPos val="nextTo"/>
        <c:spPr>
          <a:noFill/>
          <a:ln>
            <a:noFill/>
          </a:ln>
        </c:spPr>
        <c:crossAx val="144757120"/>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91378442428055795"/>
          <c:y val="0.813629862358211"/>
        </c:manualLayout>
      </c:layout>
      <c:overlay val="1"/>
    </c:title>
    <c:autoTitleDeleted val="0"/>
    <c:plotArea>
      <c:layout>
        <c:manualLayout>
          <c:layoutTarget val="inner"/>
          <c:xMode val="edge"/>
          <c:yMode val="edge"/>
          <c:x val="0.106424534350176"/>
          <c:y val="4.0593836215694699E-2"/>
          <c:w val="0.87875461054775195"/>
          <c:h val="0.69492667734375002"/>
        </c:manualLayout>
      </c:layout>
      <c:barChart>
        <c:barDir val="col"/>
        <c:grouping val="clustered"/>
        <c:varyColors val="0"/>
        <c:ser>
          <c:idx val="0"/>
          <c:order val="0"/>
          <c:tx>
            <c:strRef>
              <c:f>' RESUMEN IM'!$B$14:$C$14</c:f>
              <c:strCache>
                <c:ptCount val="1"/>
                <c:pt idx="0">
                  <c:v>Black Splendor</c:v>
                </c:pt>
              </c:strCache>
            </c:strRef>
          </c:tx>
          <c:invertIfNegative val="0"/>
          <c:dLbls>
            <c:dLbl>
              <c:idx val="0"/>
              <c:layout>
                <c:manualLayout>
                  <c:x val="1.69761720076632E-17"/>
                  <c:y val="-4.7878109467163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9523440153264E-17"/>
                  <c:y val="-5.89269039595863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3.68293149747411E-3"/>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3.68293149747414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IM'!$AA$27:$AA$32</c:f>
              <c:numCache>
                <c:formatCode>General</c:formatCode>
                <c:ptCount val="6"/>
                <c:pt idx="0">
                  <c:v>7.589503463076773</c:v>
                </c:pt>
                <c:pt idx="1">
                  <c:v>7.8595317725752496</c:v>
                </c:pt>
                <c:pt idx="2">
                  <c:v>6.1444601808475872</c:v>
                </c:pt>
                <c:pt idx="3">
                  <c:v>6.1209105985225394</c:v>
                </c:pt>
                <c:pt idx="4">
                  <c:v>8.8500744808248371</c:v>
                </c:pt>
                <c:pt idx="5">
                  <c:v>6.0648419533751179</c:v>
                </c:pt>
              </c:numCache>
            </c:numRef>
          </c:val>
        </c:ser>
        <c:ser>
          <c:idx val="1"/>
          <c:order val="1"/>
          <c:tx>
            <c:strRef>
              <c:f>' RESUMEN IM'!$D$14:$E$14</c:f>
              <c:strCache>
                <c:ptCount val="1"/>
                <c:pt idx="0">
                  <c:v>Showtime</c:v>
                </c:pt>
              </c:strCache>
            </c:strRef>
          </c:tx>
          <c:invertIfNegative val="0"/>
          <c:dLbls>
            <c:dLbl>
              <c:idx val="0"/>
              <c:layout>
                <c:manualLayout>
                  <c:x val="0"/>
                  <c:y val="-5.8926903959586399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1024492944431301E-2"/>
                </c:manualLayout>
              </c:layout>
              <c:tx>
                <c:rich>
                  <a:bodyPr/>
                  <a:lstStyle/>
                  <a:p>
                    <a:r>
                      <a:rPr lang="en-US"/>
                      <a:t>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94634519797932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tx>
                <c:rich>
                  <a:bodyPr/>
                  <a:lstStyle/>
                  <a:p>
                    <a:r>
                      <a:rPr lang="en-US"/>
                      <a:t>bcd</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8926903959586399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2097588984844901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IM'!$AC$27:$AC$32</c:f>
              <c:numCache>
                <c:formatCode>General</c:formatCode>
                <c:ptCount val="6"/>
                <c:pt idx="0">
                  <c:v>7.5519042396981453</c:v>
                </c:pt>
                <c:pt idx="1">
                  <c:v>7.4534960664656991</c:v>
                </c:pt>
                <c:pt idx="2">
                  <c:v>6.4967042957799821</c:v>
                </c:pt>
                <c:pt idx="3">
                  <c:v>6.8034742001388855</c:v>
                </c:pt>
                <c:pt idx="4">
                  <c:v>8.6279565627014421</c:v>
                </c:pt>
                <c:pt idx="5">
                  <c:v>9.6006454215409445</c:v>
                </c:pt>
              </c:numCache>
            </c:numRef>
          </c:val>
        </c:ser>
        <c:ser>
          <c:idx val="2"/>
          <c:order val="2"/>
          <c:tx>
            <c:strRef>
              <c:f>' RESUMEN IM'!$F$14:$G$14</c:f>
              <c:strCache>
                <c:ptCount val="1"/>
                <c:pt idx="0">
                  <c:v>Black Gold</c:v>
                </c:pt>
              </c:strCache>
            </c:strRef>
          </c:tx>
          <c:invertIfNegative val="0"/>
          <c:dLbls>
            <c:dLbl>
              <c:idx val="0"/>
              <c:layout>
                <c:manualLayout>
                  <c:x val="0"/>
                  <c:y val="-3.68293149747414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943915043180190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5.5243972462112198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519674310382699E-3"/>
                  <c:y val="-4.4195177969689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7.3658629949482904E-3"/>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6829314974741498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rgbClr val="FF0000"/>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RESUMEN IM'!$A$16:$A$21</c:f>
              <c:strCache>
                <c:ptCount val="6"/>
                <c:pt idx="0">
                  <c:v>INICIAL</c:v>
                </c:pt>
                <c:pt idx="1">
                  <c:v>CONFECCIÓN</c:v>
                </c:pt>
                <c:pt idx="2">
                  <c:v>TRANSPORTE CONTROL</c:v>
                </c:pt>
                <c:pt idx="3">
                  <c:v>TRANSPORTE TRAT.</c:v>
                </c:pt>
                <c:pt idx="4">
                  <c:v>TVC CONTROL</c:v>
                </c:pt>
                <c:pt idx="5">
                  <c:v>TVC TRAT.</c:v>
                </c:pt>
              </c:strCache>
            </c:strRef>
          </c:cat>
          <c:val>
            <c:numRef>
              <c:f>' RESUMEN IM'!$AE$27:$AE$32</c:f>
              <c:numCache>
                <c:formatCode>General</c:formatCode>
                <c:ptCount val="6"/>
                <c:pt idx="0">
                  <c:v>8.9067483097333824</c:v>
                </c:pt>
                <c:pt idx="1">
                  <c:v>8.8348785084814807</c:v>
                </c:pt>
                <c:pt idx="2">
                  <c:v>7.9921339249697452</c:v>
                </c:pt>
                <c:pt idx="3">
                  <c:v>9.6828560779166093</c:v>
                </c:pt>
                <c:pt idx="4">
                  <c:v>8.3924639099584049</c:v>
                </c:pt>
                <c:pt idx="5">
                  <c:v>9.0017848366486444</c:v>
                </c:pt>
              </c:numCache>
            </c:numRef>
          </c:val>
        </c:ser>
        <c:dLbls>
          <c:dLblPos val="outEnd"/>
          <c:showLegendKey val="0"/>
          <c:showVal val="1"/>
          <c:showCatName val="0"/>
          <c:showSerName val="0"/>
          <c:showPercent val="0"/>
          <c:showBubbleSize val="0"/>
        </c:dLbls>
        <c:gapWidth val="150"/>
        <c:axId val="144831616"/>
        <c:axId val="144833152"/>
      </c:barChart>
      <c:catAx>
        <c:axId val="144831616"/>
        <c:scaling>
          <c:orientation val="minMax"/>
        </c:scaling>
        <c:delete val="0"/>
        <c:axPos val="b"/>
        <c:numFmt formatCode="General" sourceLinked="0"/>
        <c:majorTickMark val="out"/>
        <c:minorTickMark val="none"/>
        <c:tickLblPos val="nextTo"/>
        <c:txPr>
          <a:bodyPr/>
          <a:lstStyle/>
          <a:p>
            <a:pPr>
              <a:defRPr sz="1200" b="1"/>
            </a:pPr>
            <a:endParaRPr lang="es-ES"/>
          </a:p>
        </c:txPr>
        <c:crossAx val="144833152"/>
        <c:crosses val="autoZero"/>
        <c:auto val="1"/>
        <c:lblAlgn val="ctr"/>
        <c:lblOffset val="100"/>
        <c:noMultiLvlLbl val="0"/>
      </c:catAx>
      <c:valAx>
        <c:axId val="144833152"/>
        <c:scaling>
          <c:orientation val="minMax"/>
          <c:max val="16"/>
          <c:min val="0"/>
        </c:scaling>
        <c:delete val="0"/>
        <c:axPos val="l"/>
        <c:majorGridlines>
          <c:spPr>
            <a:ln>
              <a:solidFill>
                <a:schemeClr val="tx1">
                  <a:lumMod val="15000"/>
                  <a:lumOff val="85000"/>
                </a:schemeClr>
              </a:solidFill>
            </a:ln>
          </c:spPr>
        </c:majorGridlines>
        <c:title>
          <c:tx>
            <c:rich>
              <a:bodyPr rot="-5400000" vert="horz"/>
              <a:lstStyle/>
              <a:p>
                <a:pPr>
                  <a:defRPr/>
                </a:pPr>
                <a:r>
                  <a:rPr lang="en-US" sz="1800" b="1" i="0" baseline="0">
                    <a:effectLst/>
                  </a:rPr>
                  <a:t>Índice de madurez</a:t>
                </a:r>
                <a:endParaRPr lang="en-US" sz="1600">
                  <a:effectLst/>
                </a:endParaRPr>
              </a:p>
            </c:rich>
          </c:tx>
          <c:layout>
            <c:manualLayout>
              <c:xMode val="edge"/>
              <c:yMode val="edge"/>
              <c:x val="2.0405360409175899E-2"/>
              <c:y val="0.110799867549024"/>
            </c:manualLayout>
          </c:layout>
          <c:overlay val="0"/>
        </c:title>
        <c:numFmt formatCode="General" sourceLinked="1"/>
        <c:majorTickMark val="out"/>
        <c:minorTickMark val="none"/>
        <c:tickLblPos val="nextTo"/>
        <c:spPr>
          <a:noFill/>
          <a:ln>
            <a:noFill/>
          </a:ln>
        </c:spPr>
        <c:crossAx val="144831616"/>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90261713802678001"/>
          <c:y val="0.80463330114433596"/>
        </c:manualLayout>
      </c:layout>
      <c:overlay val="1"/>
    </c:title>
    <c:autoTitleDeleted val="0"/>
    <c:plotArea>
      <c:layout/>
      <c:barChart>
        <c:barDir val="col"/>
        <c:grouping val="clustered"/>
        <c:varyColors val="0"/>
        <c:ser>
          <c:idx val="0"/>
          <c:order val="0"/>
          <c:tx>
            <c:strRef>
              <c:f>' RESUMEN DAÑOS (2)'!$B$14:$C$14</c:f>
              <c:strCache>
                <c:ptCount val="1"/>
                <c:pt idx="0">
                  <c:v>Black Splendor</c:v>
                </c:pt>
              </c:strCache>
            </c:strRef>
          </c:tx>
          <c:invertIfNegative val="0"/>
          <c:dLbls>
            <c:dLbl>
              <c:idx val="0"/>
              <c:layout>
                <c:manualLayout>
                  <c:x val="0"/>
                  <c:y val="-4.6810466377978498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3.24072459539851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84903246828218E-3"/>
                  <c:y val="-3.9608856165981803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8004025529991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08024153179949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(2)'!$C$17:$C$21</c:f>
                <c:numCache>
                  <c:formatCode>General</c:formatCode>
                  <c:ptCount val="5"/>
                  <c:pt idx="0">
                    <c:v>0.1154700538379254</c:v>
                  </c:pt>
                  <c:pt idx="1">
                    <c:v>8.3333333333333606E-2</c:v>
                  </c:pt>
                  <c:pt idx="2">
                    <c:v>8.3333333333333356E-2</c:v>
                  </c:pt>
                  <c:pt idx="3">
                    <c:v>4.8112522432469065E-2</c:v>
                  </c:pt>
                  <c:pt idx="4">
                    <c:v>4.8112522432469211E-2</c:v>
                  </c:pt>
                </c:numCache>
                <c:extLst>
                  <c:ext xmlns:c15="http://schemas.microsoft.com/office/drawing/2012/chart" uri="{02D57815-91ED-43cb-92C2-25804820EDAC}">
                    <c15:fullRef>
                      <c15:sqref>' RESUMEN DAÑOS (2)'!$C$16:$C$21</c15:sqref>
                    </c15:fullRef>
                  </c:ext>
                </c:extLst>
              </c:numRef>
            </c:plus>
            <c:minus>
              <c:numRef>
                <c:f>' RESUMEN DAÑOS (2)'!$C$17:$C$21</c:f>
                <c:numCache>
                  <c:formatCode>General</c:formatCode>
                  <c:ptCount val="5"/>
                  <c:pt idx="0">
                    <c:v>0.1154700538379254</c:v>
                  </c:pt>
                  <c:pt idx="1">
                    <c:v>8.3333333333333606E-2</c:v>
                  </c:pt>
                  <c:pt idx="2">
                    <c:v>8.3333333333333356E-2</c:v>
                  </c:pt>
                  <c:pt idx="3">
                    <c:v>4.8112522432469065E-2</c:v>
                  </c:pt>
                  <c:pt idx="4">
                    <c:v>4.8112522432469211E-2</c:v>
                  </c:pt>
                </c:numCache>
                <c:extLst>
                  <c:ext xmlns:c15="http://schemas.microsoft.com/office/drawing/2012/chart" uri="{02D57815-91ED-43cb-92C2-25804820EDAC}">
                    <c15:fullRef>
                      <c15:sqref>' RESUMEN DAÑOS (2)'!$C$16:$C$21</c15:sqref>
                    </c15:fullRef>
                  </c:ext>
                </c:extLst>
              </c:numRef>
            </c:minus>
          </c:errBars>
          <c:cat>
            <c:strRef>
              <c:f>' RESUMEN DAÑOS (2)'!$A$17:$A$21</c:f>
              <c:strCache>
                <c:ptCount val="5"/>
                <c:pt idx="0">
                  <c:v>CONFECCIÓN</c:v>
                </c:pt>
                <c:pt idx="1">
                  <c:v>TRANSPORTE CONTROL</c:v>
                </c:pt>
                <c:pt idx="2">
                  <c:v>TRANSPORTE TRAT.</c:v>
                </c:pt>
                <c:pt idx="3">
                  <c:v>TVC CONTROL</c:v>
                </c:pt>
                <c:pt idx="4">
                  <c:v>TVC TRAT.</c:v>
                </c:pt>
              </c:strCache>
              <c:extLst>
                <c:ext xmlns:c15="http://schemas.microsoft.com/office/drawing/2012/chart" uri="{02D57815-91ED-43cb-92C2-25804820EDAC}">
                  <c15:fullRef>
                    <c15:sqref>' RESUMEN DAÑOS (2)'!$A$16:$A$21</c15:sqref>
                  </c15:fullRef>
                </c:ext>
              </c:extLst>
            </c:strRef>
          </c:cat>
          <c:val>
            <c:numRef>
              <c:f>' RESUMEN DAÑOS (2)'!$B$17:$B$21</c:f>
              <c:numCache>
                <c:formatCode>General</c:formatCode>
                <c:ptCount val="5"/>
                <c:pt idx="0">
                  <c:v>0.33333333333333331</c:v>
                </c:pt>
                <c:pt idx="1">
                  <c:v>0.24999999999999997</c:v>
                </c:pt>
                <c:pt idx="2">
                  <c:v>0.33333333333333331</c:v>
                </c:pt>
                <c:pt idx="3">
                  <c:v>0.27777777777777773</c:v>
                </c:pt>
                <c:pt idx="4">
                  <c:v>0.3611111111111111</c:v>
                </c:pt>
              </c:numCache>
              <c:extLst>
                <c:ext xmlns:c15="http://schemas.microsoft.com/office/drawing/2012/chart" uri="{02D57815-91ED-43cb-92C2-25804820EDAC}">
                  <c15:fullRef>
                    <c15:sqref>' RESUMEN DAÑOS (2)'!$B$16:$B$21</c15:sqref>
                  </c15:fullRef>
                </c:ext>
              </c:extLst>
            </c:numRef>
          </c:val>
        </c:ser>
        <c:ser>
          <c:idx val="1"/>
          <c:order val="1"/>
          <c:tx>
            <c:strRef>
              <c:f>' RESUMEN DAÑOS (2)'!$D$14:$E$14</c:f>
              <c:strCache>
                <c:ptCount val="1"/>
                <c:pt idx="0">
                  <c:v>Showtime</c:v>
                </c:pt>
              </c:strCache>
            </c:strRef>
          </c:tx>
          <c:invertIfNegative val="0"/>
          <c:dLbls>
            <c:dLbl>
              <c:idx val="0"/>
              <c:layout>
                <c:manualLayout>
                  <c:x val="0"/>
                  <c:y val="-1.80040255299918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3.96088561659818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84903246828218E-3"/>
                  <c:y val="-6.1213686801971902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3.96088561659818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80040255299917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(2)'!$E$17:$E$21</c:f>
                <c:numCache>
                  <c:formatCode>General</c:formatCode>
                  <c:ptCount val="5"/>
                  <c:pt idx="0">
                    <c:v>5.7735026918962519E-2</c:v>
                  </c:pt>
                  <c:pt idx="1">
                    <c:v>8.3333333333333523E-2</c:v>
                  </c:pt>
                  <c:pt idx="2">
                    <c:v>0.12729376930432851</c:v>
                  </c:pt>
                  <c:pt idx="3">
                    <c:v>8.3333333333333856E-2</c:v>
                  </c:pt>
                  <c:pt idx="4">
                    <c:v>4.8112522432468836E-2</c:v>
                  </c:pt>
                </c:numCache>
                <c:extLst>
                  <c:ext xmlns:c15="http://schemas.microsoft.com/office/drawing/2012/chart" uri="{02D57815-91ED-43cb-92C2-25804820EDAC}">
                    <c15:fullRef>
                      <c15:sqref>' RESUMEN DAÑOS (2)'!$E$16:$E$21</c15:sqref>
                    </c15:fullRef>
                  </c:ext>
                </c:extLst>
              </c:numRef>
            </c:plus>
            <c:minus>
              <c:numRef>
                <c:f>' RESUMEN DAÑOS (2)'!$E$17:$E$21</c:f>
                <c:numCache>
                  <c:formatCode>General</c:formatCode>
                  <c:ptCount val="5"/>
                  <c:pt idx="0">
                    <c:v>5.7735026918962519E-2</c:v>
                  </c:pt>
                  <c:pt idx="1">
                    <c:v>8.3333333333333523E-2</c:v>
                  </c:pt>
                  <c:pt idx="2">
                    <c:v>0.12729376930432851</c:v>
                  </c:pt>
                  <c:pt idx="3">
                    <c:v>8.3333333333333856E-2</c:v>
                  </c:pt>
                  <c:pt idx="4">
                    <c:v>4.8112522432468836E-2</c:v>
                  </c:pt>
                </c:numCache>
                <c:extLst>
                  <c:ext xmlns:c15="http://schemas.microsoft.com/office/drawing/2012/chart" uri="{02D57815-91ED-43cb-92C2-25804820EDAC}">
                    <c15:fullRef>
                      <c15:sqref>' RESUMEN DAÑOS (2)'!$E$16:$E$21</c15:sqref>
                    </c15:fullRef>
                  </c:ext>
                </c:extLst>
              </c:numRef>
            </c:minus>
          </c:errBars>
          <c:cat>
            <c:strRef>
              <c:f>' RESUMEN DAÑOS (2)'!$A$17:$A$21</c:f>
              <c:strCache>
                <c:ptCount val="5"/>
                <c:pt idx="0">
                  <c:v>CONFECCIÓN</c:v>
                </c:pt>
                <c:pt idx="1">
                  <c:v>TRANSPORTE CONTROL</c:v>
                </c:pt>
                <c:pt idx="2">
                  <c:v>TRANSPORTE TRAT.</c:v>
                </c:pt>
                <c:pt idx="3">
                  <c:v>TVC CONTROL</c:v>
                </c:pt>
                <c:pt idx="4">
                  <c:v>TVC TRAT.</c:v>
                </c:pt>
              </c:strCache>
              <c:extLst>
                <c:ext xmlns:c15="http://schemas.microsoft.com/office/drawing/2012/chart" uri="{02D57815-91ED-43cb-92C2-25804820EDAC}">
                  <c15:fullRef>
                    <c15:sqref>' RESUMEN DAÑOS (2)'!$A$16:$A$21</c15:sqref>
                  </c15:fullRef>
                </c:ext>
              </c:extLst>
            </c:strRef>
          </c:cat>
          <c:val>
            <c:numRef>
              <c:f>(' RESUMEN DAÑOS (2)'!$D$17,' RESUMEN DAÑOS (2)'!$D$18,' RESUMEN DAÑOS (2)'!$D$19,' RESUMEN DAÑOS (2)'!$D$20,' RESUMEN DAÑOS (2)'!$D$21)</c:f>
              <c:numCache>
                <c:formatCode>General</c:formatCode>
                <c:ptCount val="5"/>
                <c:pt idx="0">
                  <c:v>0.3666666666666667</c:v>
                </c:pt>
                <c:pt idx="1">
                  <c:v>0.5</c:v>
                </c:pt>
                <c:pt idx="2">
                  <c:v>0.72222222222222232</c:v>
                </c:pt>
                <c:pt idx="3">
                  <c:v>0.66666666666666663</c:v>
                </c:pt>
                <c:pt idx="4">
                  <c:v>0.72222222222222221</c:v>
                </c:pt>
              </c:numCache>
              <c:extLst>
                <c:ext xmlns:c15="http://schemas.microsoft.com/office/drawing/2012/chart" uri="{02D57815-91ED-43cb-92C2-25804820EDAC}">
                  <c15:fullRef>
                    <c15:sqref>(' RESUMEN DAÑOS (2)'!$D$16,' RESUMEN DAÑOS (2)'!$D$17,' RESUMEN DAÑOS (2)'!$D$18,' RESUMEN DAÑOS (2)'!$D$19,' RESUMEN DAÑOS (2)'!$D$20,' RESUMEN DAÑOS (2)'!$D$21)</c15:sqref>
                  </c15:fullRef>
                </c:ext>
              </c:extLst>
            </c:numRef>
          </c:val>
        </c:ser>
        <c:ser>
          <c:idx val="2"/>
          <c:order val="2"/>
          <c:tx>
            <c:strRef>
              <c:f>' RESUMEN DAÑOS (2)'!$F$14:$G$14</c:f>
              <c:strCache>
                <c:ptCount val="1"/>
                <c:pt idx="0">
                  <c:v>Black Gold</c:v>
                </c:pt>
              </c:strCache>
            </c:strRef>
          </c:tx>
          <c:invertIfNegative val="0"/>
          <c:dLbls>
            <c:dLbl>
              <c:idx val="0"/>
              <c:layout>
                <c:manualLayout>
                  <c:x val="-3.3898536986381297E-17"/>
                  <c:y val="-3.24072459539851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3.6980649365642901E-3"/>
                  <c:y val="-8.64193225439603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0.115225763391947"/>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7.27965538693771E-8"/>
                  <c:y val="-3.9608856165981803E-2"/>
                </c:manualLayout>
              </c:layout>
              <c:tx>
                <c:rich>
                  <a:bodyPr wrap="square" lIns="38100" tIns="19050" rIns="38100" bIns="19050" anchor="ctr">
                    <a:noAutofit/>
                  </a:bodyPr>
                  <a:lstStyle/>
                  <a:p>
                    <a:pPr>
                      <a:defRPr/>
                    </a:pPr>
                    <a:r>
                      <a:rPr lang="en-US"/>
                      <a:t>c</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manualLayout>
                      <c:w val="1.7066569682244494E-2"/>
                      <c:h val="5.1149578294687054E-2"/>
                    </c:manualLayout>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(2)'!$G$17:$G$21</c:f>
                <c:numCache>
                  <c:formatCode>General</c:formatCode>
                  <c:ptCount val="5"/>
                  <c:pt idx="0">
                    <c:v>8.6602540378443865E-2</c:v>
                  </c:pt>
                  <c:pt idx="1">
                    <c:v>0.16666666666666671</c:v>
                  </c:pt>
                  <c:pt idx="2">
                    <c:v>0.22047927592204958</c:v>
                  </c:pt>
                  <c:pt idx="3">
                    <c:v>0</c:v>
                  </c:pt>
                  <c:pt idx="4">
                    <c:v>8.2478609884232279E-2</c:v>
                  </c:pt>
                </c:numCache>
                <c:extLst>
                  <c:ext xmlns:c15="http://schemas.microsoft.com/office/drawing/2012/chart" uri="{02D57815-91ED-43cb-92C2-25804820EDAC}">
                    <c15:fullRef>
                      <c15:sqref>' RESUMEN DAÑOS (2)'!$G$16:$G$21</c15:sqref>
                    </c15:fullRef>
                  </c:ext>
                </c:extLst>
              </c:numRef>
            </c:plus>
            <c:minus>
              <c:numRef>
                <c:f>' RESUMEN DAÑOS (2)'!$G$17:$G$21</c:f>
                <c:numCache>
                  <c:formatCode>General</c:formatCode>
                  <c:ptCount val="5"/>
                  <c:pt idx="0">
                    <c:v>8.6602540378443865E-2</c:v>
                  </c:pt>
                  <c:pt idx="1">
                    <c:v>0.16666666666666671</c:v>
                  </c:pt>
                  <c:pt idx="2">
                    <c:v>0.22047927592204958</c:v>
                  </c:pt>
                  <c:pt idx="3">
                    <c:v>0</c:v>
                  </c:pt>
                  <c:pt idx="4">
                    <c:v>8.2478609884232279E-2</c:v>
                  </c:pt>
                </c:numCache>
                <c:extLst>
                  <c:ext xmlns:c15="http://schemas.microsoft.com/office/drawing/2012/chart" uri="{02D57815-91ED-43cb-92C2-25804820EDAC}">
                    <c15:fullRef>
                      <c15:sqref>' RESUMEN DAÑOS (2)'!$G$16:$G$21</c15:sqref>
                    </c15:fullRef>
                  </c:ext>
                </c:extLst>
              </c:numRef>
            </c:minus>
          </c:errBars>
          <c:cat>
            <c:strRef>
              <c:f>' RESUMEN DAÑOS (2)'!$A$17:$A$21</c:f>
              <c:strCache>
                <c:ptCount val="5"/>
                <c:pt idx="0">
                  <c:v>CONFECCIÓN</c:v>
                </c:pt>
                <c:pt idx="1">
                  <c:v>TRANSPORTE CONTROL</c:v>
                </c:pt>
                <c:pt idx="2">
                  <c:v>TRANSPORTE TRAT.</c:v>
                </c:pt>
                <c:pt idx="3">
                  <c:v>TVC CONTROL</c:v>
                </c:pt>
                <c:pt idx="4">
                  <c:v>TVC TRAT.</c:v>
                </c:pt>
              </c:strCache>
              <c:extLst>
                <c:ext xmlns:c15="http://schemas.microsoft.com/office/drawing/2012/chart" uri="{02D57815-91ED-43cb-92C2-25804820EDAC}">
                  <c15:fullRef>
                    <c15:sqref>' RESUMEN DAÑOS (2)'!$A$16:$A$21</c15:sqref>
                  </c15:fullRef>
                </c:ext>
              </c:extLst>
            </c:strRef>
          </c:cat>
          <c:val>
            <c:numRef>
              <c:f>(' RESUMEN DAÑOS (2)'!$F$17,' RESUMEN DAÑOS (2)'!$F$18,' RESUMEN DAÑOS (2)'!$F$19,' RESUMEN DAÑOS (2)'!$F$20,' RESUMEN DAÑOS (2)'!$F$21)</c:f>
              <c:numCache>
                <c:formatCode>General</c:formatCode>
                <c:ptCount val="5"/>
                <c:pt idx="0">
                  <c:v>0.15</c:v>
                </c:pt>
                <c:pt idx="1">
                  <c:v>0.58333333333333337</c:v>
                </c:pt>
                <c:pt idx="2">
                  <c:v>0.58333333333333337</c:v>
                </c:pt>
                <c:pt idx="3">
                  <c:v>0</c:v>
                </c:pt>
                <c:pt idx="4">
                  <c:v>0.90476190476190477</c:v>
                </c:pt>
              </c:numCache>
              <c:extLst>
                <c:ext xmlns:c15="http://schemas.microsoft.com/office/drawing/2012/chart" uri="{02D57815-91ED-43cb-92C2-25804820EDAC}">
                  <c15:fullRef>
                    <c15:sqref>(' RESUMEN DAÑOS (2)'!$F$16,' RESUMEN DAÑOS (2)'!$F$17,' RESUMEN DAÑOS (2)'!$F$18,' RESUMEN DAÑOS (2)'!$F$19,' RESUMEN DAÑOS (2)'!$F$20,' RESUMEN DAÑOS (2)'!$F$21)</c15:sqref>
                  </c15:fullRef>
                </c:ext>
              </c:extLst>
            </c:numRef>
          </c:val>
        </c:ser>
        <c:dLbls>
          <c:dLblPos val="outEnd"/>
          <c:showLegendKey val="0"/>
          <c:showVal val="1"/>
          <c:showCatName val="0"/>
          <c:showSerName val="0"/>
          <c:showPercent val="0"/>
          <c:showBubbleSize val="0"/>
        </c:dLbls>
        <c:gapWidth val="150"/>
        <c:axId val="141492224"/>
        <c:axId val="141493760"/>
      </c:barChart>
      <c:catAx>
        <c:axId val="141492224"/>
        <c:scaling>
          <c:orientation val="minMax"/>
        </c:scaling>
        <c:delete val="0"/>
        <c:axPos val="b"/>
        <c:numFmt formatCode="General" sourceLinked="0"/>
        <c:majorTickMark val="out"/>
        <c:minorTickMark val="none"/>
        <c:tickLblPos val="nextTo"/>
        <c:txPr>
          <a:bodyPr/>
          <a:lstStyle/>
          <a:p>
            <a:pPr>
              <a:defRPr sz="1200" b="1"/>
            </a:pPr>
            <a:endParaRPr lang="es-ES"/>
          </a:p>
        </c:txPr>
        <c:crossAx val="141493760"/>
        <c:crosses val="autoZero"/>
        <c:auto val="1"/>
        <c:lblAlgn val="ctr"/>
        <c:lblOffset val="100"/>
        <c:noMultiLvlLbl val="0"/>
      </c:catAx>
      <c:valAx>
        <c:axId val="141493760"/>
        <c:scaling>
          <c:orientation val="minMax"/>
          <c:max val="1.2"/>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INDICE DE DAÑOS</a:t>
                </a:r>
              </a:p>
            </c:rich>
          </c:tx>
          <c:overlay val="0"/>
        </c:title>
        <c:numFmt formatCode="General" sourceLinked="1"/>
        <c:majorTickMark val="out"/>
        <c:minorTickMark val="none"/>
        <c:tickLblPos val="nextTo"/>
        <c:spPr>
          <a:noFill/>
          <a:ln>
            <a:noFill/>
          </a:ln>
        </c:spPr>
        <c:crossAx val="141492224"/>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88715646967162798"/>
          <c:y val="0.82977451483523101"/>
        </c:manualLayout>
      </c:layout>
      <c:overlay val="1"/>
    </c:title>
    <c:autoTitleDeleted val="0"/>
    <c:plotArea>
      <c:layout/>
      <c:barChart>
        <c:barDir val="col"/>
        <c:grouping val="clustered"/>
        <c:varyColors val="0"/>
        <c:ser>
          <c:idx val="0"/>
          <c:order val="0"/>
          <c:tx>
            <c:strRef>
              <c:f>' RESUMEN DAÑOS (2)'!$B$25:$C$25</c:f>
              <c:strCache>
                <c:ptCount val="1"/>
                <c:pt idx="0">
                  <c:v>Black Splendor</c:v>
                </c:pt>
              </c:strCache>
            </c:strRef>
          </c:tx>
          <c:invertIfNegative val="0"/>
          <c:dLbls>
            <c:dLbl>
              <c:idx val="0"/>
              <c:delete val="1"/>
              <c:extLst>
                <c:ext xmlns:c15="http://schemas.microsoft.com/office/drawing/2012/chart" uri="{CE6537A1-D6FC-4f65-9D91-7224C49458BB}"/>
              </c:extLst>
            </c:dLbl>
            <c:dLbl>
              <c:idx val="1"/>
              <c:layout>
                <c:manualLayout>
                  <c:x val="0"/>
                  <c:y val="-9.0075751579304503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6.7797073972762804E-17"/>
                  <c:y val="-1.8015150315860901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1618180379033101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4.3236360758066202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(2)'!$C$28:$C$32</c:f>
                <c:numCache>
                  <c:formatCode>General</c:formatCode>
                  <c:ptCount val="5"/>
                  <c:pt idx="0">
                    <c:v>0</c:v>
                  </c:pt>
                  <c:pt idx="1">
                    <c:v>0.17347216662217763</c:v>
                  </c:pt>
                  <c:pt idx="2">
                    <c:v>4.8112522432468802E-2</c:v>
                  </c:pt>
                  <c:pt idx="3">
                    <c:v>4.8112522432468802E-2</c:v>
                  </c:pt>
                  <c:pt idx="4">
                    <c:v>9.62250448649377E-2</c:v>
                  </c:pt>
                </c:numCache>
                <c:extLst>
                  <c:ext xmlns:c15="http://schemas.microsoft.com/office/drawing/2012/chart" uri="{02D57815-91ED-43cb-92C2-25804820EDAC}">
                    <c15:fullRef>
                      <c15:sqref>' RESUMEN DAÑOS (2)'!$C$27:$C$32</c15:sqref>
                    </c15:fullRef>
                  </c:ext>
                </c:extLst>
              </c:numRef>
            </c:plus>
            <c:minus>
              <c:numRef>
                <c:f>' RESUMEN DAÑOS (2)'!$C$28:$C$32</c:f>
                <c:numCache>
                  <c:formatCode>General</c:formatCode>
                  <c:ptCount val="5"/>
                  <c:pt idx="0">
                    <c:v>0</c:v>
                  </c:pt>
                  <c:pt idx="1">
                    <c:v>0.17347216662217763</c:v>
                  </c:pt>
                  <c:pt idx="2">
                    <c:v>4.8112522432468802E-2</c:v>
                  </c:pt>
                  <c:pt idx="3">
                    <c:v>4.8112522432468802E-2</c:v>
                  </c:pt>
                  <c:pt idx="4">
                    <c:v>9.62250448649377E-2</c:v>
                  </c:pt>
                </c:numCache>
                <c:extLst>
                  <c:ext xmlns:c15="http://schemas.microsoft.com/office/drawing/2012/chart" uri="{02D57815-91ED-43cb-92C2-25804820EDAC}">
                    <c15:fullRef>
                      <c15:sqref>' RESUMEN DAÑOS (2)'!$C$27:$C$32</c15:sqref>
                    </c15:fullRef>
                  </c:ext>
                </c:extLst>
              </c:numRef>
            </c:minus>
          </c:errBars>
          <c:cat>
            <c:strRef>
              <c:f>' RESUMEN DAÑOS (2)'!$A$28:$A$32</c:f>
              <c:strCache>
                <c:ptCount val="5"/>
                <c:pt idx="0">
                  <c:v>CONFECCIÓN</c:v>
                </c:pt>
                <c:pt idx="1">
                  <c:v> TRANSPORTE CONTROL</c:v>
                </c:pt>
                <c:pt idx="2">
                  <c:v>TRANSPORTE TRAT.</c:v>
                </c:pt>
                <c:pt idx="3">
                  <c:v>TVC CONTROL</c:v>
                </c:pt>
                <c:pt idx="4">
                  <c:v>TVC TRAT.</c:v>
                </c:pt>
              </c:strCache>
              <c:extLst>
                <c:ext xmlns:c15="http://schemas.microsoft.com/office/drawing/2012/chart" uri="{02D57815-91ED-43cb-92C2-25804820EDAC}">
                  <c15:fullRef>
                    <c15:sqref>' RESUMEN DAÑOS (2)'!$A$27:$A$32</c15:sqref>
                  </c15:fullRef>
                </c:ext>
              </c:extLst>
            </c:strRef>
          </c:cat>
          <c:val>
            <c:numRef>
              <c:f>' RESUMEN DAÑOS (2)'!$B$28:$B$32</c:f>
              <c:numCache>
                <c:formatCode>General</c:formatCode>
                <c:ptCount val="5"/>
                <c:pt idx="0">
                  <c:v>0</c:v>
                </c:pt>
                <c:pt idx="1">
                  <c:v>0.61111111111111116</c:v>
                </c:pt>
                <c:pt idx="2">
                  <c:v>0.44444444444444448</c:v>
                </c:pt>
                <c:pt idx="3">
                  <c:v>0.44444444444444448</c:v>
                </c:pt>
                <c:pt idx="4">
                  <c:v>0.30555555555555558</c:v>
                </c:pt>
              </c:numCache>
              <c:extLst>
                <c:ext xmlns:c15="http://schemas.microsoft.com/office/drawing/2012/chart" uri="{02D57815-91ED-43cb-92C2-25804820EDAC}">
                  <c15:fullRef>
                    <c15:sqref>' RESUMEN DAÑOS (2)'!$B$27:$B$32</c15:sqref>
                  </c15:fullRef>
                </c:ext>
              </c:extLst>
            </c:numRef>
          </c:val>
        </c:ser>
        <c:ser>
          <c:idx val="1"/>
          <c:order val="1"/>
          <c:tx>
            <c:strRef>
              <c:f>' RESUMEN DAÑOS (2)'!$D$25:$E$25</c:f>
              <c:strCache>
                <c:ptCount val="1"/>
                <c:pt idx="0">
                  <c:v>Showtime</c:v>
                </c:pt>
              </c:strCache>
            </c:strRef>
          </c:tx>
          <c:invertIfNegative val="0"/>
          <c:dLbls>
            <c:dLbl>
              <c:idx val="0"/>
              <c:delete val="1"/>
              <c:extLst>
                <c:ext xmlns:c15="http://schemas.microsoft.com/office/drawing/2012/chart" uri="{CE6537A1-D6FC-4f65-9D91-7224C49458BB}"/>
              </c:extLst>
            </c:dLbl>
            <c:dLbl>
              <c:idx val="1"/>
              <c:layout>
                <c:manualLayout>
                  <c:x val="0"/>
                  <c:y val="-0.11889999208468199"/>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8490324682821099E-3"/>
                  <c:y val="-9.00757515793045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68393908212383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0.169342412969093"/>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(2)'!$E$28:$E$32</c:f>
                <c:numCache>
                  <c:formatCode>General</c:formatCode>
                  <c:ptCount val="5"/>
                  <c:pt idx="0">
                    <c:v>0</c:v>
                  </c:pt>
                  <c:pt idx="1">
                    <c:v>0.22047927592204883</c:v>
                  </c:pt>
                  <c:pt idx="2">
                    <c:v>0.17347216662217763</c:v>
                  </c:pt>
                  <c:pt idx="3">
                    <c:v>9.622504486493727E-2</c:v>
                  </c:pt>
                  <c:pt idx="4">
                    <c:v>0.30807045851137277</c:v>
                  </c:pt>
                </c:numCache>
                <c:extLst>
                  <c:ext xmlns:c15="http://schemas.microsoft.com/office/drawing/2012/chart" uri="{02D57815-91ED-43cb-92C2-25804820EDAC}">
                    <c15:fullRef>
                      <c15:sqref>' RESUMEN DAÑOS (2)'!$E$27:$E$32</c15:sqref>
                    </c15:fullRef>
                  </c:ext>
                </c:extLst>
              </c:numRef>
            </c:plus>
            <c:minus>
              <c:numRef>
                <c:f>' RESUMEN DAÑOS (2)'!$E$28:$E$32</c:f>
                <c:numCache>
                  <c:formatCode>General</c:formatCode>
                  <c:ptCount val="5"/>
                  <c:pt idx="0">
                    <c:v>0</c:v>
                  </c:pt>
                  <c:pt idx="1">
                    <c:v>0.22047927592204883</c:v>
                  </c:pt>
                  <c:pt idx="2">
                    <c:v>0.17347216662217763</c:v>
                  </c:pt>
                  <c:pt idx="3">
                    <c:v>9.622504486493727E-2</c:v>
                  </c:pt>
                  <c:pt idx="4">
                    <c:v>0.30807045851137277</c:v>
                  </c:pt>
                </c:numCache>
                <c:extLst>
                  <c:ext xmlns:c15="http://schemas.microsoft.com/office/drawing/2012/chart" uri="{02D57815-91ED-43cb-92C2-25804820EDAC}">
                    <c15:fullRef>
                      <c15:sqref>' RESUMEN DAÑOS (2)'!$E$27:$E$32</c15:sqref>
                    </c15:fullRef>
                  </c:ext>
                </c:extLst>
              </c:numRef>
            </c:minus>
          </c:errBars>
          <c:cat>
            <c:strRef>
              <c:f>' RESUMEN DAÑOS (2)'!$A$28:$A$32</c:f>
              <c:strCache>
                <c:ptCount val="5"/>
                <c:pt idx="0">
                  <c:v>CONFECCIÓN</c:v>
                </c:pt>
                <c:pt idx="1">
                  <c:v> TRANSPORTE CONTROL</c:v>
                </c:pt>
                <c:pt idx="2">
                  <c:v>TRANSPORTE TRAT.</c:v>
                </c:pt>
                <c:pt idx="3">
                  <c:v>TVC CONTROL</c:v>
                </c:pt>
                <c:pt idx="4">
                  <c:v>TVC TRAT.</c:v>
                </c:pt>
              </c:strCache>
              <c:extLst>
                <c:ext xmlns:c15="http://schemas.microsoft.com/office/drawing/2012/chart" uri="{02D57815-91ED-43cb-92C2-25804820EDAC}">
                  <c15:fullRef>
                    <c15:sqref>' RESUMEN DAÑOS (2)'!$A$27:$A$32</c15:sqref>
                  </c15:fullRef>
                </c:ext>
              </c:extLst>
            </c:strRef>
          </c:cat>
          <c:val>
            <c:numRef>
              <c:f>' RESUMEN DAÑOS (2)'!$D$28:$D$32</c:f>
              <c:numCache>
                <c:formatCode>General</c:formatCode>
                <c:ptCount val="5"/>
                <c:pt idx="0">
                  <c:v>0</c:v>
                </c:pt>
                <c:pt idx="1">
                  <c:v>0.91666666666666663</c:v>
                </c:pt>
                <c:pt idx="2">
                  <c:v>0.94444444444444431</c:v>
                </c:pt>
                <c:pt idx="3">
                  <c:v>0.69444444444444453</c:v>
                </c:pt>
                <c:pt idx="4">
                  <c:v>0.70833333333333337</c:v>
                </c:pt>
              </c:numCache>
              <c:extLst>
                <c:ext xmlns:c15="http://schemas.microsoft.com/office/drawing/2012/chart" uri="{02D57815-91ED-43cb-92C2-25804820EDAC}">
                  <c15:fullRef>
                    <c15:sqref>' RESUMEN DAÑOS (2)'!$D$27:$D$32</c15:sqref>
                  </c15:fullRef>
                </c:ext>
              </c:extLst>
            </c:numRef>
          </c:val>
        </c:ser>
        <c:ser>
          <c:idx val="2"/>
          <c:order val="2"/>
          <c:tx>
            <c:strRef>
              <c:f>' RESUMEN DAÑOS (2)'!$F$25:$G$25</c:f>
              <c:strCache>
                <c:ptCount val="1"/>
                <c:pt idx="0">
                  <c:v>Black Gold</c:v>
                </c:pt>
              </c:strCache>
            </c:strRef>
          </c:tx>
          <c:invertIfNegative val="0"/>
          <c:dLbls>
            <c:dLbl>
              <c:idx val="0"/>
              <c:layout>
                <c:manualLayout>
                  <c:x val="-3.3898536986381297E-17"/>
                  <c:y val="-5.4045450947582702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5.5470974048465304E-3"/>
                  <c:y val="-0.14051817246371501"/>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6.7797073972762804E-17"/>
                  <c:y val="-4.68393908212383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9.36787816424766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(2)'!$G$28:$G$32</c:f>
                <c:numCache>
                  <c:formatCode>General</c:formatCode>
                  <c:ptCount val="5"/>
                  <c:pt idx="0">
                    <c:v>0.11547005383792516</c:v>
                  </c:pt>
                  <c:pt idx="1">
                    <c:v>0.2545875386086579</c:v>
                  </c:pt>
                  <c:pt idx="2">
                    <c:v>9.622504486493727E-2</c:v>
                  </c:pt>
                  <c:pt idx="3">
                    <c:v>0</c:v>
                  </c:pt>
                  <c:pt idx="4">
                    <c:v>0.17347216662217771</c:v>
                  </c:pt>
                </c:numCache>
                <c:extLst>
                  <c:ext xmlns:c15="http://schemas.microsoft.com/office/drawing/2012/chart" uri="{02D57815-91ED-43cb-92C2-25804820EDAC}">
                    <c15:fullRef>
                      <c15:sqref>' RESUMEN DAÑOS (2)'!$G$27:$G$32</c15:sqref>
                    </c15:fullRef>
                  </c:ext>
                </c:extLst>
              </c:numRef>
            </c:plus>
            <c:minus>
              <c:numRef>
                <c:f>' RESUMEN DAÑOS (2)'!$G$28:$G$32</c:f>
                <c:numCache>
                  <c:formatCode>General</c:formatCode>
                  <c:ptCount val="5"/>
                  <c:pt idx="0">
                    <c:v>0.11547005383792516</c:v>
                  </c:pt>
                  <c:pt idx="1">
                    <c:v>0.2545875386086579</c:v>
                  </c:pt>
                  <c:pt idx="2">
                    <c:v>9.622504486493727E-2</c:v>
                  </c:pt>
                  <c:pt idx="3">
                    <c:v>0</c:v>
                  </c:pt>
                  <c:pt idx="4">
                    <c:v>0.17347216662217771</c:v>
                  </c:pt>
                </c:numCache>
                <c:extLst>
                  <c:ext xmlns:c15="http://schemas.microsoft.com/office/drawing/2012/chart" uri="{02D57815-91ED-43cb-92C2-25804820EDAC}">
                    <c15:fullRef>
                      <c15:sqref>' RESUMEN DAÑOS (2)'!$G$27:$G$32</c15:sqref>
                    </c15:fullRef>
                  </c:ext>
                </c:extLst>
              </c:numRef>
            </c:minus>
          </c:errBars>
          <c:cat>
            <c:strRef>
              <c:f>' RESUMEN DAÑOS (2)'!$A$28:$A$32</c:f>
              <c:strCache>
                <c:ptCount val="5"/>
                <c:pt idx="0">
                  <c:v>CONFECCIÓN</c:v>
                </c:pt>
                <c:pt idx="1">
                  <c:v> TRANSPORTE CONTROL</c:v>
                </c:pt>
                <c:pt idx="2">
                  <c:v>TRANSPORTE TRAT.</c:v>
                </c:pt>
                <c:pt idx="3">
                  <c:v>TVC CONTROL</c:v>
                </c:pt>
                <c:pt idx="4">
                  <c:v>TVC TRAT.</c:v>
                </c:pt>
              </c:strCache>
              <c:extLst>
                <c:ext xmlns:c15="http://schemas.microsoft.com/office/drawing/2012/chart" uri="{02D57815-91ED-43cb-92C2-25804820EDAC}">
                  <c15:fullRef>
                    <c15:sqref>' RESUMEN DAÑOS (2)'!$A$27:$A$32</c15:sqref>
                  </c15:fullRef>
                </c:ext>
              </c:extLst>
            </c:strRef>
          </c:cat>
          <c:val>
            <c:numRef>
              <c:f>' RESUMEN DAÑOS (2)'!$F$28:$F$32</c:f>
              <c:numCache>
                <c:formatCode>General</c:formatCode>
                <c:ptCount val="5"/>
                <c:pt idx="0">
                  <c:v>0.26666666666666666</c:v>
                </c:pt>
                <c:pt idx="1">
                  <c:v>0.72222222222222221</c:v>
                </c:pt>
                <c:pt idx="2">
                  <c:v>0.77777777777777779</c:v>
                </c:pt>
                <c:pt idx="3">
                  <c:v>0</c:v>
                </c:pt>
                <c:pt idx="4">
                  <c:v>0.3888888888888889</c:v>
                </c:pt>
              </c:numCache>
              <c:extLst>
                <c:ext xmlns:c15="http://schemas.microsoft.com/office/drawing/2012/chart" uri="{02D57815-91ED-43cb-92C2-25804820EDAC}">
                  <c15:fullRef>
                    <c15:sqref>' RESUMEN DAÑOS (2)'!$F$27:$F$32</c15:sqref>
                  </c15:fullRef>
                </c:ext>
              </c:extLst>
            </c:numRef>
          </c:val>
        </c:ser>
        <c:dLbls>
          <c:dLblPos val="outEnd"/>
          <c:showLegendKey val="0"/>
          <c:showVal val="1"/>
          <c:showCatName val="0"/>
          <c:showSerName val="0"/>
          <c:showPercent val="0"/>
          <c:showBubbleSize val="0"/>
        </c:dLbls>
        <c:gapWidth val="150"/>
        <c:axId val="141572736"/>
        <c:axId val="141595008"/>
      </c:barChart>
      <c:catAx>
        <c:axId val="141572736"/>
        <c:scaling>
          <c:orientation val="minMax"/>
        </c:scaling>
        <c:delete val="0"/>
        <c:axPos val="b"/>
        <c:numFmt formatCode="General" sourceLinked="0"/>
        <c:majorTickMark val="out"/>
        <c:minorTickMark val="none"/>
        <c:tickLblPos val="nextTo"/>
        <c:txPr>
          <a:bodyPr/>
          <a:lstStyle/>
          <a:p>
            <a:pPr>
              <a:defRPr sz="1200" b="1"/>
            </a:pPr>
            <a:endParaRPr lang="es-ES"/>
          </a:p>
        </c:txPr>
        <c:crossAx val="141595008"/>
        <c:crossesAt val="0"/>
        <c:auto val="1"/>
        <c:lblAlgn val="ctr"/>
        <c:lblOffset val="100"/>
        <c:noMultiLvlLbl val="0"/>
      </c:catAx>
      <c:valAx>
        <c:axId val="141595008"/>
        <c:scaling>
          <c:orientation val="minMax"/>
          <c:max val="1.2"/>
          <c:min val="0"/>
        </c:scaling>
        <c:delete val="0"/>
        <c:axPos val="l"/>
        <c:majorGridlines>
          <c:spPr>
            <a:ln>
              <a:solidFill>
                <a:schemeClr val="bg1">
                  <a:lumMod val="85000"/>
                </a:schemeClr>
              </a:solidFill>
            </a:ln>
          </c:spPr>
        </c:majorGridlines>
        <c:title>
          <c:tx>
            <c:rich>
              <a:bodyPr rot="-5400000" vert="horz"/>
              <a:lstStyle/>
              <a:p>
                <a:pPr>
                  <a:defRPr sz="1600"/>
                </a:pPr>
                <a:r>
                  <a:rPr lang="en-US" sz="1600"/>
                  <a:t>INDICE DE DAÑOS</a:t>
                </a:r>
              </a:p>
            </c:rich>
          </c:tx>
          <c:overlay val="0"/>
        </c:title>
        <c:numFmt formatCode="General" sourceLinked="1"/>
        <c:majorTickMark val="out"/>
        <c:minorTickMark val="none"/>
        <c:tickLblPos val="nextTo"/>
        <c:spPr>
          <a:ln>
            <a:noFill/>
          </a:ln>
        </c:spPr>
        <c:crossAx val="141572736"/>
        <c:crosses val="autoZero"/>
        <c:crossBetween val="between"/>
      </c:valAx>
      <c:spPr>
        <a:noFill/>
        <a:ln w="0">
          <a:noFill/>
        </a:ln>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3ºC</a:t>
            </a:r>
          </a:p>
        </c:rich>
      </c:tx>
      <c:layout>
        <c:manualLayout>
          <c:xMode val="edge"/>
          <c:yMode val="edge"/>
          <c:x val="0.92295649517788403"/>
          <c:y val="0.79782239977916303"/>
        </c:manualLayout>
      </c:layout>
      <c:overlay val="1"/>
    </c:title>
    <c:autoTitleDeleted val="0"/>
    <c:plotArea>
      <c:layout>
        <c:manualLayout>
          <c:layoutTarget val="inner"/>
          <c:xMode val="edge"/>
          <c:yMode val="edge"/>
          <c:x val="0.10534098124222099"/>
          <c:y val="3.63575669884105E-2"/>
          <c:w val="0.87431966160667496"/>
          <c:h val="0.69971696514545301"/>
        </c:manualLayout>
      </c:layout>
      <c:barChart>
        <c:barDir val="col"/>
        <c:grouping val="clustered"/>
        <c:varyColors val="0"/>
        <c:ser>
          <c:idx val="0"/>
          <c:order val="0"/>
          <c:tx>
            <c:strRef>
              <c:f>' RESUMEN DAÑOS (2)'!$B$14:$C$14</c:f>
              <c:strCache>
                <c:ptCount val="1"/>
                <c:pt idx="0">
                  <c:v>Black Splendor</c:v>
                </c:pt>
              </c:strCache>
            </c:strRef>
          </c:tx>
          <c:invertIfNegative val="0"/>
          <c:dLbls>
            <c:dLbl>
              <c:idx val="0"/>
              <c:layout>
                <c:manualLayout>
                  <c:x val="-5.5470974048465304E-3"/>
                  <c:y val="-2.90733942958916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5.75817805805445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5.03840580079764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3559414794552499E-16"/>
                  <c:y val="-1.4395445145136101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(2)'!$C$6:$C$10</c:f>
                <c:numCache>
                  <c:formatCode>General</c:formatCode>
                  <c:ptCount val="5"/>
                  <c:pt idx="0">
                    <c:v>5.7735026918962519E-2</c:v>
                  </c:pt>
                  <c:pt idx="1">
                    <c:v>9.6225044864937631E-2</c:v>
                  </c:pt>
                  <c:pt idx="2">
                    <c:v>0</c:v>
                  </c:pt>
                  <c:pt idx="3">
                    <c:v>9.6225044864937631E-2</c:v>
                  </c:pt>
                  <c:pt idx="4">
                    <c:v>4.811252243246892E-2</c:v>
                  </c:pt>
                </c:numCache>
              </c:numRef>
            </c:plus>
            <c:minus>
              <c:numRef>
                <c:f>' RESUMEN DAÑOS (2)'!$C$6:$C$10</c:f>
                <c:numCache>
                  <c:formatCode>General</c:formatCode>
                  <c:ptCount val="5"/>
                  <c:pt idx="0">
                    <c:v>5.7735026918962519E-2</c:v>
                  </c:pt>
                  <c:pt idx="1">
                    <c:v>9.6225044864937631E-2</c:v>
                  </c:pt>
                  <c:pt idx="2">
                    <c:v>0</c:v>
                  </c:pt>
                  <c:pt idx="3">
                    <c:v>9.6225044864937631E-2</c:v>
                  </c:pt>
                  <c:pt idx="4">
                    <c:v>4.811252243246892E-2</c:v>
                  </c:pt>
                </c:numCache>
              </c:numRef>
            </c:minus>
          </c:errBars>
          <c:cat>
            <c:strRef>
              <c:f>' RESUMEN DAÑOS (2)'!$A$6:$A$10</c:f>
              <c:strCache>
                <c:ptCount val="5"/>
                <c:pt idx="0">
                  <c:v>CONFECCIÓN</c:v>
                </c:pt>
                <c:pt idx="1">
                  <c:v> TRANSPORTE CONTROL</c:v>
                </c:pt>
                <c:pt idx="2">
                  <c:v>TRANSPORTE TRAT.</c:v>
                </c:pt>
                <c:pt idx="3">
                  <c:v>TVC CONTROL</c:v>
                </c:pt>
                <c:pt idx="4">
                  <c:v>TVC TRAT.</c:v>
                </c:pt>
              </c:strCache>
            </c:strRef>
          </c:cat>
          <c:val>
            <c:numRef>
              <c:f>' RESUMEN DAÑOS (2)'!$B$6:$B$10</c:f>
              <c:numCache>
                <c:formatCode>General</c:formatCode>
                <c:ptCount val="5"/>
                <c:pt idx="0">
                  <c:v>0.3666666666666667</c:v>
                </c:pt>
                <c:pt idx="1">
                  <c:v>0.22222222222222221</c:v>
                </c:pt>
                <c:pt idx="2">
                  <c:v>0.25</c:v>
                </c:pt>
                <c:pt idx="3">
                  <c:v>0.22222222222222221</c:v>
                </c:pt>
                <c:pt idx="4">
                  <c:v>0.3611111111111111</c:v>
                </c:pt>
              </c:numCache>
            </c:numRef>
          </c:val>
        </c:ser>
        <c:ser>
          <c:idx val="1"/>
          <c:order val="1"/>
          <c:tx>
            <c:strRef>
              <c:f>' RESUMEN DAÑOS (2)'!$D$14:$E$14</c:f>
              <c:strCache>
                <c:ptCount val="1"/>
                <c:pt idx="0">
                  <c:v>Showtime</c:v>
                </c:pt>
              </c:strCache>
            </c:strRef>
          </c:tx>
          <c:invertIfNegative val="0"/>
          <c:dLbls>
            <c:dLbl>
              <c:idx val="0"/>
              <c:layout>
                <c:manualLayout>
                  <c:x val="3.69806493656435E-3"/>
                  <c:y val="-9.7169254729668794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8.9971532157100798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6.7797073972762804E-17"/>
                  <c:y val="-6.477950315311259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79943064314202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6.118064186682849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(2)'!$E$6:$E$10</c:f>
                <c:numCache>
                  <c:formatCode>General</c:formatCode>
                  <c:ptCount val="5"/>
                  <c:pt idx="0">
                    <c:v>0.17320508075688781</c:v>
                  </c:pt>
                  <c:pt idx="1">
                    <c:v>0.17347216662217771</c:v>
                  </c:pt>
                  <c:pt idx="2">
                    <c:v>0.12729376930432851</c:v>
                  </c:pt>
                  <c:pt idx="3">
                    <c:v>4.8112522432468836E-2</c:v>
                  </c:pt>
                  <c:pt idx="4">
                    <c:v>0.12729376930432895</c:v>
                  </c:pt>
                </c:numCache>
              </c:numRef>
            </c:plus>
            <c:minus>
              <c:numRef>
                <c:f>' RESUMEN DAÑOS (2)'!$E$6:$E$10</c:f>
                <c:numCache>
                  <c:formatCode>General</c:formatCode>
                  <c:ptCount val="5"/>
                  <c:pt idx="0">
                    <c:v>0.17320508075688781</c:v>
                  </c:pt>
                  <c:pt idx="1">
                    <c:v>0.17347216662217771</c:v>
                  </c:pt>
                  <c:pt idx="2">
                    <c:v>0.12729376930432851</c:v>
                  </c:pt>
                  <c:pt idx="3">
                    <c:v>4.8112522432468836E-2</c:v>
                  </c:pt>
                  <c:pt idx="4">
                    <c:v>0.12729376930432895</c:v>
                  </c:pt>
                </c:numCache>
              </c:numRef>
            </c:minus>
          </c:errBars>
          <c:cat>
            <c:strRef>
              <c:f>' RESUMEN DAÑOS (2)'!$A$6:$A$10</c:f>
              <c:strCache>
                <c:ptCount val="5"/>
                <c:pt idx="0">
                  <c:v>CONFECCIÓN</c:v>
                </c:pt>
                <c:pt idx="1">
                  <c:v> TRANSPORTE CONTROL</c:v>
                </c:pt>
                <c:pt idx="2">
                  <c:v>TRANSPORTE TRAT.</c:v>
                </c:pt>
                <c:pt idx="3">
                  <c:v>TVC CONTROL</c:v>
                </c:pt>
                <c:pt idx="4">
                  <c:v>TVC TRAT.</c:v>
                </c:pt>
              </c:strCache>
            </c:strRef>
          </c:cat>
          <c:val>
            <c:numRef>
              <c:f>' RESUMEN DAÑOS (2)'!$D$6:$D$10</c:f>
              <c:numCache>
                <c:formatCode>General</c:formatCode>
                <c:ptCount val="5"/>
                <c:pt idx="0">
                  <c:v>0.39999999999999997</c:v>
                </c:pt>
                <c:pt idx="1">
                  <c:v>0.3888888888888889</c:v>
                </c:pt>
                <c:pt idx="2">
                  <c:v>0.72222222222222232</c:v>
                </c:pt>
                <c:pt idx="3">
                  <c:v>0.52777777777777779</c:v>
                </c:pt>
                <c:pt idx="4">
                  <c:v>0.61111111111111116</c:v>
                </c:pt>
              </c:numCache>
            </c:numRef>
          </c:val>
        </c:ser>
        <c:ser>
          <c:idx val="2"/>
          <c:order val="2"/>
          <c:tx>
            <c:strRef>
              <c:f>' RESUMEN DAÑOS (2)'!$F$14:$G$14</c:f>
              <c:strCache>
                <c:ptCount val="1"/>
                <c:pt idx="0">
                  <c:v>Black Gold</c:v>
                </c:pt>
              </c:strCache>
            </c:strRef>
          </c:tx>
          <c:invertIfNegative val="0"/>
          <c:dLbls>
            <c:dLbl>
              <c:idx val="0"/>
              <c:layout>
                <c:manualLayout>
                  <c:x val="3.69806493656435E-3"/>
                  <c:y val="-7.9174948298248699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84903246828218E-3"/>
                  <c:y val="-0.151152174023929"/>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6.7797073972762804E-17"/>
                  <c:y val="-2.51920290039882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0.21593167717704201"/>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84903246828218E-3"/>
                  <c:y val="-5.03840580079764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(2)'!$G$6:$G$10</c:f>
                <c:numCache>
                  <c:formatCode>General</c:formatCode>
                  <c:ptCount val="5"/>
                  <c:pt idx="0">
                    <c:v>0.14215601757693316</c:v>
                  </c:pt>
                  <c:pt idx="1">
                    <c:v>0.26787918780535991</c:v>
                  </c:pt>
                  <c:pt idx="2">
                    <c:v>4.8112522432468802E-2</c:v>
                  </c:pt>
                  <c:pt idx="3">
                    <c:v>0.38490017945975052</c:v>
                  </c:pt>
                  <c:pt idx="4">
                    <c:v>9.622504486493777E-2</c:v>
                  </c:pt>
                </c:numCache>
              </c:numRef>
            </c:plus>
            <c:minus>
              <c:numRef>
                <c:f>' RESUMEN DAÑOS (2)'!$G$6:$G$10</c:f>
                <c:numCache>
                  <c:formatCode>General</c:formatCode>
                  <c:ptCount val="5"/>
                  <c:pt idx="0">
                    <c:v>0.14215601757693316</c:v>
                  </c:pt>
                  <c:pt idx="1">
                    <c:v>0.26787918780535991</c:v>
                  </c:pt>
                  <c:pt idx="2">
                    <c:v>4.8112522432468802E-2</c:v>
                  </c:pt>
                  <c:pt idx="3">
                    <c:v>0.38490017945975052</c:v>
                  </c:pt>
                  <c:pt idx="4">
                    <c:v>9.622504486493777E-2</c:v>
                  </c:pt>
                </c:numCache>
              </c:numRef>
            </c:minus>
          </c:errBars>
          <c:cat>
            <c:strRef>
              <c:f>' RESUMEN DAÑOS (2)'!$A$6:$A$10</c:f>
              <c:strCache>
                <c:ptCount val="5"/>
                <c:pt idx="0">
                  <c:v>CONFECCIÓN</c:v>
                </c:pt>
                <c:pt idx="1">
                  <c:v> TRANSPORTE CONTROL</c:v>
                </c:pt>
                <c:pt idx="2">
                  <c:v>TRANSPORTE TRAT.</c:v>
                </c:pt>
                <c:pt idx="3">
                  <c:v>TVC CONTROL</c:v>
                </c:pt>
                <c:pt idx="4">
                  <c:v>TVC TRAT.</c:v>
                </c:pt>
              </c:strCache>
            </c:strRef>
          </c:cat>
          <c:val>
            <c:numRef>
              <c:f>' RESUMEN DAÑOS (2)'!$F$6:$F$10</c:f>
              <c:numCache>
                <c:formatCode>General</c:formatCode>
                <c:ptCount val="5"/>
                <c:pt idx="0">
                  <c:v>0.25833333333333336</c:v>
                </c:pt>
                <c:pt idx="1">
                  <c:v>0.3888888888888889</c:v>
                </c:pt>
                <c:pt idx="2">
                  <c:v>0.47222222222222227</c:v>
                </c:pt>
                <c:pt idx="3">
                  <c:v>0.22222222222222221</c:v>
                </c:pt>
                <c:pt idx="4">
                  <c:v>0.27777777777777773</c:v>
                </c:pt>
              </c:numCache>
            </c:numRef>
          </c:val>
        </c:ser>
        <c:dLbls>
          <c:dLblPos val="outEnd"/>
          <c:showLegendKey val="0"/>
          <c:showVal val="1"/>
          <c:showCatName val="0"/>
          <c:showSerName val="0"/>
          <c:showPercent val="0"/>
          <c:showBubbleSize val="0"/>
        </c:dLbls>
        <c:gapWidth val="150"/>
        <c:axId val="141656832"/>
        <c:axId val="141658368"/>
      </c:barChart>
      <c:catAx>
        <c:axId val="141656832"/>
        <c:scaling>
          <c:orientation val="minMax"/>
        </c:scaling>
        <c:delete val="0"/>
        <c:axPos val="b"/>
        <c:numFmt formatCode="General" sourceLinked="0"/>
        <c:majorTickMark val="out"/>
        <c:minorTickMark val="none"/>
        <c:tickLblPos val="nextTo"/>
        <c:txPr>
          <a:bodyPr/>
          <a:lstStyle/>
          <a:p>
            <a:pPr>
              <a:defRPr sz="1200" b="1"/>
            </a:pPr>
            <a:endParaRPr lang="es-ES"/>
          </a:p>
        </c:txPr>
        <c:crossAx val="141658368"/>
        <c:crosses val="autoZero"/>
        <c:auto val="1"/>
        <c:lblAlgn val="ctr"/>
        <c:lblOffset val="100"/>
        <c:noMultiLvlLbl val="0"/>
      </c:catAx>
      <c:valAx>
        <c:axId val="141658368"/>
        <c:scaling>
          <c:orientation val="minMax"/>
          <c:max val="1.2"/>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INDICE DE DAÑOS</a:t>
                </a:r>
              </a:p>
            </c:rich>
          </c:tx>
          <c:overlay val="0"/>
        </c:title>
        <c:numFmt formatCode="General" sourceLinked="1"/>
        <c:majorTickMark val="out"/>
        <c:minorTickMark val="none"/>
        <c:tickLblPos val="nextTo"/>
        <c:spPr>
          <a:noFill/>
          <a:ln>
            <a:noFill/>
          </a:ln>
        </c:spPr>
        <c:crossAx val="141656832"/>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3ºC</a:t>
            </a:r>
          </a:p>
        </c:rich>
      </c:tx>
      <c:layout>
        <c:manualLayout>
          <c:xMode val="edge"/>
          <c:yMode val="edge"/>
          <c:x val="0.884126855467117"/>
          <c:y val="0.84978552658207396"/>
        </c:manualLayout>
      </c:layout>
      <c:overlay val="1"/>
    </c:title>
    <c:autoTitleDeleted val="0"/>
    <c:plotArea>
      <c:layout>
        <c:manualLayout>
          <c:layoutTarget val="inner"/>
          <c:xMode val="edge"/>
          <c:yMode val="edge"/>
          <c:x val="0.10534098124222099"/>
          <c:y val="3.63575669884105E-2"/>
          <c:w val="0.87431966160667496"/>
          <c:h val="0.69971696514545301"/>
        </c:manualLayout>
      </c:layout>
      <c:barChart>
        <c:barDir val="col"/>
        <c:grouping val="clustered"/>
        <c:varyColors val="0"/>
        <c:ser>
          <c:idx val="0"/>
          <c:order val="0"/>
          <c:tx>
            <c:strRef>
              <c:f>' RESUMEN DAÑOS (2)'!$B$14:$C$14</c:f>
              <c:strCache>
                <c:ptCount val="1"/>
                <c:pt idx="0">
                  <c:v>Black Splendor</c:v>
                </c:pt>
              </c:strCache>
            </c:strRef>
          </c:tx>
          <c:invertIfNegative val="0"/>
          <c:dLbls>
            <c:dLbl>
              <c:idx val="0"/>
              <c:layout>
                <c:manualLayout>
                  <c:x val="-5.5470974048465304E-3"/>
                  <c:y val="-2.90733942958916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3559414794552499E-16"/>
                  <c:y val="-1.4395445145136101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(2)'!$C$6,' RESUMEN DAÑOS (2)'!$C$8,' RESUMEN DAÑOS (2)'!$C$10)</c:f>
                <c:numCache>
                  <c:formatCode>General</c:formatCode>
                  <c:ptCount val="3"/>
                  <c:pt idx="0">
                    <c:v>5.7735026918962519E-2</c:v>
                  </c:pt>
                  <c:pt idx="1">
                    <c:v>0</c:v>
                  </c:pt>
                  <c:pt idx="2">
                    <c:v>4.811252243246892E-2</c:v>
                  </c:pt>
                </c:numCache>
                <c:extLst>
                  <c:ext xmlns:c15="http://schemas.microsoft.com/office/drawing/2012/chart" uri="{02D57815-91ED-43cb-92C2-25804820EDAC}">
                    <c15:fullRef>
                      <c15:sqref>' RESUMEN DAÑOS (2)'!$C$6:$C$10</c15:sqref>
                    </c15:fullRef>
                  </c:ext>
                </c:extLst>
              </c:numRef>
            </c:plus>
            <c:minus>
              <c:numRef>
                <c:f>(' RESUMEN DAÑOS (2)'!$C$6,' RESUMEN DAÑOS (2)'!$C$8,' RESUMEN DAÑOS (2)'!$C$10)</c:f>
                <c:numCache>
                  <c:formatCode>General</c:formatCode>
                  <c:ptCount val="3"/>
                  <c:pt idx="0">
                    <c:v>5.7735026918962519E-2</c:v>
                  </c:pt>
                  <c:pt idx="1">
                    <c:v>0</c:v>
                  </c:pt>
                  <c:pt idx="2">
                    <c:v>4.811252243246892E-2</c:v>
                  </c:pt>
                </c:numCache>
                <c:extLst>
                  <c:ext xmlns:c15="http://schemas.microsoft.com/office/drawing/2012/chart" uri="{02D57815-91ED-43cb-92C2-25804820EDAC}">
                    <c15:fullRef>
                      <c15:sqref>' RESUMEN DAÑOS (2)'!$C$6:$C$10</c15:sqref>
                    </c15:fullRef>
                  </c:ext>
                </c:extLst>
              </c:numRef>
            </c:minus>
          </c:errBars>
          <c:cat>
            <c:strRef>
              <c:f>(' RESUMEN DAÑOS (2)'!$A$6,' RESUMEN DAÑOS (2)'!$A$8,' RESUMEN DAÑOS (2)'!$A$10)</c:f>
              <c:strCache>
                <c:ptCount val="3"/>
                <c:pt idx="0">
                  <c:v>CONFECCIÓN</c:v>
                </c:pt>
                <c:pt idx="1">
                  <c:v>TRANSPORTE TRAT.</c:v>
                </c:pt>
                <c:pt idx="2">
                  <c:v>TVC TRAT.</c:v>
                </c:pt>
              </c:strCache>
              <c:extLst>
                <c:ext xmlns:c15="http://schemas.microsoft.com/office/drawing/2012/chart" uri="{02D57815-91ED-43cb-92C2-25804820EDAC}">
                  <c15:fullRef>
                    <c15:sqref>' RESUMEN DAÑOS (2)'!$A$6:$A$10</c15:sqref>
                  </c15:fullRef>
                </c:ext>
              </c:extLst>
            </c:strRef>
          </c:cat>
          <c:val>
            <c:numRef>
              <c:f>(' RESUMEN DAÑOS (2)'!$B$6,' RESUMEN DAÑOS (2)'!$B$8,' RESUMEN DAÑOS (2)'!$B$10)</c:f>
              <c:numCache>
                <c:formatCode>General</c:formatCode>
                <c:ptCount val="3"/>
                <c:pt idx="0">
                  <c:v>0.3666666666666667</c:v>
                </c:pt>
                <c:pt idx="1">
                  <c:v>0.25</c:v>
                </c:pt>
                <c:pt idx="2">
                  <c:v>0.3611111111111111</c:v>
                </c:pt>
              </c:numCache>
              <c:extLst>
                <c:ext xmlns:c15="http://schemas.microsoft.com/office/drawing/2012/chart" uri="{02D57815-91ED-43cb-92C2-25804820EDAC}">
                  <c15:fullRef>
                    <c15:sqref>' RESUMEN DAÑOS (2)'!$B$6:$B$10</c15:sqref>
                  </c15:fullRef>
                </c:ext>
              </c:extLst>
            </c:numRef>
          </c:val>
          <c:extLst>
            <c:ext xmlns:c15="http://schemas.microsoft.com/office/drawing/2012/chart" uri="{02D57815-91ED-43cb-92C2-25804820EDAC}">
              <c15:categoryFilterExceptions>
                <c15:categoryFilterException>
                  <c15:sqref>' RESUMEN DAÑOS (2)'!$B$7</c15:sqref>
                  <c15:dLbl>
                    <c:idx val="0"/>
                    <c:layout>
                      <c:manualLayout>
                        <c:x val="0"/>
                        <c:y val="-5.75817805805445E-2"/>
                      </c:manualLayout>
                    </c:layout>
                    <c:tx>
                      <c:rich>
                        <a:bodyPr/>
                        <a:lstStyle/>
                        <a:p>
                          <a:r>
                            <a:rPr lang="en-US"/>
                            <a:t>a</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(2)'!$B$9</c15:sqref>
                  <c15:dLbl>
                    <c:idx val="1"/>
                    <c:layout>
                      <c:manualLayout>
                        <c:x val="0"/>
                        <c:y val="-5.0384058007976434E-2"/>
                      </c:manualLayout>
                    </c:layout>
                    <c:tx>
                      <c:rich>
                        <a:bodyPr/>
                        <a:lstStyle/>
                        <a:p>
                          <a:r>
                            <a:rPr lang="en-US"/>
                            <a:t>a</a:t>
                          </a:r>
                        </a:p>
                      </c:rich>
                    </c:tx>
                    <c:dLblPos val="outEnd"/>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 RESUMEN DAÑOS (2)'!$D$14:$E$14</c:f>
              <c:strCache>
                <c:ptCount val="1"/>
                <c:pt idx="0">
                  <c:v>Showtime</c:v>
                </c:pt>
              </c:strCache>
            </c:strRef>
          </c:tx>
          <c:invertIfNegative val="0"/>
          <c:dLbls>
            <c:dLbl>
              <c:idx val="0"/>
              <c:layout>
                <c:manualLayout>
                  <c:x val="3.69806493656435E-3"/>
                  <c:y val="-9.7169254729668794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7797073972762804E-17"/>
                  <c:y val="-6.4779503153112594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1180641866828499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(2)'!$E$6,' RESUMEN DAÑOS (2)'!$E$8,' RESUMEN DAÑOS (2)'!$E$10)</c:f>
                <c:numCache>
                  <c:formatCode>General</c:formatCode>
                  <c:ptCount val="3"/>
                  <c:pt idx="0">
                    <c:v>0.17320508075688781</c:v>
                  </c:pt>
                  <c:pt idx="1">
                    <c:v>0.12729376930432851</c:v>
                  </c:pt>
                  <c:pt idx="2">
                    <c:v>0.12729376930432895</c:v>
                  </c:pt>
                </c:numCache>
                <c:extLst>
                  <c:ext xmlns:c15="http://schemas.microsoft.com/office/drawing/2012/chart" uri="{02D57815-91ED-43cb-92C2-25804820EDAC}">
                    <c15:fullRef>
                      <c15:sqref>' RESUMEN DAÑOS (2)'!$E$6:$E$10</c15:sqref>
                    </c15:fullRef>
                  </c:ext>
                </c:extLst>
              </c:numRef>
            </c:plus>
            <c:minus>
              <c:numRef>
                <c:f>(' RESUMEN DAÑOS (2)'!$E$6,' RESUMEN DAÑOS (2)'!$E$8,' RESUMEN DAÑOS (2)'!$E$10)</c:f>
                <c:numCache>
                  <c:formatCode>General</c:formatCode>
                  <c:ptCount val="3"/>
                  <c:pt idx="0">
                    <c:v>0.17320508075688781</c:v>
                  </c:pt>
                  <c:pt idx="1">
                    <c:v>0.12729376930432851</c:v>
                  </c:pt>
                  <c:pt idx="2">
                    <c:v>0.12729376930432895</c:v>
                  </c:pt>
                </c:numCache>
                <c:extLst>
                  <c:ext xmlns:c15="http://schemas.microsoft.com/office/drawing/2012/chart" uri="{02D57815-91ED-43cb-92C2-25804820EDAC}">
                    <c15:fullRef>
                      <c15:sqref>' RESUMEN DAÑOS (2)'!$E$6:$E$10</c15:sqref>
                    </c15:fullRef>
                  </c:ext>
                </c:extLst>
              </c:numRef>
            </c:minus>
          </c:errBars>
          <c:cat>
            <c:strRef>
              <c:f>(' RESUMEN DAÑOS (2)'!$A$6,' RESUMEN DAÑOS (2)'!$A$8,' RESUMEN DAÑOS (2)'!$A$10)</c:f>
              <c:strCache>
                <c:ptCount val="3"/>
                <c:pt idx="0">
                  <c:v>CONFECCIÓN</c:v>
                </c:pt>
                <c:pt idx="1">
                  <c:v>TRANSPORTE TRAT.</c:v>
                </c:pt>
                <c:pt idx="2">
                  <c:v>TVC TRAT.</c:v>
                </c:pt>
              </c:strCache>
              <c:extLst>
                <c:ext xmlns:c15="http://schemas.microsoft.com/office/drawing/2012/chart" uri="{02D57815-91ED-43cb-92C2-25804820EDAC}">
                  <c15:fullRef>
                    <c15:sqref>' RESUMEN DAÑOS (2)'!$A$6:$A$10</c15:sqref>
                  </c15:fullRef>
                </c:ext>
              </c:extLst>
            </c:strRef>
          </c:cat>
          <c:val>
            <c:numRef>
              <c:f>(' RESUMEN DAÑOS (2)'!$D$6,' RESUMEN DAÑOS (2)'!$D$8,' RESUMEN DAÑOS (2)'!$D$10)</c:f>
              <c:numCache>
                <c:formatCode>General</c:formatCode>
                <c:ptCount val="3"/>
                <c:pt idx="0">
                  <c:v>0.39999999999999997</c:v>
                </c:pt>
                <c:pt idx="1">
                  <c:v>0.72222222222222232</c:v>
                </c:pt>
                <c:pt idx="2">
                  <c:v>0.61111111111111116</c:v>
                </c:pt>
              </c:numCache>
              <c:extLst>
                <c:ext xmlns:c15="http://schemas.microsoft.com/office/drawing/2012/chart" uri="{02D57815-91ED-43cb-92C2-25804820EDAC}">
                  <c15:fullRef>
                    <c15:sqref>' RESUMEN DAÑOS (2)'!$D$6:$D$10</c15:sqref>
                  </c15:fullRef>
                </c:ext>
              </c:extLst>
            </c:numRef>
          </c:val>
          <c:extLst>
            <c:ext xmlns:c15="http://schemas.microsoft.com/office/drawing/2012/chart" uri="{02D57815-91ED-43cb-92C2-25804820EDAC}">
              <c15:categoryFilterExceptions>
                <c15:categoryFilterException>
                  <c15:sqref>' RESUMEN DAÑOS (2)'!$D$7</c15:sqref>
                  <c15:dLbl>
                    <c:idx val="0"/>
                    <c:layout>
                      <c:manualLayout>
                        <c:x val="0"/>
                        <c:y val="-8.9971532157100784E-2"/>
                      </c:manualLayout>
                    </c:layout>
                    <c:tx>
                      <c:rich>
                        <a:bodyPr/>
                        <a:lstStyle/>
                        <a:p>
                          <a:r>
                            <a:rPr lang="en-US"/>
                            <a:t>ab</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(2)'!$D$9</c15:sqref>
                  <c15:dLbl>
                    <c:idx val="1"/>
                    <c:layout>
                      <c:manualLayout>
                        <c:x val="0"/>
                        <c:y val="-1.7994306431420155E-2"/>
                      </c:manualLayout>
                    </c:layout>
                    <c:tx>
                      <c:rich>
                        <a:bodyPr/>
                        <a:lstStyle/>
                        <a:p>
                          <a:r>
                            <a:rPr lang="en-US"/>
                            <a:t>b</a:t>
                          </a:r>
                        </a:p>
                      </c:rich>
                    </c:tx>
                    <c:dLblPos val="outEnd"/>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 RESUMEN DAÑOS (2)'!$F$14:$G$14</c:f>
              <c:strCache>
                <c:ptCount val="1"/>
                <c:pt idx="0">
                  <c:v>Black Gold</c:v>
                </c:pt>
              </c:strCache>
            </c:strRef>
          </c:tx>
          <c:invertIfNegative val="0"/>
          <c:dLbls>
            <c:dLbl>
              <c:idx val="0"/>
              <c:layout>
                <c:manualLayout>
                  <c:x val="3.69806493656435E-3"/>
                  <c:y val="-7.9174948298248699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7797073972762804E-17"/>
                  <c:y val="-2.51920290039882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84903246828218E-3"/>
                  <c:y val="-5.03840580079764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(2)'!$G$6,' RESUMEN DAÑOS (2)'!$G$8,' RESUMEN DAÑOS (2)'!$G$10)</c:f>
                <c:numCache>
                  <c:formatCode>General</c:formatCode>
                  <c:ptCount val="3"/>
                  <c:pt idx="0">
                    <c:v>0.14215601757693316</c:v>
                  </c:pt>
                  <c:pt idx="1">
                    <c:v>4.8112522432468802E-2</c:v>
                  </c:pt>
                  <c:pt idx="2">
                    <c:v>9.622504486493777E-2</c:v>
                  </c:pt>
                </c:numCache>
                <c:extLst>
                  <c:ext xmlns:c15="http://schemas.microsoft.com/office/drawing/2012/chart" uri="{02D57815-91ED-43cb-92C2-25804820EDAC}">
                    <c15:fullRef>
                      <c15:sqref>' RESUMEN DAÑOS (2)'!$G$6:$G$10</c15:sqref>
                    </c15:fullRef>
                  </c:ext>
                </c:extLst>
              </c:numRef>
            </c:plus>
            <c:minus>
              <c:numRef>
                <c:f>(' RESUMEN DAÑOS (2)'!$G$6,' RESUMEN DAÑOS (2)'!$G$8,' RESUMEN DAÑOS (2)'!$G$10)</c:f>
                <c:numCache>
                  <c:formatCode>General</c:formatCode>
                  <c:ptCount val="3"/>
                  <c:pt idx="0">
                    <c:v>0.14215601757693316</c:v>
                  </c:pt>
                  <c:pt idx="1">
                    <c:v>4.8112522432468802E-2</c:v>
                  </c:pt>
                  <c:pt idx="2">
                    <c:v>9.622504486493777E-2</c:v>
                  </c:pt>
                </c:numCache>
                <c:extLst>
                  <c:ext xmlns:c15="http://schemas.microsoft.com/office/drawing/2012/chart" uri="{02D57815-91ED-43cb-92C2-25804820EDAC}">
                    <c15:fullRef>
                      <c15:sqref>' RESUMEN DAÑOS (2)'!$G$6:$G$10</c15:sqref>
                    </c15:fullRef>
                  </c:ext>
                </c:extLst>
              </c:numRef>
            </c:minus>
          </c:errBars>
          <c:cat>
            <c:strRef>
              <c:f>(' RESUMEN DAÑOS (2)'!$A$6,' RESUMEN DAÑOS (2)'!$A$8,' RESUMEN DAÑOS (2)'!$A$10)</c:f>
              <c:strCache>
                <c:ptCount val="3"/>
                <c:pt idx="0">
                  <c:v>CONFECCIÓN</c:v>
                </c:pt>
                <c:pt idx="1">
                  <c:v>TRANSPORTE TRAT.</c:v>
                </c:pt>
                <c:pt idx="2">
                  <c:v>TVC TRAT.</c:v>
                </c:pt>
              </c:strCache>
              <c:extLst>
                <c:ext xmlns:c15="http://schemas.microsoft.com/office/drawing/2012/chart" uri="{02D57815-91ED-43cb-92C2-25804820EDAC}">
                  <c15:fullRef>
                    <c15:sqref>' RESUMEN DAÑOS (2)'!$A$6:$A$10</c15:sqref>
                  </c15:fullRef>
                </c:ext>
              </c:extLst>
            </c:strRef>
          </c:cat>
          <c:val>
            <c:numRef>
              <c:f>(' RESUMEN DAÑOS (2)'!$F$6,' RESUMEN DAÑOS (2)'!$F$8,' RESUMEN DAÑOS (2)'!$F$10)</c:f>
              <c:numCache>
                <c:formatCode>General</c:formatCode>
                <c:ptCount val="3"/>
                <c:pt idx="0">
                  <c:v>0.25833333333333336</c:v>
                </c:pt>
                <c:pt idx="1">
                  <c:v>0.47222222222222227</c:v>
                </c:pt>
                <c:pt idx="2">
                  <c:v>0.27777777777777773</c:v>
                </c:pt>
              </c:numCache>
              <c:extLst>
                <c:ext xmlns:c15="http://schemas.microsoft.com/office/drawing/2012/chart" uri="{02D57815-91ED-43cb-92C2-25804820EDAC}">
                  <c15:fullRef>
                    <c15:sqref>' RESUMEN DAÑOS (2)'!$F$6:$F$10</c15:sqref>
                  </c15:fullRef>
                </c:ext>
              </c:extLst>
            </c:numRef>
          </c:val>
          <c:extLst>
            <c:ext xmlns:c15="http://schemas.microsoft.com/office/drawing/2012/chart" uri="{02D57815-91ED-43cb-92C2-25804820EDAC}">
              <c15:categoryFilterExceptions>
                <c15:categoryFilterException>
                  <c15:sqref>' RESUMEN DAÑOS (2)'!$F$7</c15:sqref>
                  <c15:dLbl>
                    <c:idx val="0"/>
                    <c:layout>
                      <c:manualLayout>
                        <c:x val="1.8490324682821776E-3"/>
                        <c:y val="-0.1511521740239293"/>
                      </c:manualLayout>
                    </c:layout>
                    <c:tx>
                      <c:rich>
                        <a:bodyPr/>
                        <a:lstStyle/>
                        <a:p>
                          <a:r>
                            <a:rPr lang="en-US"/>
                            <a:t>a</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(2)'!$F$9</c15:sqref>
                  <c15:dLbl>
                    <c:idx val="1"/>
                    <c:layout>
                      <c:manualLayout>
                        <c:x val="0"/>
                        <c:y val="-0.21593167717704187"/>
                      </c:manualLayout>
                    </c:layout>
                    <c:tx>
                      <c:rich>
                        <a:bodyPr/>
                        <a:lstStyle/>
                        <a:p>
                          <a:r>
                            <a:rPr lang="en-US"/>
                            <a:t>a</a:t>
                          </a:r>
                        </a:p>
                      </c:rich>
                    </c:tx>
                    <c:dLblPos val="outEnd"/>
                    <c:showLegendKey val="0"/>
                    <c:showVal val="1"/>
                    <c:showCatName val="0"/>
                    <c:showSerName val="0"/>
                    <c:showPercent val="0"/>
                    <c:showBubbleSize val="0"/>
                    <c:extLst>
                      <c:ext uri="{CE6537A1-D6FC-4f65-9D91-7224C49458BB}"/>
                    </c:extLst>
                  </c15:dLbl>
                </c15:categoryFilterException>
              </c15:categoryFilterExceptions>
            </c:ext>
          </c:extLst>
        </c:ser>
        <c:dLbls>
          <c:dLblPos val="outEnd"/>
          <c:showLegendKey val="0"/>
          <c:showVal val="1"/>
          <c:showCatName val="0"/>
          <c:showSerName val="0"/>
          <c:showPercent val="0"/>
          <c:showBubbleSize val="0"/>
        </c:dLbls>
        <c:gapWidth val="150"/>
        <c:axId val="141811072"/>
        <c:axId val="141821056"/>
      </c:barChart>
      <c:catAx>
        <c:axId val="141811072"/>
        <c:scaling>
          <c:orientation val="minMax"/>
        </c:scaling>
        <c:delete val="0"/>
        <c:axPos val="b"/>
        <c:numFmt formatCode="General" sourceLinked="0"/>
        <c:majorTickMark val="out"/>
        <c:minorTickMark val="none"/>
        <c:tickLblPos val="nextTo"/>
        <c:txPr>
          <a:bodyPr/>
          <a:lstStyle/>
          <a:p>
            <a:pPr>
              <a:defRPr sz="1200" b="1"/>
            </a:pPr>
            <a:endParaRPr lang="es-ES"/>
          </a:p>
        </c:txPr>
        <c:crossAx val="141821056"/>
        <c:crosses val="autoZero"/>
        <c:auto val="1"/>
        <c:lblAlgn val="ctr"/>
        <c:lblOffset val="100"/>
        <c:noMultiLvlLbl val="0"/>
      </c:catAx>
      <c:valAx>
        <c:axId val="141821056"/>
        <c:scaling>
          <c:orientation val="minMax"/>
          <c:max val="1.2"/>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INDICE DE DAÑOS</a:t>
                </a:r>
              </a:p>
            </c:rich>
          </c:tx>
          <c:overlay val="0"/>
        </c:title>
        <c:numFmt formatCode="General" sourceLinked="1"/>
        <c:majorTickMark val="out"/>
        <c:minorTickMark val="none"/>
        <c:tickLblPos val="nextTo"/>
        <c:spPr>
          <a:noFill/>
          <a:ln>
            <a:noFill/>
          </a:ln>
        </c:spPr>
        <c:crossAx val="141811072"/>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15ºC</a:t>
            </a:r>
          </a:p>
        </c:rich>
      </c:tx>
      <c:layout>
        <c:manualLayout>
          <c:xMode val="edge"/>
          <c:yMode val="edge"/>
          <c:x val="0.884126855467117"/>
          <c:y val="0.84978552658207396"/>
        </c:manualLayout>
      </c:layout>
      <c:overlay val="1"/>
    </c:title>
    <c:autoTitleDeleted val="0"/>
    <c:plotArea>
      <c:layout/>
      <c:barChart>
        <c:barDir val="col"/>
        <c:grouping val="clustered"/>
        <c:varyColors val="0"/>
        <c:ser>
          <c:idx val="0"/>
          <c:order val="0"/>
          <c:tx>
            <c:strRef>
              <c:f>' RESUMEN DAÑOS (2)'!$B$14:$C$14</c:f>
              <c:strCache>
                <c:ptCount val="1"/>
                <c:pt idx="0">
                  <c:v>Black Splendor</c:v>
                </c:pt>
              </c:strCache>
            </c:strRef>
          </c:tx>
          <c:invertIfNegative val="0"/>
          <c:dLbls>
            <c:dLbl>
              <c:idx val="0"/>
              <c:layout>
                <c:manualLayout>
                  <c:x val="0"/>
                  <c:y val="-4.6810466377978498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84903246828218E-3"/>
                  <c:y val="-3.9608856165981803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08024153179949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(2)'!$C$17,' RESUMEN DAÑOS (2)'!$C$19,' RESUMEN DAÑOS (2)'!$C$21)</c:f>
                <c:numCache>
                  <c:formatCode>General</c:formatCode>
                  <c:ptCount val="3"/>
                  <c:pt idx="0">
                    <c:v>0.1154700538379254</c:v>
                  </c:pt>
                  <c:pt idx="1">
                    <c:v>8.3333333333333356E-2</c:v>
                  </c:pt>
                  <c:pt idx="2">
                    <c:v>4.8112522432469211E-2</c:v>
                  </c:pt>
                </c:numCache>
                <c:extLst>
                  <c:ext xmlns:c15="http://schemas.microsoft.com/office/drawing/2012/chart" uri="{02D57815-91ED-43cb-92C2-25804820EDAC}">
                    <c15:fullRef>
                      <c15:sqref>' RESUMEN DAÑOS (2)'!$C$16:$C$21</c15:sqref>
                    </c15:fullRef>
                  </c:ext>
                </c:extLst>
              </c:numRef>
            </c:plus>
            <c:minus>
              <c:numRef>
                <c:f>(' RESUMEN DAÑOS (2)'!$C$17,' RESUMEN DAÑOS (2)'!$C$19,' RESUMEN DAÑOS (2)'!$C$21)</c:f>
                <c:numCache>
                  <c:formatCode>General</c:formatCode>
                  <c:ptCount val="3"/>
                  <c:pt idx="0">
                    <c:v>0.1154700538379254</c:v>
                  </c:pt>
                  <c:pt idx="1">
                    <c:v>8.3333333333333356E-2</c:v>
                  </c:pt>
                  <c:pt idx="2">
                    <c:v>4.8112522432469211E-2</c:v>
                  </c:pt>
                </c:numCache>
                <c:extLst>
                  <c:ext xmlns:c15="http://schemas.microsoft.com/office/drawing/2012/chart" uri="{02D57815-91ED-43cb-92C2-25804820EDAC}">
                    <c15:fullRef>
                      <c15:sqref>' RESUMEN DAÑOS (2)'!$C$16:$C$21</c15:sqref>
                    </c15:fullRef>
                  </c:ext>
                </c:extLst>
              </c:numRef>
            </c:minus>
          </c:errBars>
          <c:cat>
            <c:strRef>
              <c:f>(' RESUMEN DAÑOS (2)'!$A$17,' RESUMEN DAÑOS (2)'!$A$19,' RESUMEN DAÑOS (2)'!$A$21)</c:f>
              <c:strCache>
                <c:ptCount val="3"/>
                <c:pt idx="0">
                  <c:v>CONFECCIÓN</c:v>
                </c:pt>
                <c:pt idx="1">
                  <c:v>TRANSPORTE TRAT.</c:v>
                </c:pt>
                <c:pt idx="2">
                  <c:v>TVC TRAT.</c:v>
                </c:pt>
              </c:strCache>
              <c:extLst>
                <c:ext xmlns:c15="http://schemas.microsoft.com/office/drawing/2012/chart" uri="{02D57815-91ED-43cb-92C2-25804820EDAC}">
                  <c15:fullRef>
                    <c15:sqref>' RESUMEN DAÑOS (2)'!$A$16:$A$21</c15:sqref>
                  </c15:fullRef>
                </c:ext>
              </c:extLst>
            </c:strRef>
          </c:cat>
          <c:val>
            <c:numRef>
              <c:f>(' RESUMEN DAÑOS (2)'!$B$17,' RESUMEN DAÑOS (2)'!$B$19,' RESUMEN DAÑOS (2)'!$B$21)</c:f>
              <c:numCache>
                <c:formatCode>General</c:formatCode>
                <c:ptCount val="3"/>
                <c:pt idx="0">
                  <c:v>0.33333333333333331</c:v>
                </c:pt>
                <c:pt idx="1">
                  <c:v>0.33333333333333331</c:v>
                </c:pt>
                <c:pt idx="2">
                  <c:v>0.3611111111111111</c:v>
                </c:pt>
              </c:numCache>
              <c:extLst>
                <c:ext xmlns:c15="http://schemas.microsoft.com/office/drawing/2012/chart" uri="{02D57815-91ED-43cb-92C2-25804820EDAC}">
                  <c15:fullRef>
                    <c15:sqref>' RESUMEN DAÑOS (2)'!$B$16:$B$21</c15:sqref>
                  </c15:fullRef>
                </c:ext>
              </c:extLst>
            </c:numRef>
          </c:val>
          <c:extLst>
            <c:ext xmlns:c15="http://schemas.microsoft.com/office/drawing/2012/chart" uri="{02D57815-91ED-43cb-92C2-25804820EDAC}">
              <c15:categoryFilterExceptions>
                <c15:categoryFilterException>
                  <c15:sqref>' RESUMEN DAÑOS (2)'!$B$18</c15:sqref>
                  <c15:dLbl>
                    <c:idx val="0"/>
                    <c:layout>
                      <c:manualLayout>
                        <c:x val="0"/>
                        <c:y val="-3.2407245953985114E-2"/>
                      </c:manualLayout>
                    </c:layout>
                    <c:tx>
                      <c:rich>
                        <a:bodyPr/>
                        <a:lstStyle/>
                        <a:p>
                          <a:r>
                            <a:rPr lang="en-US"/>
                            <a:t>a</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(2)'!$B$20</c15:sqref>
                  <c15:dLbl>
                    <c:idx val="1"/>
                    <c:layout>
                      <c:manualLayout>
                        <c:x val="0"/>
                        <c:y val="-1.8004025529991797E-2"/>
                      </c:manualLayout>
                    </c:layout>
                    <c:tx>
                      <c:rich>
                        <a:bodyPr/>
                        <a:lstStyle/>
                        <a:p>
                          <a:r>
                            <a:rPr lang="en-US"/>
                            <a:t>a</a:t>
                          </a:r>
                        </a:p>
                      </c:rich>
                    </c:tx>
                    <c:dLblPos val="outEnd"/>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 RESUMEN DAÑOS (2)'!$D$14:$E$14</c:f>
              <c:strCache>
                <c:ptCount val="1"/>
                <c:pt idx="0">
                  <c:v>Showtime</c:v>
                </c:pt>
              </c:strCache>
            </c:strRef>
          </c:tx>
          <c:invertIfNegative val="0"/>
          <c:dLbls>
            <c:dLbl>
              <c:idx val="0"/>
              <c:layout>
                <c:manualLayout>
                  <c:x val="0"/>
                  <c:y val="-1.80040255299918E-2"/>
                </c:manualLayout>
              </c:layout>
              <c:tx>
                <c:rich>
                  <a:bodyPr/>
                  <a:lstStyle/>
                  <a:p>
                    <a:r>
                      <a:rPr lang="en-US"/>
                      <a:t>ab</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84903246828218E-3"/>
                  <c:y val="-6.1213686801971902E-2"/>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80040255299917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(2)'!$E$17,' RESUMEN DAÑOS (2)'!$E$19,' RESUMEN DAÑOS (2)'!$E$21)</c:f>
                <c:numCache>
                  <c:formatCode>General</c:formatCode>
                  <c:ptCount val="3"/>
                  <c:pt idx="0">
                    <c:v>5.7735026918962519E-2</c:v>
                  </c:pt>
                  <c:pt idx="1">
                    <c:v>0.12729376930432851</c:v>
                  </c:pt>
                  <c:pt idx="2">
                    <c:v>4.8112522432468836E-2</c:v>
                  </c:pt>
                </c:numCache>
                <c:extLst>
                  <c:ext xmlns:c15="http://schemas.microsoft.com/office/drawing/2012/chart" uri="{02D57815-91ED-43cb-92C2-25804820EDAC}">
                    <c15:fullRef>
                      <c15:sqref>' RESUMEN DAÑOS (2)'!$E$16:$E$21</c15:sqref>
                    </c15:fullRef>
                  </c:ext>
                </c:extLst>
              </c:numRef>
            </c:plus>
            <c:minus>
              <c:numRef>
                <c:f>(' RESUMEN DAÑOS (2)'!$E$17,' RESUMEN DAÑOS (2)'!$E$19,' RESUMEN DAÑOS (2)'!$E$21)</c:f>
                <c:numCache>
                  <c:formatCode>General</c:formatCode>
                  <c:ptCount val="3"/>
                  <c:pt idx="0">
                    <c:v>5.7735026918962519E-2</c:v>
                  </c:pt>
                  <c:pt idx="1">
                    <c:v>0.12729376930432851</c:v>
                  </c:pt>
                  <c:pt idx="2">
                    <c:v>4.8112522432468836E-2</c:v>
                  </c:pt>
                </c:numCache>
                <c:extLst>
                  <c:ext xmlns:c15="http://schemas.microsoft.com/office/drawing/2012/chart" uri="{02D57815-91ED-43cb-92C2-25804820EDAC}">
                    <c15:fullRef>
                      <c15:sqref>' RESUMEN DAÑOS (2)'!$E$16:$E$21</c15:sqref>
                    </c15:fullRef>
                  </c:ext>
                </c:extLst>
              </c:numRef>
            </c:minus>
          </c:errBars>
          <c:cat>
            <c:strRef>
              <c:f>(' RESUMEN DAÑOS (2)'!$A$17,' RESUMEN DAÑOS (2)'!$A$19,' RESUMEN DAÑOS (2)'!$A$21)</c:f>
              <c:strCache>
                <c:ptCount val="3"/>
                <c:pt idx="0">
                  <c:v>CONFECCIÓN</c:v>
                </c:pt>
                <c:pt idx="1">
                  <c:v>TRANSPORTE TRAT.</c:v>
                </c:pt>
                <c:pt idx="2">
                  <c:v>TVC TRAT.</c:v>
                </c:pt>
              </c:strCache>
              <c:extLst>
                <c:ext xmlns:c15="http://schemas.microsoft.com/office/drawing/2012/chart" uri="{02D57815-91ED-43cb-92C2-25804820EDAC}">
                  <c15:fullRef>
                    <c15:sqref>' RESUMEN DAÑOS (2)'!$A$16:$A$21</c15:sqref>
                  </c15:fullRef>
                </c:ext>
              </c:extLst>
            </c:strRef>
          </c:cat>
          <c:val>
            <c:numRef>
              <c:f>(' RESUMEN DAÑOS (2)'!$D$17,' RESUMEN DAÑOS (2)'!$D$19,' RESUMEN DAÑOS (2)'!$D$21)</c:f>
              <c:numCache>
                <c:formatCode>General</c:formatCode>
                <c:ptCount val="3"/>
                <c:pt idx="0">
                  <c:v>0.3666666666666667</c:v>
                </c:pt>
                <c:pt idx="1">
                  <c:v>0.72222222222222232</c:v>
                </c:pt>
                <c:pt idx="2">
                  <c:v>0.72222222222222221</c:v>
                </c:pt>
              </c:numCache>
              <c:extLst>
                <c:ext xmlns:c15="http://schemas.microsoft.com/office/drawing/2012/chart" uri="{02D57815-91ED-43cb-92C2-25804820EDAC}">
                  <c15:fullRef>
                    <c15:sqref>(' RESUMEN DAÑOS (2)'!$D$16,' RESUMEN DAÑOS (2)'!$D$17,' RESUMEN DAÑOS (2)'!$D$18,' RESUMEN DAÑOS (2)'!$D$19,' RESUMEN DAÑOS (2)'!$D$20,' RESUMEN DAÑOS (2)'!$D$21)</c15:sqref>
                  </c15:fullRef>
                </c:ext>
              </c:extLst>
            </c:numRef>
          </c:val>
          <c:extLst>
            <c:ext xmlns:c15="http://schemas.microsoft.com/office/drawing/2012/chart" uri="{02D57815-91ED-43cb-92C2-25804820EDAC}">
              <c15:categoryFilterExceptions>
                <c15:categoryFilterException>
                  <c15:sqref>' RESUMEN DAÑOS (2)'!$D$18</c15:sqref>
                  <c15:dLbl>
                    <c:idx val="0"/>
                    <c:layout>
                      <c:manualLayout>
                        <c:x val="0"/>
                        <c:y val="-3.9608856165981803E-2"/>
                      </c:manualLayout>
                    </c:layout>
                    <c:tx>
                      <c:rich>
                        <a:bodyPr/>
                        <a:lstStyle/>
                        <a:p>
                          <a:r>
                            <a:rPr lang="en-US"/>
                            <a:t>b</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(2)'!$D$20</c15:sqref>
                  <c15:dLbl>
                    <c:idx val="1"/>
                    <c:layout>
                      <c:manualLayout>
                        <c:x val="0"/>
                        <c:y val="-3.9608856165981803E-2"/>
                      </c:manualLayout>
                    </c:layout>
                    <c:tx>
                      <c:rich>
                        <a:bodyPr/>
                        <a:lstStyle/>
                        <a:p>
                          <a:r>
                            <a:rPr lang="en-US"/>
                            <a:t>c</a:t>
                          </a:r>
                        </a:p>
                      </c:rich>
                    </c:tx>
                    <c:dLblPos val="outEnd"/>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 RESUMEN DAÑOS (2)'!$F$14:$G$14</c:f>
              <c:strCache>
                <c:ptCount val="1"/>
                <c:pt idx="0">
                  <c:v>Black Gold</c:v>
                </c:pt>
              </c:strCache>
            </c:strRef>
          </c:tx>
          <c:invertIfNegative val="0"/>
          <c:dLbls>
            <c:dLbl>
              <c:idx val="0"/>
              <c:layout>
                <c:manualLayout>
                  <c:x val="-3.3898536986381297E-17"/>
                  <c:y val="-3.2407245953985198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115225763391947"/>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27965538693771E-8"/>
                  <c:y val="-3.9608856165981803E-2"/>
                </c:manualLayout>
              </c:layout>
              <c:tx>
                <c:rich>
                  <a:bodyPr wrap="square" lIns="38100" tIns="19050" rIns="38100" bIns="19050" anchor="ctr">
                    <a:noAutofit/>
                  </a:bodyPr>
                  <a:lstStyle/>
                  <a:p>
                    <a:pPr>
                      <a:defRPr/>
                    </a:pPr>
                    <a:r>
                      <a:rPr lang="en-US"/>
                      <a:t>c</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manualLayout>
                      <c:w val="1.7066569682244494E-2"/>
                      <c:h val="5.1149578294687054E-2"/>
                    </c:manualLayout>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(2)'!$G$17,' RESUMEN DAÑOS (2)'!$G$19,' RESUMEN DAÑOS (2)'!$G$21)</c:f>
                <c:numCache>
                  <c:formatCode>General</c:formatCode>
                  <c:ptCount val="3"/>
                  <c:pt idx="0">
                    <c:v>8.6602540378443865E-2</c:v>
                  </c:pt>
                  <c:pt idx="1">
                    <c:v>0.22047927592204958</c:v>
                  </c:pt>
                  <c:pt idx="2">
                    <c:v>8.2478609884232279E-2</c:v>
                  </c:pt>
                </c:numCache>
                <c:extLst>
                  <c:ext xmlns:c15="http://schemas.microsoft.com/office/drawing/2012/chart" uri="{02D57815-91ED-43cb-92C2-25804820EDAC}">
                    <c15:fullRef>
                      <c15:sqref>' RESUMEN DAÑOS (2)'!$G$16:$G$21</c15:sqref>
                    </c15:fullRef>
                  </c:ext>
                </c:extLst>
              </c:numRef>
            </c:plus>
            <c:minus>
              <c:numRef>
                <c:f>(' RESUMEN DAÑOS (2)'!$G$17,' RESUMEN DAÑOS (2)'!$G$19,' RESUMEN DAÑOS (2)'!$G$21)</c:f>
                <c:numCache>
                  <c:formatCode>General</c:formatCode>
                  <c:ptCount val="3"/>
                  <c:pt idx="0">
                    <c:v>8.6602540378443865E-2</c:v>
                  </c:pt>
                  <c:pt idx="1">
                    <c:v>0.22047927592204958</c:v>
                  </c:pt>
                  <c:pt idx="2">
                    <c:v>8.2478609884232279E-2</c:v>
                  </c:pt>
                </c:numCache>
                <c:extLst>
                  <c:ext xmlns:c15="http://schemas.microsoft.com/office/drawing/2012/chart" uri="{02D57815-91ED-43cb-92C2-25804820EDAC}">
                    <c15:fullRef>
                      <c15:sqref>' RESUMEN DAÑOS (2)'!$G$16:$G$21</c15:sqref>
                    </c15:fullRef>
                  </c:ext>
                </c:extLst>
              </c:numRef>
            </c:minus>
          </c:errBars>
          <c:cat>
            <c:strRef>
              <c:f>(' RESUMEN DAÑOS (2)'!$A$17,' RESUMEN DAÑOS (2)'!$A$19,' RESUMEN DAÑOS (2)'!$A$21)</c:f>
              <c:strCache>
                <c:ptCount val="3"/>
                <c:pt idx="0">
                  <c:v>CONFECCIÓN</c:v>
                </c:pt>
                <c:pt idx="1">
                  <c:v>TRANSPORTE TRAT.</c:v>
                </c:pt>
                <c:pt idx="2">
                  <c:v>TVC TRAT.</c:v>
                </c:pt>
              </c:strCache>
              <c:extLst>
                <c:ext xmlns:c15="http://schemas.microsoft.com/office/drawing/2012/chart" uri="{02D57815-91ED-43cb-92C2-25804820EDAC}">
                  <c15:fullRef>
                    <c15:sqref>' RESUMEN DAÑOS (2)'!$A$16:$A$21</c15:sqref>
                  </c15:fullRef>
                </c:ext>
              </c:extLst>
            </c:strRef>
          </c:cat>
          <c:val>
            <c:numRef>
              <c:f>(' RESUMEN DAÑOS (2)'!$F$17,' RESUMEN DAÑOS (2)'!$F$19,' RESUMEN DAÑOS (2)'!$F$21)</c:f>
              <c:numCache>
                <c:formatCode>General</c:formatCode>
                <c:ptCount val="3"/>
                <c:pt idx="0">
                  <c:v>0.15</c:v>
                </c:pt>
                <c:pt idx="1">
                  <c:v>0.58333333333333337</c:v>
                </c:pt>
                <c:pt idx="2">
                  <c:v>0.90476190476190477</c:v>
                </c:pt>
              </c:numCache>
              <c:extLst>
                <c:ext xmlns:c15="http://schemas.microsoft.com/office/drawing/2012/chart" uri="{02D57815-91ED-43cb-92C2-25804820EDAC}">
                  <c15:fullRef>
                    <c15:sqref>(' RESUMEN DAÑOS (2)'!$F$16,' RESUMEN DAÑOS (2)'!$F$17,' RESUMEN DAÑOS (2)'!$F$18,' RESUMEN DAÑOS (2)'!$F$19,' RESUMEN DAÑOS (2)'!$F$20,' RESUMEN DAÑOS (2)'!$F$21)</c15:sqref>
                  </c15:fullRef>
                </c:ext>
              </c:extLst>
            </c:numRef>
          </c:val>
          <c:extLst>
            <c:ext xmlns:c15="http://schemas.microsoft.com/office/drawing/2012/chart" uri="{02D57815-91ED-43cb-92C2-25804820EDAC}">
              <c15:categoryFilterExceptions>
                <c15:categoryFilterException>
                  <c15:sqref>' RESUMEN DAÑOS (2)'!$F$18</c15:sqref>
                  <c15:dLbl>
                    <c:idx val="0"/>
                    <c:layout>
                      <c:manualLayout>
                        <c:x val="3.6980649365642871E-3"/>
                        <c:y val="-8.6419322543960328E-2"/>
                      </c:manualLayout>
                    </c:layout>
                    <c:tx>
                      <c:rich>
                        <a:bodyPr/>
                        <a:lstStyle/>
                        <a:p>
                          <a:r>
                            <a:rPr lang="en-US"/>
                            <a:t>bc</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(2)'!$F$20</c15:sqref>
                  <c15:dLbl>
                    <c:idx val="1"/>
                    <c:delete val="1"/>
                    <c:extLst>
                      <c:ext uri="{CE6537A1-D6FC-4f65-9D91-7224C49458BB}"/>
                    </c:extLst>
                  </c15:dLbl>
                </c15:categoryFilterException>
              </c15:categoryFilterExceptions>
            </c:ext>
          </c:extLst>
        </c:ser>
        <c:dLbls>
          <c:dLblPos val="outEnd"/>
          <c:showLegendKey val="0"/>
          <c:showVal val="1"/>
          <c:showCatName val="0"/>
          <c:showSerName val="0"/>
          <c:showPercent val="0"/>
          <c:showBubbleSize val="0"/>
        </c:dLbls>
        <c:gapWidth val="150"/>
        <c:axId val="141907456"/>
        <c:axId val="141908992"/>
      </c:barChart>
      <c:catAx>
        <c:axId val="141907456"/>
        <c:scaling>
          <c:orientation val="minMax"/>
        </c:scaling>
        <c:delete val="0"/>
        <c:axPos val="b"/>
        <c:numFmt formatCode="General" sourceLinked="0"/>
        <c:majorTickMark val="out"/>
        <c:minorTickMark val="none"/>
        <c:tickLblPos val="nextTo"/>
        <c:txPr>
          <a:bodyPr/>
          <a:lstStyle/>
          <a:p>
            <a:pPr>
              <a:defRPr sz="1200" b="1"/>
            </a:pPr>
            <a:endParaRPr lang="es-ES"/>
          </a:p>
        </c:txPr>
        <c:crossAx val="141908992"/>
        <c:crosses val="autoZero"/>
        <c:auto val="1"/>
        <c:lblAlgn val="ctr"/>
        <c:lblOffset val="100"/>
        <c:noMultiLvlLbl val="0"/>
      </c:catAx>
      <c:valAx>
        <c:axId val="141908992"/>
        <c:scaling>
          <c:orientation val="minMax"/>
          <c:max val="1.2"/>
          <c:min val="0"/>
        </c:scaling>
        <c:delete val="0"/>
        <c:axPos val="l"/>
        <c:majorGridlines>
          <c:spPr>
            <a:ln>
              <a:solidFill>
                <a:schemeClr val="tx1">
                  <a:lumMod val="15000"/>
                  <a:lumOff val="85000"/>
                </a:schemeClr>
              </a:solidFill>
            </a:ln>
          </c:spPr>
        </c:majorGridlines>
        <c:title>
          <c:tx>
            <c:rich>
              <a:bodyPr rot="-5400000" vert="horz"/>
              <a:lstStyle/>
              <a:p>
                <a:pPr>
                  <a:defRPr/>
                </a:pPr>
                <a:r>
                  <a:rPr lang="en-US" sz="1600" b="1"/>
                  <a:t>INDICE DE DAÑOS</a:t>
                </a:r>
              </a:p>
            </c:rich>
          </c:tx>
          <c:overlay val="0"/>
        </c:title>
        <c:numFmt formatCode="General" sourceLinked="1"/>
        <c:majorTickMark val="out"/>
        <c:minorTickMark val="none"/>
        <c:tickLblPos val="nextTo"/>
        <c:spPr>
          <a:noFill/>
          <a:ln>
            <a:noFill/>
          </a:ln>
        </c:spPr>
        <c:crossAx val="141907456"/>
        <c:crosses val="autoZero"/>
        <c:crossBetween val="between"/>
      </c:valAx>
      <c:spPr>
        <a:noFill/>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30ºC</a:t>
            </a:r>
          </a:p>
        </c:rich>
      </c:tx>
      <c:layout>
        <c:manualLayout>
          <c:xMode val="edge"/>
          <c:yMode val="edge"/>
          <c:x val="0.88715646967162798"/>
          <c:y val="0.82977451483523101"/>
        </c:manualLayout>
      </c:layout>
      <c:overlay val="1"/>
    </c:title>
    <c:autoTitleDeleted val="0"/>
    <c:plotArea>
      <c:layout/>
      <c:barChart>
        <c:barDir val="col"/>
        <c:grouping val="clustered"/>
        <c:varyColors val="0"/>
        <c:ser>
          <c:idx val="0"/>
          <c:order val="0"/>
          <c:tx>
            <c:strRef>
              <c:f>' RESUMEN DAÑOS (2)'!$B$25:$C$25</c:f>
              <c:strCache>
                <c:ptCount val="1"/>
                <c:pt idx="0">
                  <c:v>Black Splendor</c:v>
                </c:pt>
              </c:strCache>
            </c:strRef>
          </c:tx>
          <c:invertIfNegative val="0"/>
          <c:dLbls>
            <c:dLbl>
              <c:idx val="0"/>
              <c:delete val="1"/>
              <c:extLst>
                <c:ext xmlns:c15="http://schemas.microsoft.com/office/drawing/2012/chart" uri="{CE6537A1-D6FC-4f65-9D91-7224C49458BB}"/>
              </c:extLst>
            </c:dLbl>
            <c:dLbl>
              <c:idx val="1"/>
              <c:layout>
                <c:manualLayout>
                  <c:x val="-6.7797073972762804E-17"/>
                  <c:y val="-1.8015150315860901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4.3236360758066202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(2)'!$C$28,' RESUMEN DAÑOS (2)'!$C$30,' RESUMEN DAÑOS (2)'!$C$32)</c:f>
                <c:numCache>
                  <c:formatCode>General</c:formatCode>
                  <c:ptCount val="3"/>
                  <c:pt idx="0">
                    <c:v>0</c:v>
                  </c:pt>
                  <c:pt idx="1">
                    <c:v>4.8112522432468802E-2</c:v>
                  </c:pt>
                  <c:pt idx="2">
                    <c:v>9.62250448649377E-2</c:v>
                  </c:pt>
                </c:numCache>
                <c:extLst>
                  <c:ext xmlns:c15="http://schemas.microsoft.com/office/drawing/2012/chart" uri="{02D57815-91ED-43cb-92C2-25804820EDAC}">
                    <c15:fullRef>
                      <c15:sqref>' RESUMEN DAÑOS (2)'!$C$27:$C$32</c15:sqref>
                    </c15:fullRef>
                  </c:ext>
                </c:extLst>
              </c:numRef>
            </c:plus>
            <c:minus>
              <c:numRef>
                <c:f>(' RESUMEN DAÑOS (2)'!$C$28,' RESUMEN DAÑOS (2)'!$C$30,' RESUMEN DAÑOS (2)'!$C$32)</c:f>
                <c:numCache>
                  <c:formatCode>General</c:formatCode>
                  <c:ptCount val="3"/>
                  <c:pt idx="0">
                    <c:v>0</c:v>
                  </c:pt>
                  <c:pt idx="1">
                    <c:v>4.8112522432468802E-2</c:v>
                  </c:pt>
                  <c:pt idx="2">
                    <c:v>9.62250448649377E-2</c:v>
                  </c:pt>
                </c:numCache>
                <c:extLst>
                  <c:ext xmlns:c15="http://schemas.microsoft.com/office/drawing/2012/chart" uri="{02D57815-91ED-43cb-92C2-25804820EDAC}">
                    <c15:fullRef>
                      <c15:sqref>' RESUMEN DAÑOS (2)'!$C$27:$C$32</c15:sqref>
                    </c15:fullRef>
                  </c:ext>
                </c:extLst>
              </c:numRef>
            </c:minus>
          </c:errBars>
          <c:cat>
            <c:strRef>
              <c:f>(' RESUMEN DAÑOS (2)'!$A$28,' RESUMEN DAÑOS (2)'!$A$30,' RESUMEN DAÑOS (2)'!$A$32)</c:f>
              <c:strCache>
                <c:ptCount val="3"/>
                <c:pt idx="0">
                  <c:v>CONFECCIÓN</c:v>
                </c:pt>
                <c:pt idx="1">
                  <c:v>TRANSPORTE TRAT.</c:v>
                </c:pt>
                <c:pt idx="2">
                  <c:v>TVC TRAT.</c:v>
                </c:pt>
              </c:strCache>
              <c:extLst>
                <c:ext xmlns:c15="http://schemas.microsoft.com/office/drawing/2012/chart" uri="{02D57815-91ED-43cb-92C2-25804820EDAC}">
                  <c15:fullRef>
                    <c15:sqref>' RESUMEN DAÑOS (2)'!$A$27:$A$32</c15:sqref>
                  </c15:fullRef>
                </c:ext>
              </c:extLst>
            </c:strRef>
          </c:cat>
          <c:val>
            <c:numRef>
              <c:f>(' RESUMEN DAÑOS (2)'!$B$28,' RESUMEN DAÑOS (2)'!$B$30,' RESUMEN DAÑOS (2)'!$B$32)</c:f>
              <c:numCache>
                <c:formatCode>General</c:formatCode>
                <c:ptCount val="3"/>
                <c:pt idx="0">
                  <c:v>0</c:v>
                </c:pt>
                <c:pt idx="1">
                  <c:v>0.44444444444444448</c:v>
                </c:pt>
                <c:pt idx="2">
                  <c:v>0.30555555555555558</c:v>
                </c:pt>
              </c:numCache>
              <c:extLst>
                <c:ext xmlns:c15="http://schemas.microsoft.com/office/drawing/2012/chart" uri="{02D57815-91ED-43cb-92C2-25804820EDAC}">
                  <c15:fullRef>
                    <c15:sqref>' RESUMEN DAÑOS (2)'!$B$27:$B$32</c15:sqref>
                  </c15:fullRef>
                </c:ext>
              </c:extLst>
            </c:numRef>
          </c:val>
          <c:extLst>
            <c:ext xmlns:c15="http://schemas.microsoft.com/office/drawing/2012/chart" uri="{02D57815-91ED-43cb-92C2-25804820EDAC}">
              <c15:categoryFilterExceptions>
                <c15:categoryFilterException>
                  <c15:sqref>' RESUMEN DAÑOS (2)'!$B$29</c15:sqref>
                  <c15:dLbl>
                    <c:idx val="0"/>
                    <c:layout>
                      <c:manualLayout>
                        <c:x val="0"/>
                        <c:y val="-9.007575157930453E-2"/>
                      </c:manualLayout>
                    </c:layout>
                    <c:tx>
                      <c:rich>
                        <a:bodyPr/>
                        <a:lstStyle/>
                        <a:p>
                          <a:r>
                            <a:rPr lang="en-US"/>
                            <a:t>b</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(2)'!$B$31</c15:sqref>
                  <c15:dLbl>
                    <c:idx val="1"/>
                    <c:layout>
                      <c:manualLayout>
                        <c:x val="0"/>
                        <c:y val="-2.1618180379033087E-2"/>
                      </c:manualLayout>
                    </c:layout>
                    <c:tx>
                      <c:rich>
                        <a:bodyPr/>
                        <a:lstStyle/>
                        <a:p>
                          <a:r>
                            <a:rPr lang="en-US"/>
                            <a:t>a</a:t>
                          </a:r>
                        </a:p>
                      </c:rich>
                    </c:tx>
                    <c:dLblPos val="outEnd"/>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 RESUMEN DAÑOS (2)'!$D$25:$E$25</c:f>
              <c:strCache>
                <c:ptCount val="1"/>
                <c:pt idx="0">
                  <c:v>Showtime</c:v>
                </c:pt>
              </c:strCache>
            </c:strRef>
          </c:tx>
          <c:invertIfNegative val="0"/>
          <c:dLbls>
            <c:dLbl>
              <c:idx val="0"/>
              <c:delete val="1"/>
              <c:extLst>
                <c:ext xmlns:c15="http://schemas.microsoft.com/office/drawing/2012/chart" uri="{CE6537A1-D6FC-4f65-9D91-7224C49458BB}"/>
              </c:extLst>
            </c:dLbl>
            <c:dLbl>
              <c:idx val="1"/>
              <c:layout>
                <c:manualLayout>
                  <c:x val="1.8490324682821099E-3"/>
                  <c:y val="-9.0075751579304503E-2"/>
                </c:manualLayout>
              </c:layout>
              <c:tx>
                <c:rich>
                  <a:bodyPr/>
                  <a:lstStyle/>
                  <a:p>
                    <a:r>
                      <a:rPr lang="en-US"/>
                      <a:t>c</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0.169342412969093"/>
                </c:manualLayout>
              </c:layout>
              <c:tx>
                <c:rich>
                  <a:bodyPr/>
                  <a:lstStyle/>
                  <a:p>
                    <a:r>
                      <a:rPr lang="en-US"/>
                      <a:t>bc</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(2)'!$E$28,' RESUMEN DAÑOS (2)'!$E$30,' RESUMEN DAÑOS (2)'!$E$32)</c:f>
                <c:numCache>
                  <c:formatCode>General</c:formatCode>
                  <c:ptCount val="3"/>
                  <c:pt idx="0">
                    <c:v>0</c:v>
                  </c:pt>
                  <c:pt idx="1">
                    <c:v>0.17347216662217763</c:v>
                  </c:pt>
                  <c:pt idx="2">
                    <c:v>0.30807045851137277</c:v>
                  </c:pt>
                </c:numCache>
                <c:extLst>
                  <c:ext xmlns:c15="http://schemas.microsoft.com/office/drawing/2012/chart" uri="{02D57815-91ED-43cb-92C2-25804820EDAC}">
                    <c15:fullRef>
                      <c15:sqref>' RESUMEN DAÑOS (2)'!$E$27:$E$32</c15:sqref>
                    </c15:fullRef>
                  </c:ext>
                </c:extLst>
              </c:numRef>
            </c:plus>
            <c:minus>
              <c:numRef>
                <c:f>(' RESUMEN DAÑOS (2)'!$E$28,' RESUMEN DAÑOS (2)'!$E$30,' RESUMEN DAÑOS (2)'!$E$32)</c:f>
                <c:numCache>
                  <c:formatCode>General</c:formatCode>
                  <c:ptCount val="3"/>
                  <c:pt idx="0">
                    <c:v>0</c:v>
                  </c:pt>
                  <c:pt idx="1">
                    <c:v>0.17347216662217763</c:v>
                  </c:pt>
                  <c:pt idx="2">
                    <c:v>0.30807045851137277</c:v>
                  </c:pt>
                </c:numCache>
                <c:extLst>
                  <c:ext xmlns:c15="http://schemas.microsoft.com/office/drawing/2012/chart" uri="{02D57815-91ED-43cb-92C2-25804820EDAC}">
                    <c15:fullRef>
                      <c15:sqref>' RESUMEN DAÑOS (2)'!$E$27:$E$32</c15:sqref>
                    </c15:fullRef>
                  </c:ext>
                </c:extLst>
              </c:numRef>
            </c:minus>
          </c:errBars>
          <c:cat>
            <c:strRef>
              <c:f>(' RESUMEN DAÑOS (2)'!$A$28,' RESUMEN DAÑOS (2)'!$A$30,' RESUMEN DAÑOS (2)'!$A$32)</c:f>
              <c:strCache>
                <c:ptCount val="3"/>
                <c:pt idx="0">
                  <c:v>CONFECCIÓN</c:v>
                </c:pt>
                <c:pt idx="1">
                  <c:v>TRANSPORTE TRAT.</c:v>
                </c:pt>
                <c:pt idx="2">
                  <c:v>TVC TRAT.</c:v>
                </c:pt>
              </c:strCache>
              <c:extLst>
                <c:ext xmlns:c15="http://schemas.microsoft.com/office/drawing/2012/chart" uri="{02D57815-91ED-43cb-92C2-25804820EDAC}">
                  <c15:fullRef>
                    <c15:sqref>' RESUMEN DAÑOS (2)'!$A$27:$A$32</c15:sqref>
                  </c15:fullRef>
                </c:ext>
              </c:extLst>
            </c:strRef>
          </c:cat>
          <c:val>
            <c:numRef>
              <c:f>(' RESUMEN DAÑOS (2)'!$D$28,' RESUMEN DAÑOS (2)'!$D$30,' RESUMEN DAÑOS (2)'!$D$32)</c:f>
              <c:numCache>
                <c:formatCode>General</c:formatCode>
                <c:ptCount val="3"/>
                <c:pt idx="0">
                  <c:v>0</c:v>
                </c:pt>
                <c:pt idx="1">
                  <c:v>0.94444444444444431</c:v>
                </c:pt>
                <c:pt idx="2">
                  <c:v>0.70833333333333337</c:v>
                </c:pt>
              </c:numCache>
              <c:extLst>
                <c:ext xmlns:c15="http://schemas.microsoft.com/office/drawing/2012/chart" uri="{02D57815-91ED-43cb-92C2-25804820EDAC}">
                  <c15:fullRef>
                    <c15:sqref>' RESUMEN DAÑOS (2)'!$D$27:$D$32</c15:sqref>
                  </c15:fullRef>
                </c:ext>
              </c:extLst>
            </c:numRef>
          </c:val>
          <c:extLst>
            <c:ext xmlns:c15="http://schemas.microsoft.com/office/drawing/2012/chart" uri="{02D57815-91ED-43cb-92C2-25804820EDAC}">
              <c15:categoryFilterExceptions>
                <c15:categoryFilterException>
                  <c15:sqref>' RESUMEN DAÑOS (2)'!$D$29</c15:sqref>
                  <c15:dLbl>
                    <c:idx val="0"/>
                    <c:layout>
                      <c:manualLayout>
                        <c:x val="0"/>
                        <c:y val="-0.11889999208468199"/>
                      </c:manualLayout>
                    </c:layout>
                    <c:tx>
                      <c:rich>
                        <a:bodyPr/>
                        <a:lstStyle/>
                        <a:p>
                          <a:r>
                            <a:rPr lang="en-US"/>
                            <a:t>c</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(2)'!$D$31</c15:sqref>
                  <c15:dLbl>
                    <c:idx val="1"/>
                    <c:layout>
                      <c:manualLayout>
                        <c:x val="0"/>
                        <c:y val="-4.6839390821238391E-2"/>
                      </c:manualLayout>
                    </c:layout>
                    <c:tx>
                      <c:rich>
                        <a:bodyPr/>
                        <a:lstStyle/>
                        <a:p>
                          <a:r>
                            <a:rPr lang="en-US"/>
                            <a:t>b</a:t>
                          </a:r>
                        </a:p>
                      </c:rich>
                    </c:tx>
                    <c:dLblPos val="outEnd"/>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 RESUMEN DAÑOS (2)'!$F$25:$G$25</c:f>
              <c:strCache>
                <c:ptCount val="1"/>
                <c:pt idx="0">
                  <c:v>Black Gold</c:v>
                </c:pt>
              </c:strCache>
            </c:strRef>
          </c:tx>
          <c:invertIfNegative val="0"/>
          <c:dLbls>
            <c:dLbl>
              <c:idx val="0"/>
              <c:layout>
                <c:manualLayout>
                  <c:x val="-3.3898536986381297E-17"/>
                  <c:y val="-5.4045450947582702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7797073972762804E-17"/>
                  <c:y val="-4.6839390821238398E-2"/>
                </c:manualLayout>
              </c:layout>
              <c:tx>
                <c:rich>
                  <a:bodyPr/>
                  <a:lstStyle/>
                  <a:p>
                    <a:r>
                      <a:rPr lang="en-US"/>
                      <a:t>b</a:t>
                    </a:r>
                  </a:p>
                </c:rich>
              </c:tx>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9.3678781642476699E-2"/>
                </c:manualLayout>
              </c:layout>
              <c:tx>
                <c:rich>
                  <a:bodyPr/>
                  <a:lstStyle/>
                  <a:p>
                    <a:r>
                      <a:rPr lang="en-US"/>
                      <a:t>a</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 RESUMEN DAÑOS (2)'!$G$28,' RESUMEN DAÑOS (2)'!$G$30,' RESUMEN DAÑOS (2)'!$G$32)</c:f>
                <c:numCache>
                  <c:formatCode>General</c:formatCode>
                  <c:ptCount val="3"/>
                  <c:pt idx="0">
                    <c:v>0.11547005383792516</c:v>
                  </c:pt>
                  <c:pt idx="1">
                    <c:v>9.622504486493727E-2</c:v>
                  </c:pt>
                  <c:pt idx="2">
                    <c:v>0.17347216662217771</c:v>
                  </c:pt>
                </c:numCache>
                <c:extLst>
                  <c:ext xmlns:c15="http://schemas.microsoft.com/office/drawing/2012/chart" uri="{02D57815-91ED-43cb-92C2-25804820EDAC}">
                    <c15:fullRef>
                      <c15:sqref>' RESUMEN DAÑOS (2)'!$G$27:$G$32</c15:sqref>
                    </c15:fullRef>
                  </c:ext>
                </c:extLst>
              </c:numRef>
            </c:plus>
            <c:minus>
              <c:numRef>
                <c:f>(' RESUMEN DAÑOS (2)'!$G$28,' RESUMEN DAÑOS (2)'!$G$30,' RESUMEN DAÑOS (2)'!$G$32)</c:f>
                <c:numCache>
                  <c:formatCode>General</c:formatCode>
                  <c:ptCount val="3"/>
                  <c:pt idx="0">
                    <c:v>0.11547005383792516</c:v>
                  </c:pt>
                  <c:pt idx="1">
                    <c:v>9.622504486493727E-2</c:v>
                  </c:pt>
                  <c:pt idx="2">
                    <c:v>0.17347216662217771</c:v>
                  </c:pt>
                </c:numCache>
                <c:extLst>
                  <c:ext xmlns:c15="http://schemas.microsoft.com/office/drawing/2012/chart" uri="{02D57815-91ED-43cb-92C2-25804820EDAC}">
                    <c15:fullRef>
                      <c15:sqref>' RESUMEN DAÑOS (2)'!$G$27:$G$32</c15:sqref>
                    </c15:fullRef>
                  </c:ext>
                </c:extLst>
              </c:numRef>
            </c:minus>
          </c:errBars>
          <c:cat>
            <c:strRef>
              <c:f>(' RESUMEN DAÑOS (2)'!$A$28,' RESUMEN DAÑOS (2)'!$A$30,' RESUMEN DAÑOS (2)'!$A$32)</c:f>
              <c:strCache>
                <c:ptCount val="3"/>
                <c:pt idx="0">
                  <c:v>CONFECCIÓN</c:v>
                </c:pt>
                <c:pt idx="1">
                  <c:v>TRANSPORTE TRAT.</c:v>
                </c:pt>
                <c:pt idx="2">
                  <c:v>TVC TRAT.</c:v>
                </c:pt>
              </c:strCache>
              <c:extLst>
                <c:ext xmlns:c15="http://schemas.microsoft.com/office/drawing/2012/chart" uri="{02D57815-91ED-43cb-92C2-25804820EDAC}">
                  <c15:fullRef>
                    <c15:sqref>' RESUMEN DAÑOS (2)'!$A$27:$A$32</c15:sqref>
                  </c15:fullRef>
                </c:ext>
              </c:extLst>
            </c:strRef>
          </c:cat>
          <c:val>
            <c:numRef>
              <c:f>(' RESUMEN DAÑOS (2)'!$F$28,' RESUMEN DAÑOS (2)'!$F$30,' RESUMEN DAÑOS (2)'!$F$32)</c:f>
              <c:numCache>
                <c:formatCode>General</c:formatCode>
                <c:ptCount val="3"/>
                <c:pt idx="0">
                  <c:v>0.26666666666666666</c:v>
                </c:pt>
                <c:pt idx="1">
                  <c:v>0.77777777777777779</c:v>
                </c:pt>
                <c:pt idx="2">
                  <c:v>0.3888888888888889</c:v>
                </c:pt>
              </c:numCache>
              <c:extLst>
                <c:ext xmlns:c15="http://schemas.microsoft.com/office/drawing/2012/chart" uri="{02D57815-91ED-43cb-92C2-25804820EDAC}">
                  <c15:fullRef>
                    <c15:sqref>' RESUMEN DAÑOS (2)'!$F$27:$F$32</c15:sqref>
                  </c15:fullRef>
                </c:ext>
              </c:extLst>
            </c:numRef>
          </c:val>
          <c:extLst>
            <c:ext xmlns:c15="http://schemas.microsoft.com/office/drawing/2012/chart" uri="{02D57815-91ED-43cb-92C2-25804820EDAC}">
              <c15:categoryFilterExceptions>
                <c15:categoryFilterException>
                  <c15:sqref>' RESUMEN DAÑOS (2)'!$F$29</c15:sqref>
                  <c15:dLbl>
                    <c:idx val="0"/>
                    <c:layout>
                      <c:manualLayout>
                        <c:x val="5.5470974048465321E-3"/>
                        <c:y val="-0.14051817246371512"/>
                      </c:manualLayout>
                    </c:layout>
                    <c:tx>
                      <c:rich>
                        <a:bodyPr/>
                        <a:lstStyle/>
                        <a:p>
                          <a:r>
                            <a:rPr lang="en-US"/>
                            <a:t>b</a:t>
                          </a:r>
                        </a:p>
                      </c:rich>
                    </c:tx>
                    <c:dLblPos val="outEnd"/>
                    <c:showLegendKey val="0"/>
                    <c:showVal val="1"/>
                    <c:showCatName val="0"/>
                    <c:showSerName val="0"/>
                    <c:showPercent val="0"/>
                    <c:showBubbleSize val="0"/>
                    <c:extLst>
                      <c:ext uri="{CE6537A1-D6FC-4f65-9D91-7224C49458BB}"/>
                    </c:extLst>
                  </c15:dLbl>
                </c15:categoryFilterException>
                <c15:categoryFilterException>
                  <c15:sqref>' RESUMEN DAÑOS (2)'!$F$31</c15:sqref>
                  <c15:dLbl>
                    <c:idx val="1"/>
                    <c:delete val="1"/>
                    <c:extLst>
                      <c:ext uri="{CE6537A1-D6FC-4f65-9D91-7224C49458BB}"/>
                    </c:extLst>
                  </c15:dLbl>
                </c15:categoryFilterException>
              </c15:categoryFilterExceptions>
            </c:ext>
          </c:extLst>
        </c:ser>
        <c:dLbls>
          <c:dLblPos val="outEnd"/>
          <c:showLegendKey val="0"/>
          <c:showVal val="1"/>
          <c:showCatName val="0"/>
          <c:showSerName val="0"/>
          <c:showPercent val="0"/>
          <c:showBubbleSize val="0"/>
        </c:dLbls>
        <c:gapWidth val="150"/>
        <c:axId val="142254464"/>
        <c:axId val="142256000"/>
      </c:barChart>
      <c:catAx>
        <c:axId val="142254464"/>
        <c:scaling>
          <c:orientation val="minMax"/>
        </c:scaling>
        <c:delete val="0"/>
        <c:axPos val="b"/>
        <c:numFmt formatCode="General" sourceLinked="0"/>
        <c:majorTickMark val="out"/>
        <c:minorTickMark val="none"/>
        <c:tickLblPos val="nextTo"/>
        <c:txPr>
          <a:bodyPr/>
          <a:lstStyle/>
          <a:p>
            <a:pPr>
              <a:defRPr sz="1200" b="1"/>
            </a:pPr>
            <a:endParaRPr lang="es-ES"/>
          </a:p>
        </c:txPr>
        <c:crossAx val="142256000"/>
        <c:crossesAt val="0"/>
        <c:auto val="1"/>
        <c:lblAlgn val="ctr"/>
        <c:lblOffset val="100"/>
        <c:noMultiLvlLbl val="0"/>
      </c:catAx>
      <c:valAx>
        <c:axId val="142256000"/>
        <c:scaling>
          <c:orientation val="minMax"/>
          <c:max val="1.2"/>
          <c:min val="0"/>
        </c:scaling>
        <c:delete val="0"/>
        <c:axPos val="l"/>
        <c:majorGridlines>
          <c:spPr>
            <a:ln>
              <a:solidFill>
                <a:schemeClr val="bg1">
                  <a:lumMod val="85000"/>
                </a:schemeClr>
              </a:solidFill>
            </a:ln>
          </c:spPr>
        </c:majorGridlines>
        <c:title>
          <c:tx>
            <c:rich>
              <a:bodyPr rot="-5400000" vert="horz"/>
              <a:lstStyle/>
              <a:p>
                <a:pPr>
                  <a:defRPr sz="1600"/>
                </a:pPr>
                <a:r>
                  <a:rPr lang="en-US" sz="1600"/>
                  <a:t>INDICE DE DAÑOS</a:t>
                </a:r>
              </a:p>
            </c:rich>
          </c:tx>
          <c:overlay val="0"/>
        </c:title>
        <c:numFmt formatCode="General" sourceLinked="1"/>
        <c:majorTickMark val="out"/>
        <c:minorTickMark val="none"/>
        <c:tickLblPos val="nextTo"/>
        <c:spPr>
          <a:ln>
            <a:noFill/>
          </a:ln>
        </c:spPr>
        <c:crossAx val="142254464"/>
        <c:crosses val="autoZero"/>
        <c:crossBetween val="between"/>
      </c:valAx>
      <c:spPr>
        <a:noFill/>
        <a:ln w="0">
          <a:noFill/>
        </a:ln>
      </c:spPr>
    </c:plotArea>
    <c:legend>
      <c:legendPos val="b"/>
      <c:overlay val="0"/>
      <c:txPr>
        <a:bodyPr/>
        <a:lstStyle/>
        <a:p>
          <a:pPr>
            <a:defRPr sz="1400"/>
          </a:pPr>
          <a:endParaRPr lang="es-E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8</xdr:col>
      <xdr:colOff>187213</xdr:colOff>
      <xdr:row>0</xdr:row>
      <xdr:rowOff>71928</xdr:rowOff>
    </xdr:from>
    <xdr:to>
      <xdr:col>16</xdr:col>
      <xdr:colOff>350070</xdr:colOff>
      <xdr:row>17</xdr:row>
      <xdr:rowOff>166107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146277</xdr:colOff>
      <xdr:row>18</xdr:row>
      <xdr:rowOff>29082</xdr:rowOff>
    </xdr:from>
    <xdr:to>
      <xdr:col>16</xdr:col>
      <xdr:colOff>309134</xdr:colOff>
      <xdr:row>34</xdr:row>
      <xdr:rowOff>127000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265339</xdr:colOff>
      <xdr:row>35</xdr:row>
      <xdr:rowOff>76711</xdr:rowOff>
    </xdr:from>
    <xdr:to>
      <xdr:col>16</xdr:col>
      <xdr:colOff>428196</xdr:colOff>
      <xdr:row>52</xdr:row>
      <xdr:rowOff>170890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187213</xdr:colOff>
      <xdr:row>0</xdr:row>
      <xdr:rowOff>71928</xdr:rowOff>
    </xdr:from>
    <xdr:to>
      <xdr:col>16</xdr:col>
      <xdr:colOff>350070</xdr:colOff>
      <xdr:row>17</xdr:row>
      <xdr:rowOff>166107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146277</xdr:colOff>
      <xdr:row>18</xdr:row>
      <xdr:rowOff>29082</xdr:rowOff>
    </xdr:from>
    <xdr:to>
      <xdr:col>16</xdr:col>
      <xdr:colOff>309134</xdr:colOff>
      <xdr:row>35</xdr:row>
      <xdr:rowOff>123261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265339</xdr:colOff>
      <xdr:row>35</xdr:row>
      <xdr:rowOff>76711</xdr:rowOff>
    </xdr:from>
    <xdr:to>
      <xdr:col>16</xdr:col>
      <xdr:colOff>428196</xdr:colOff>
      <xdr:row>52</xdr:row>
      <xdr:rowOff>170890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836543</xdr:colOff>
      <xdr:row>0</xdr:row>
      <xdr:rowOff>0</xdr:rowOff>
    </xdr:from>
    <xdr:to>
      <xdr:col>40</xdr:col>
      <xdr:colOff>162857</xdr:colOff>
      <xdr:row>17</xdr:row>
      <xdr:rowOff>94179</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836543</xdr:colOff>
      <xdr:row>18</xdr:row>
      <xdr:rowOff>0</xdr:rowOff>
    </xdr:from>
    <xdr:to>
      <xdr:col>40</xdr:col>
      <xdr:colOff>162857</xdr:colOff>
      <xdr:row>35</xdr:row>
      <xdr:rowOff>94179</xdr:rowOff>
    </xdr:to>
    <xdr:graphicFrame macro="">
      <xdr:nvGraphicFramePr>
        <xdr:cNvPr id="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836543</xdr:colOff>
      <xdr:row>36</xdr:row>
      <xdr:rowOff>0</xdr:rowOff>
    </xdr:from>
    <xdr:to>
      <xdr:col>40</xdr:col>
      <xdr:colOff>162857</xdr:colOff>
      <xdr:row>53</xdr:row>
      <xdr:rowOff>94179</xdr:rowOff>
    </xdr:to>
    <xdr:graphicFrame macro="">
      <xdr:nvGraphicFramePr>
        <xdr:cNvPr id="1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146277</xdr:colOff>
      <xdr:row>18</xdr:row>
      <xdr:rowOff>29082</xdr:rowOff>
    </xdr:from>
    <xdr:to>
      <xdr:col>16</xdr:col>
      <xdr:colOff>309134</xdr:colOff>
      <xdr:row>35</xdr:row>
      <xdr:rowOff>123261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265339</xdr:colOff>
      <xdr:row>36</xdr:row>
      <xdr:rowOff>199176</xdr:rowOff>
    </xdr:from>
    <xdr:to>
      <xdr:col>16</xdr:col>
      <xdr:colOff>428196</xdr:colOff>
      <xdr:row>54</xdr:row>
      <xdr:rowOff>89247</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142875</xdr:colOff>
      <xdr:row>0</xdr:row>
      <xdr:rowOff>133350</xdr:rowOff>
    </xdr:from>
    <xdr:to>
      <xdr:col>16</xdr:col>
      <xdr:colOff>305732</xdr:colOff>
      <xdr:row>18</xdr:row>
      <xdr:rowOff>27504</xdr:rowOff>
    </xdr:to>
    <xdr:graphicFrame macro="">
      <xdr:nvGraphicFramePr>
        <xdr:cNvPr id="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2</xdr:row>
      <xdr:rowOff>0</xdr:rowOff>
    </xdr:from>
    <xdr:to>
      <xdr:col>27</xdr:col>
      <xdr:colOff>162857</xdr:colOff>
      <xdr:row>19</xdr:row>
      <xdr:rowOff>101972</xdr:rowOff>
    </xdr:to>
    <xdr:graphicFrame macro="">
      <xdr:nvGraphicFramePr>
        <xdr:cNvPr id="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19</xdr:row>
      <xdr:rowOff>197826</xdr:rowOff>
    </xdr:from>
    <xdr:to>
      <xdr:col>27</xdr:col>
      <xdr:colOff>162857</xdr:colOff>
      <xdr:row>37</xdr:row>
      <xdr:rowOff>94178</xdr:rowOff>
    </xdr:to>
    <xdr:graphicFrame macro="">
      <xdr:nvGraphicFramePr>
        <xdr:cNvPr id="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0</xdr:colOff>
      <xdr:row>38</xdr:row>
      <xdr:rowOff>0</xdr:rowOff>
    </xdr:from>
    <xdr:to>
      <xdr:col>27</xdr:col>
      <xdr:colOff>162857</xdr:colOff>
      <xdr:row>55</xdr:row>
      <xdr:rowOff>87898</xdr:rowOff>
    </xdr:to>
    <xdr:graphicFrame macro="">
      <xdr:nvGraphicFramePr>
        <xdr:cNvPr id="1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187213</xdr:colOff>
      <xdr:row>0</xdr:row>
      <xdr:rowOff>71928</xdr:rowOff>
    </xdr:from>
    <xdr:to>
      <xdr:col>16</xdr:col>
      <xdr:colOff>350070</xdr:colOff>
      <xdr:row>17</xdr:row>
      <xdr:rowOff>166107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146277</xdr:colOff>
      <xdr:row>18</xdr:row>
      <xdr:rowOff>29082</xdr:rowOff>
    </xdr:from>
    <xdr:to>
      <xdr:col>16</xdr:col>
      <xdr:colOff>309134</xdr:colOff>
      <xdr:row>35</xdr:row>
      <xdr:rowOff>123261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265339</xdr:colOff>
      <xdr:row>35</xdr:row>
      <xdr:rowOff>76711</xdr:rowOff>
    </xdr:from>
    <xdr:to>
      <xdr:col>16</xdr:col>
      <xdr:colOff>428196</xdr:colOff>
      <xdr:row>52</xdr:row>
      <xdr:rowOff>170890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228035</xdr:colOff>
      <xdr:row>1</xdr:row>
      <xdr:rowOff>44714</xdr:rowOff>
    </xdr:from>
    <xdr:to>
      <xdr:col>16</xdr:col>
      <xdr:colOff>390892</xdr:colOff>
      <xdr:row>18</xdr:row>
      <xdr:rowOff>138892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173492</xdr:colOff>
      <xdr:row>20</xdr:row>
      <xdr:rowOff>1869</xdr:rowOff>
    </xdr:from>
    <xdr:to>
      <xdr:col>16</xdr:col>
      <xdr:colOff>336349</xdr:colOff>
      <xdr:row>37</xdr:row>
      <xdr:rowOff>96048</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224518</xdr:colOff>
      <xdr:row>38</xdr:row>
      <xdr:rowOff>49496</xdr:rowOff>
    </xdr:from>
    <xdr:to>
      <xdr:col>16</xdr:col>
      <xdr:colOff>387375</xdr:colOff>
      <xdr:row>55</xdr:row>
      <xdr:rowOff>143674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xdr:row>
      <xdr:rowOff>0</xdr:rowOff>
    </xdr:from>
    <xdr:to>
      <xdr:col>25</xdr:col>
      <xdr:colOff>162857</xdr:colOff>
      <xdr:row>18</xdr:row>
      <xdr:rowOff>94178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781706</xdr:colOff>
      <xdr:row>19</xdr:row>
      <xdr:rowOff>6569</xdr:rowOff>
    </xdr:from>
    <xdr:to>
      <xdr:col>25</xdr:col>
      <xdr:colOff>103736</xdr:colOff>
      <xdr:row>36</xdr:row>
      <xdr:rowOff>100746</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187213</xdr:colOff>
      <xdr:row>0</xdr:row>
      <xdr:rowOff>71928</xdr:rowOff>
    </xdr:from>
    <xdr:to>
      <xdr:col>16</xdr:col>
      <xdr:colOff>350070</xdr:colOff>
      <xdr:row>17</xdr:row>
      <xdr:rowOff>166107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146277</xdr:colOff>
      <xdr:row>17</xdr:row>
      <xdr:rowOff>163285</xdr:rowOff>
    </xdr:from>
    <xdr:to>
      <xdr:col>16</xdr:col>
      <xdr:colOff>309134</xdr:colOff>
      <xdr:row>35</xdr:row>
      <xdr:rowOff>123261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265339</xdr:colOff>
      <xdr:row>35</xdr:row>
      <xdr:rowOff>76711</xdr:rowOff>
    </xdr:from>
    <xdr:to>
      <xdr:col>16</xdr:col>
      <xdr:colOff>428196</xdr:colOff>
      <xdr:row>52</xdr:row>
      <xdr:rowOff>170890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0</xdr:row>
      <xdr:rowOff>0</xdr:rowOff>
    </xdr:from>
    <xdr:to>
      <xdr:col>25</xdr:col>
      <xdr:colOff>162857</xdr:colOff>
      <xdr:row>17</xdr:row>
      <xdr:rowOff>94179</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123825</xdr:colOff>
      <xdr:row>18</xdr:row>
      <xdr:rowOff>152400</xdr:rowOff>
    </xdr:from>
    <xdr:to>
      <xdr:col>25</xdr:col>
      <xdr:colOff>286682</xdr:colOff>
      <xdr:row>36</xdr:row>
      <xdr:rowOff>46554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0.21541</cdr:x>
      <cdr:y>0.31708</cdr:y>
    </cdr:from>
    <cdr:to>
      <cdr:x>0.24676</cdr:x>
      <cdr:y>0.41663</cdr:y>
    </cdr:to>
    <cdr:sp macro="" textlink="">
      <cdr:nvSpPr>
        <cdr:cNvPr id="2" name="Elipse 1"/>
        <cdr:cNvSpPr/>
      </cdr:nvSpPr>
      <cdr:spPr>
        <a:xfrm xmlns:a="http://schemas.openxmlformats.org/drawingml/2006/main">
          <a:off x="1479550" y="1108075"/>
          <a:ext cx="215322" cy="347869"/>
        </a:xfrm>
        <a:prstGeom xmlns:a="http://schemas.openxmlformats.org/drawingml/2006/main" prst="ellipse">
          <a:avLst/>
        </a:prstGeom>
        <a:noFill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relSizeAnchor>
</c:userShapes>
</file>

<file path=xl/drawings/drawing7.xml><?xml version="1.0" encoding="utf-8"?>
<c:userShapes xmlns:c="http://schemas.openxmlformats.org/drawingml/2006/chart">
  <cdr:relSizeAnchor xmlns:cdr="http://schemas.openxmlformats.org/drawingml/2006/chartDrawing">
    <cdr:from>
      <cdr:x>0.21541</cdr:x>
      <cdr:y>0.24894</cdr:y>
    </cdr:from>
    <cdr:to>
      <cdr:x>0.24676</cdr:x>
      <cdr:y>0.34849</cdr:y>
    </cdr:to>
    <cdr:sp macro="" textlink="">
      <cdr:nvSpPr>
        <cdr:cNvPr id="2" name="Elipse 1"/>
        <cdr:cNvSpPr/>
      </cdr:nvSpPr>
      <cdr:spPr>
        <a:xfrm xmlns:a="http://schemas.openxmlformats.org/drawingml/2006/main">
          <a:off x="1479550" y="869950"/>
          <a:ext cx="215322" cy="347869"/>
        </a:xfrm>
        <a:prstGeom xmlns:a="http://schemas.openxmlformats.org/drawingml/2006/main" prst="ellipse">
          <a:avLst/>
        </a:prstGeom>
        <a:noFill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relSizeAnchor>
  <cdr:relSizeAnchor xmlns:cdr="http://schemas.openxmlformats.org/drawingml/2006/chartDrawing">
    <cdr:from>
      <cdr:x>0.63283</cdr:x>
      <cdr:y>0.14537</cdr:y>
    </cdr:from>
    <cdr:to>
      <cdr:x>0.66418</cdr:x>
      <cdr:y>0.24491</cdr:y>
    </cdr:to>
    <cdr:sp macro="" textlink="">
      <cdr:nvSpPr>
        <cdr:cNvPr id="3" name="Elipse 2"/>
        <cdr:cNvSpPr/>
      </cdr:nvSpPr>
      <cdr:spPr>
        <a:xfrm xmlns:a="http://schemas.openxmlformats.org/drawingml/2006/main">
          <a:off x="4346575" y="508000"/>
          <a:ext cx="215322" cy="347869"/>
        </a:xfrm>
        <a:prstGeom xmlns:a="http://schemas.openxmlformats.org/drawingml/2006/main" prst="ellipse">
          <a:avLst/>
        </a:prstGeom>
        <a:noFill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relSizeAnchor>
  <cdr:relSizeAnchor xmlns:cdr="http://schemas.openxmlformats.org/drawingml/2006/chartDrawing">
    <cdr:from>
      <cdr:x>0.77983</cdr:x>
      <cdr:y>0.23531</cdr:y>
    </cdr:from>
    <cdr:to>
      <cdr:x>0.81118</cdr:x>
      <cdr:y>0.33486</cdr:y>
    </cdr:to>
    <cdr:sp macro="" textlink="">
      <cdr:nvSpPr>
        <cdr:cNvPr id="4" name="Elipse 3"/>
        <cdr:cNvSpPr/>
      </cdr:nvSpPr>
      <cdr:spPr>
        <a:xfrm xmlns:a="http://schemas.openxmlformats.org/drawingml/2006/main">
          <a:off x="5356225" y="822325"/>
          <a:ext cx="215322" cy="347869"/>
        </a:xfrm>
        <a:prstGeom xmlns:a="http://schemas.openxmlformats.org/drawingml/2006/main" prst="ellipse">
          <a:avLst/>
        </a:prstGeom>
        <a:noFill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relSizeAnchor>
  <cdr:relSizeAnchor xmlns:cdr="http://schemas.openxmlformats.org/drawingml/2006/chartDrawing">
    <cdr:from>
      <cdr:x>0.92267</cdr:x>
      <cdr:y>0.26257</cdr:y>
    </cdr:from>
    <cdr:to>
      <cdr:x>0.95402</cdr:x>
      <cdr:y>0.36211</cdr:y>
    </cdr:to>
    <cdr:sp macro="" textlink="">
      <cdr:nvSpPr>
        <cdr:cNvPr id="5" name="Elipse 4"/>
        <cdr:cNvSpPr/>
      </cdr:nvSpPr>
      <cdr:spPr>
        <a:xfrm xmlns:a="http://schemas.openxmlformats.org/drawingml/2006/main">
          <a:off x="6337300" y="917575"/>
          <a:ext cx="215322" cy="347869"/>
        </a:xfrm>
        <a:prstGeom xmlns:a="http://schemas.openxmlformats.org/drawingml/2006/main" prst="ellipse">
          <a:avLst/>
        </a:prstGeom>
        <a:noFill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187213</xdr:colOff>
      <xdr:row>0</xdr:row>
      <xdr:rowOff>71928</xdr:rowOff>
    </xdr:from>
    <xdr:to>
      <xdr:col>16</xdr:col>
      <xdr:colOff>350070</xdr:colOff>
      <xdr:row>17</xdr:row>
      <xdr:rowOff>166107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146277</xdr:colOff>
      <xdr:row>18</xdr:row>
      <xdr:rowOff>29082</xdr:rowOff>
    </xdr:from>
    <xdr:to>
      <xdr:col>16</xdr:col>
      <xdr:colOff>309134</xdr:colOff>
      <xdr:row>35</xdr:row>
      <xdr:rowOff>123261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265339</xdr:colOff>
      <xdr:row>35</xdr:row>
      <xdr:rowOff>76711</xdr:rowOff>
    </xdr:from>
    <xdr:to>
      <xdr:col>16</xdr:col>
      <xdr:colOff>428196</xdr:colOff>
      <xdr:row>52</xdr:row>
      <xdr:rowOff>170890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0</xdr:row>
      <xdr:rowOff>0</xdr:rowOff>
    </xdr:from>
    <xdr:to>
      <xdr:col>25</xdr:col>
      <xdr:colOff>162857</xdr:colOff>
      <xdr:row>17</xdr:row>
      <xdr:rowOff>94179</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314739</xdr:colOff>
      <xdr:row>3</xdr:row>
      <xdr:rowOff>74543</xdr:rowOff>
    </xdr:from>
    <xdr:to>
      <xdr:col>22</xdr:col>
      <xdr:colOff>530087</xdr:colOff>
      <xdr:row>5</xdr:row>
      <xdr:rowOff>24848</xdr:rowOff>
    </xdr:to>
    <xdr:sp macro="" textlink="">
      <xdr:nvSpPr>
        <xdr:cNvPr id="8" name="Elipse 7"/>
        <xdr:cNvSpPr/>
      </xdr:nvSpPr>
      <xdr:spPr>
        <a:xfrm>
          <a:off x="19638065" y="670891"/>
          <a:ext cx="215348" cy="347870"/>
        </a:xfrm>
        <a:prstGeom prst="ellipse">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17</xdr:col>
      <xdr:colOff>24848</xdr:colOff>
      <xdr:row>17</xdr:row>
      <xdr:rowOff>190500</xdr:rowOff>
    </xdr:from>
    <xdr:to>
      <xdr:col>25</xdr:col>
      <xdr:colOff>187705</xdr:colOff>
      <xdr:row>35</xdr:row>
      <xdr:rowOff>85896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687456</xdr:colOff>
      <xdr:row>23</xdr:row>
      <xdr:rowOff>57978</xdr:rowOff>
    </xdr:from>
    <xdr:to>
      <xdr:col>21</xdr:col>
      <xdr:colOff>66260</xdr:colOff>
      <xdr:row>25</xdr:row>
      <xdr:rowOff>8283</xdr:rowOff>
    </xdr:to>
    <xdr:sp macro="" textlink="">
      <xdr:nvSpPr>
        <xdr:cNvPr id="10" name="Elipse 9"/>
        <xdr:cNvSpPr/>
      </xdr:nvSpPr>
      <xdr:spPr>
        <a:xfrm>
          <a:off x="18337695" y="4629978"/>
          <a:ext cx="215348" cy="347870"/>
        </a:xfrm>
        <a:prstGeom prst="ellipse">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0.49795</cdr:x>
      <cdr:y>0.25785</cdr:y>
    </cdr:from>
    <cdr:to>
      <cdr:x>0.52936</cdr:x>
      <cdr:y>0.358</cdr:y>
    </cdr:to>
    <cdr:sp macro="" textlink="">
      <cdr:nvSpPr>
        <cdr:cNvPr id="2" name="Elipse 1"/>
        <cdr:cNvSpPr/>
      </cdr:nvSpPr>
      <cdr:spPr>
        <a:xfrm xmlns:a="http://schemas.openxmlformats.org/drawingml/2006/main">
          <a:off x="3413539" y="895626"/>
          <a:ext cx="215348" cy="347870"/>
        </a:xfrm>
        <a:prstGeom xmlns:a="http://schemas.openxmlformats.org/drawingml/2006/main" prst="ellipse">
          <a:avLst/>
        </a:prstGeom>
        <a:noFill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T122"/>
  <sheetViews>
    <sheetView zoomScale="70" zoomScaleNormal="70" zoomScalePageLayoutView="70" workbookViewId="0">
      <selection sqref="A1:F1"/>
    </sheetView>
  </sheetViews>
  <sheetFormatPr baseColWidth="10" defaultColWidth="10.875" defaultRowHeight="15.75" x14ac:dyDescent="0.25"/>
  <cols>
    <col min="1" max="1" width="19" style="1" bestFit="1" customWidth="1"/>
    <col min="2" max="3" width="13.625" style="1" bestFit="1" customWidth="1"/>
    <col min="4" max="4" width="5.125" style="1" bestFit="1" customWidth="1"/>
    <col min="5" max="5" width="5.5" style="1" bestFit="1" customWidth="1"/>
    <col min="6" max="6" width="7.125" style="1" bestFit="1" customWidth="1"/>
    <col min="7" max="7" width="10.875" style="1"/>
    <col min="8" max="8" width="19" style="1" bestFit="1" customWidth="1"/>
    <col min="9" max="10" width="13.625" style="1" bestFit="1" customWidth="1"/>
    <col min="11" max="11" width="5.125" style="1" bestFit="1" customWidth="1"/>
    <col min="12" max="12" width="5.5" style="1" bestFit="1" customWidth="1"/>
    <col min="13" max="13" width="7.125" style="1" bestFit="1" customWidth="1"/>
    <col min="14" max="14" width="10.875" style="1"/>
    <col min="15" max="15" width="19" style="1" bestFit="1" customWidth="1"/>
    <col min="16" max="17" width="13.625" style="1" bestFit="1" customWidth="1"/>
    <col min="18" max="18" width="5.125" style="1" bestFit="1" customWidth="1"/>
    <col min="19" max="19" width="5.5" style="1" bestFit="1" customWidth="1"/>
    <col min="20" max="20" width="7.125" style="1" bestFit="1" customWidth="1"/>
    <col min="21" max="16384" width="10.875" style="1"/>
  </cols>
  <sheetData>
    <row r="1" spans="1:20" x14ac:dyDescent="0.25">
      <c r="A1" s="37" t="s">
        <v>33</v>
      </c>
      <c r="B1" s="37"/>
      <c r="C1" s="37"/>
      <c r="D1" s="37"/>
      <c r="E1" s="37"/>
      <c r="F1" s="37"/>
      <c r="H1" s="38">
        <v>42181</v>
      </c>
      <c r="I1" s="38"/>
      <c r="J1" s="38"/>
      <c r="K1" s="38"/>
      <c r="L1" s="38"/>
      <c r="M1" s="38"/>
      <c r="Q1" s="2"/>
    </row>
    <row r="3" spans="1:20" x14ac:dyDescent="0.25">
      <c r="A3" s="39" t="s">
        <v>6</v>
      </c>
      <c r="B3" s="40"/>
      <c r="C3" s="40"/>
      <c r="D3" s="40"/>
      <c r="E3" s="40"/>
      <c r="F3" s="41"/>
      <c r="H3" s="39" t="s">
        <v>9</v>
      </c>
      <c r="I3" s="40"/>
      <c r="J3" s="40"/>
      <c r="K3" s="40"/>
      <c r="L3" s="40"/>
      <c r="M3" s="41"/>
      <c r="O3" s="39" t="s">
        <v>12</v>
      </c>
      <c r="P3" s="40"/>
      <c r="Q3" s="40"/>
      <c r="R3" s="40"/>
      <c r="S3" s="40"/>
      <c r="T3" s="41"/>
    </row>
    <row r="4" spans="1:20" x14ac:dyDescent="0.25">
      <c r="A4" s="3" t="s">
        <v>0</v>
      </c>
      <c r="B4" s="3" t="s">
        <v>1</v>
      </c>
      <c r="C4" s="3" t="s">
        <v>2</v>
      </c>
      <c r="D4" s="3" t="s">
        <v>3</v>
      </c>
      <c r="E4" s="3" t="s">
        <v>4</v>
      </c>
      <c r="F4" s="3" t="s">
        <v>5</v>
      </c>
      <c r="H4" s="3" t="s">
        <v>0</v>
      </c>
      <c r="I4" s="3" t="s">
        <v>1</v>
      </c>
      <c r="J4" s="3" t="s">
        <v>2</v>
      </c>
      <c r="K4" s="3" t="s">
        <v>3</v>
      </c>
      <c r="L4" s="3" t="s">
        <v>4</v>
      </c>
      <c r="M4" s="3" t="s">
        <v>5</v>
      </c>
      <c r="O4" s="3" t="s">
        <v>0</v>
      </c>
      <c r="P4" s="3" t="s">
        <v>1</v>
      </c>
      <c r="Q4" s="3" t="s">
        <v>2</v>
      </c>
      <c r="R4" s="3" t="s">
        <v>3</v>
      </c>
      <c r="S4" s="3" t="s">
        <v>4</v>
      </c>
      <c r="T4" s="3" t="s">
        <v>5</v>
      </c>
    </row>
    <row r="5" spans="1:20" x14ac:dyDescent="0.25">
      <c r="A5" s="3">
        <v>1</v>
      </c>
      <c r="B5" s="3">
        <v>3</v>
      </c>
      <c r="C5" s="3">
        <v>2.4</v>
      </c>
      <c r="D5" s="3">
        <v>10.199999999999999</v>
      </c>
      <c r="E5" s="3">
        <v>647.79999999999995</v>
      </c>
      <c r="F5" s="3">
        <v>20.100000000000001</v>
      </c>
      <c r="H5" s="3">
        <v>1</v>
      </c>
      <c r="I5" s="3">
        <v>3.5</v>
      </c>
      <c r="J5" s="3">
        <v>3.5</v>
      </c>
      <c r="K5" s="3">
        <v>14.5</v>
      </c>
      <c r="L5" s="3">
        <v>470.7</v>
      </c>
      <c r="M5" s="3">
        <v>23.8</v>
      </c>
      <c r="O5" s="3">
        <v>1</v>
      </c>
      <c r="P5" s="3">
        <v>5.6</v>
      </c>
      <c r="Q5" s="3">
        <v>4.5</v>
      </c>
      <c r="R5" s="3">
        <v>10.7</v>
      </c>
      <c r="S5" s="3">
        <v>1230.5999999999999</v>
      </c>
      <c r="T5" s="3">
        <v>23.8</v>
      </c>
    </row>
    <row r="6" spans="1:20" x14ac:dyDescent="0.25">
      <c r="A6" s="3">
        <v>2</v>
      </c>
      <c r="B6" s="3">
        <v>2.2999999999999998</v>
      </c>
      <c r="C6" s="3">
        <v>1.9</v>
      </c>
      <c r="D6" s="3">
        <v>9.9</v>
      </c>
      <c r="E6" s="3"/>
      <c r="F6" s="3"/>
      <c r="H6" s="3">
        <v>2</v>
      </c>
      <c r="I6" s="3">
        <v>4.5</v>
      </c>
      <c r="J6" s="3">
        <v>4.5</v>
      </c>
      <c r="K6" s="3">
        <v>15.2</v>
      </c>
      <c r="L6" s="3"/>
      <c r="M6" s="3"/>
      <c r="O6" s="3">
        <v>2</v>
      </c>
      <c r="P6" s="3">
        <v>5.0999999999999996</v>
      </c>
      <c r="Q6" s="3">
        <v>5.8</v>
      </c>
      <c r="R6" s="3">
        <v>12.5</v>
      </c>
      <c r="S6" s="3"/>
      <c r="T6" s="3"/>
    </row>
    <row r="7" spans="1:20" x14ac:dyDescent="0.25">
      <c r="A7" s="3">
        <v>3</v>
      </c>
      <c r="B7" s="3">
        <v>3.5</v>
      </c>
      <c r="C7" s="3">
        <v>3</v>
      </c>
      <c r="D7" s="3">
        <v>11.6</v>
      </c>
      <c r="E7" s="3"/>
      <c r="F7" s="3"/>
      <c r="H7" s="3">
        <v>3</v>
      </c>
      <c r="I7" s="3">
        <v>4.5999999999999996</v>
      </c>
      <c r="J7" s="3">
        <v>4.7</v>
      </c>
      <c r="K7" s="3">
        <v>13.2</v>
      </c>
      <c r="L7" s="3"/>
      <c r="M7" s="3"/>
      <c r="O7" s="3">
        <v>3</v>
      </c>
      <c r="P7" s="3">
        <v>7.5</v>
      </c>
      <c r="Q7" s="3">
        <v>5.0999999999999996</v>
      </c>
      <c r="R7" s="3">
        <v>13</v>
      </c>
      <c r="S7" s="3"/>
      <c r="T7" s="3"/>
    </row>
    <row r="8" spans="1:20" x14ac:dyDescent="0.25">
      <c r="A8" s="3">
        <v>4</v>
      </c>
      <c r="B8" s="3">
        <v>3.8</v>
      </c>
      <c r="C8" s="3">
        <v>4.0999999999999996</v>
      </c>
      <c r="D8" s="3">
        <v>7.6</v>
      </c>
      <c r="E8" s="3"/>
      <c r="F8" s="3"/>
      <c r="H8" s="3">
        <v>4</v>
      </c>
      <c r="I8" s="3">
        <v>5.6</v>
      </c>
      <c r="J8" s="3">
        <v>5.6</v>
      </c>
      <c r="K8" s="3">
        <v>14.9</v>
      </c>
      <c r="L8" s="3"/>
      <c r="M8" s="3"/>
      <c r="O8" s="3">
        <v>4</v>
      </c>
      <c r="P8" s="3">
        <v>6.3</v>
      </c>
      <c r="Q8" s="3">
        <v>5.2</v>
      </c>
      <c r="R8" s="3">
        <v>10.9</v>
      </c>
      <c r="S8" s="3"/>
      <c r="T8" s="3"/>
    </row>
    <row r="9" spans="1:20" x14ac:dyDescent="0.25">
      <c r="A9" s="3">
        <v>5</v>
      </c>
      <c r="B9" s="3">
        <v>2.8</v>
      </c>
      <c r="C9" s="3">
        <v>2.9</v>
      </c>
      <c r="D9" s="3">
        <v>11.2</v>
      </c>
      <c r="E9" s="3"/>
      <c r="F9" s="3"/>
      <c r="H9" s="3">
        <v>5</v>
      </c>
      <c r="I9" s="3">
        <v>4.4000000000000004</v>
      </c>
      <c r="J9" s="3">
        <v>5</v>
      </c>
      <c r="K9" s="3">
        <v>14.9</v>
      </c>
      <c r="L9" s="3"/>
      <c r="M9" s="3"/>
      <c r="O9" s="3">
        <v>5</v>
      </c>
      <c r="P9" s="3">
        <v>5.3</v>
      </c>
      <c r="Q9" s="3">
        <v>4.5</v>
      </c>
      <c r="R9" s="3">
        <v>13</v>
      </c>
      <c r="S9" s="3"/>
      <c r="T9" s="3"/>
    </row>
    <row r="10" spans="1:20" x14ac:dyDescent="0.25">
      <c r="A10" s="3">
        <v>6</v>
      </c>
      <c r="B10" s="3">
        <v>4.3</v>
      </c>
      <c r="C10" s="3">
        <v>3.9</v>
      </c>
      <c r="D10" s="3">
        <v>10.3</v>
      </c>
      <c r="E10" s="3"/>
      <c r="F10" s="3"/>
      <c r="H10" s="3">
        <v>6</v>
      </c>
      <c r="I10" s="3">
        <v>5</v>
      </c>
      <c r="J10" s="3">
        <v>4.9000000000000004</v>
      </c>
      <c r="K10" s="3">
        <v>16.3</v>
      </c>
      <c r="L10" s="3"/>
      <c r="M10" s="3"/>
      <c r="O10" s="3">
        <v>6</v>
      </c>
      <c r="P10" s="3">
        <v>4.8</v>
      </c>
      <c r="Q10" s="3">
        <v>5.2</v>
      </c>
      <c r="R10" s="3">
        <v>11.3</v>
      </c>
      <c r="S10" s="3"/>
      <c r="T10" s="3"/>
    </row>
    <row r="11" spans="1:20" x14ac:dyDescent="0.25">
      <c r="A11" s="3">
        <v>7</v>
      </c>
      <c r="B11" s="3">
        <v>2.6</v>
      </c>
      <c r="C11" s="3">
        <v>2.9</v>
      </c>
      <c r="D11" s="3">
        <v>9.6999999999999993</v>
      </c>
      <c r="E11" s="3"/>
      <c r="F11" s="3"/>
      <c r="H11" s="3">
        <v>7</v>
      </c>
      <c r="I11" s="3">
        <v>3.2</v>
      </c>
      <c r="J11" s="3">
        <v>3.9</v>
      </c>
      <c r="K11" s="3">
        <v>12.3</v>
      </c>
      <c r="L11" s="3"/>
      <c r="M11" s="3"/>
      <c r="O11" s="3">
        <v>7</v>
      </c>
      <c r="P11" s="3">
        <v>4.0999999999999996</v>
      </c>
      <c r="Q11" s="3">
        <v>5.7</v>
      </c>
      <c r="R11" s="3">
        <v>11.2</v>
      </c>
      <c r="S11" s="3"/>
      <c r="T11" s="3"/>
    </row>
    <row r="12" spans="1:20" x14ac:dyDescent="0.25">
      <c r="A12" s="3">
        <v>8</v>
      </c>
      <c r="B12" s="3">
        <v>2.7</v>
      </c>
      <c r="C12" s="3">
        <v>1.8</v>
      </c>
      <c r="D12" s="3">
        <v>11.5</v>
      </c>
      <c r="E12" s="3"/>
      <c r="F12" s="3"/>
      <c r="H12" s="3">
        <v>8</v>
      </c>
      <c r="I12" s="3">
        <v>5</v>
      </c>
      <c r="J12" s="3">
        <v>4.4000000000000004</v>
      </c>
      <c r="K12" s="3">
        <v>12.3</v>
      </c>
      <c r="L12" s="3"/>
      <c r="M12" s="3"/>
      <c r="O12" s="3">
        <v>8</v>
      </c>
      <c r="P12" s="3">
        <v>5.4</v>
      </c>
      <c r="Q12" s="3">
        <v>5.3</v>
      </c>
      <c r="R12" s="3">
        <v>13.7</v>
      </c>
      <c r="S12" s="3"/>
      <c r="T12" s="3"/>
    </row>
    <row r="13" spans="1:20" x14ac:dyDescent="0.25">
      <c r="A13" s="3">
        <v>9</v>
      </c>
      <c r="B13" s="3">
        <v>2.9</v>
      </c>
      <c r="C13" s="3">
        <v>2.8</v>
      </c>
      <c r="D13" s="3">
        <v>11.9</v>
      </c>
      <c r="E13" s="3"/>
      <c r="F13" s="3"/>
      <c r="H13" s="3">
        <v>9</v>
      </c>
      <c r="I13" s="3">
        <v>4</v>
      </c>
      <c r="J13" s="3">
        <v>4.3</v>
      </c>
      <c r="K13" s="3">
        <v>13.9</v>
      </c>
      <c r="L13" s="3"/>
      <c r="M13" s="3"/>
      <c r="O13" s="3">
        <v>9</v>
      </c>
      <c r="P13" s="3">
        <v>5.4</v>
      </c>
      <c r="Q13" s="3">
        <v>4.5999999999999996</v>
      </c>
      <c r="R13" s="3">
        <v>12.8</v>
      </c>
      <c r="S13" s="3"/>
      <c r="T13" s="3"/>
    </row>
    <row r="14" spans="1:20" x14ac:dyDescent="0.25">
      <c r="A14" s="3">
        <v>10</v>
      </c>
      <c r="B14" s="3">
        <v>3</v>
      </c>
      <c r="C14" s="3">
        <v>3.2</v>
      </c>
      <c r="D14" s="3">
        <v>10.7</v>
      </c>
      <c r="E14" s="3"/>
      <c r="F14" s="3"/>
      <c r="H14" s="3">
        <v>10</v>
      </c>
      <c r="I14" s="3">
        <v>4.2</v>
      </c>
      <c r="J14" s="3">
        <v>3.9</v>
      </c>
      <c r="K14" s="3">
        <v>14</v>
      </c>
      <c r="L14" s="3"/>
      <c r="M14" s="3"/>
      <c r="O14" s="3">
        <v>10</v>
      </c>
      <c r="P14" s="3">
        <v>5</v>
      </c>
      <c r="Q14" s="3">
        <v>5.5</v>
      </c>
      <c r="R14" s="3">
        <v>12.4</v>
      </c>
      <c r="S14" s="3"/>
      <c r="T14" s="3"/>
    </row>
    <row r="16" spans="1:20" x14ac:dyDescent="0.25">
      <c r="A16" s="39" t="s">
        <v>7</v>
      </c>
      <c r="B16" s="40"/>
      <c r="C16" s="40"/>
      <c r="D16" s="40"/>
      <c r="E16" s="40"/>
      <c r="F16" s="41"/>
      <c r="H16" s="39" t="s">
        <v>10</v>
      </c>
      <c r="I16" s="40"/>
      <c r="J16" s="40"/>
      <c r="K16" s="40"/>
      <c r="L16" s="40"/>
      <c r="M16" s="41"/>
      <c r="O16" s="39" t="s">
        <v>13</v>
      </c>
      <c r="P16" s="40"/>
      <c r="Q16" s="40"/>
      <c r="R16" s="40"/>
      <c r="S16" s="40"/>
      <c r="T16" s="41"/>
    </row>
    <row r="17" spans="1:20" x14ac:dyDescent="0.25">
      <c r="A17" s="3" t="s">
        <v>0</v>
      </c>
      <c r="B17" s="3" t="s">
        <v>1</v>
      </c>
      <c r="C17" s="3" t="s">
        <v>2</v>
      </c>
      <c r="D17" s="3" t="s">
        <v>3</v>
      </c>
      <c r="E17" s="3" t="s">
        <v>4</v>
      </c>
      <c r="F17" s="3" t="s">
        <v>5</v>
      </c>
      <c r="H17" s="3" t="s">
        <v>0</v>
      </c>
      <c r="I17" s="3" t="s">
        <v>1</v>
      </c>
      <c r="J17" s="3" t="s">
        <v>2</v>
      </c>
      <c r="K17" s="3" t="s">
        <v>3</v>
      </c>
      <c r="L17" s="3" t="s">
        <v>4</v>
      </c>
      <c r="M17" s="3" t="s">
        <v>5</v>
      </c>
      <c r="O17" s="3" t="s">
        <v>0</v>
      </c>
      <c r="P17" s="3" t="s">
        <v>1</v>
      </c>
      <c r="Q17" s="3" t="s">
        <v>2</v>
      </c>
      <c r="R17" s="3" t="s">
        <v>3</v>
      </c>
      <c r="S17" s="3" t="s">
        <v>4</v>
      </c>
      <c r="T17" s="3" t="s">
        <v>5</v>
      </c>
    </row>
    <row r="18" spans="1:20" x14ac:dyDescent="0.25">
      <c r="A18" s="3">
        <v>1</v>
      </c>
      <c r="B18" s="3">
        <v>4.3</v>
      </c>
      <c r="C18" s="3">
        <v>3.7</v>
      </c>
      <c r="D18" s="3">
        <v>12.9</v>
      </c>
      <c r="E18" s="3">
        <v>700.8</v>
      </c>
      <c r="F18" s="3">
        <v>20.7</v>
      </c>
      <c r="H18" s="3">
        <v>1</v>
      </c>
      <c r="I18" s="3">
        <v>4.0999999999999996</v>
      </c>
      <c r="J18" s="3">
        <v>4.0999999999999996</v>
      </c>
      <c r="K18" s="3">
        <v>15.1</v>
      </c>
      <c r="L18" s="3">
        <v>466.5</v>
      </c>
      <c r="M18" s="3">
        <v>28.1</v>
      </c>
      <c r="O18" s="3">
        <v>1</v>
      </c>
      <c r="P18" s="3">
        <v>4.4000000000000004</v>
      </c>
      <c r="Q18" s="3">
        <v>5.2</v>
      </c>
      <c r="R18" s="3">
        <v>12.2</v>
      </c>
      <c r="S18" s="3">
        <v>1008.2</v>
      </c>
      <c r="T18" s="3">
        <v>28.1</v>
      </c>
    </row>
    <row r="19" spans="1:20" x14ac:dyDescent="0.25">
      <c r="A19" s="3">
        <v>2</v>
      </c>
      <c r="B19" s="3">
        <v>3.8</v>
      </c>
      <c r="C19" s="3">
        <v>3.7</v>
      </c>
      <c r="D19" s="3">
        <v>10.7</v>
      </c>
      <c r="E19" s="3"/>
      <c r="F19" s="3"/>
      <c r="H19" s="3">
        <v>2</v>
      </c>
      <c r="I19" s="3">
        <v>4</v>
      </c>
      <c r="J19" s="3">
        <v>3.8</v>
      </c>
      <c r="K19" s="3">
        <v>14.7</v>
      </c>
      <c r="L19" s="3"/>
      <c r="M19" s="3"/>
      <c r="O19" s="3">
        <v>2</v>
      </c>
      <c r="P19" s="3">
        <v>4.4000000000000004</v>
      </c>
      <c r="Q19" s="3">
        <v>4.3</v>
      </c>
      <c r="R19" s="3">
        <v>11.9</v>
      </c>
      <c r="S19" s="3"/>
      <c r="T19" s="3"/>
    </row>
    <row r="20" spans="1:20" x14ac:dyDescent="0.25">
      <c r="A20" s="3">
        <v>3</v>
      </c>
      <c r="B20" s="3">
        <v>3</v>
      </c>
      <c r="C20" s="3">
        <v>3.5</v>
      </c>
      <c r="D20" s="3">
        <v>13.7</v>
      </c>
      <c r="E20" s="3"/>
      <c r="F20" s="3"/>
      <c r="H20" s="3">
        <v>3</v>
      </c>
      <c r="I20" s="3">
        <v>4.4000000000000004</v>
      </c>
      <c r="J20" s="3">
        <v>3.3</v>
      </c>
      <c r="K20" s="3">
        <v>17</v>
      </c>
      <c r="L20" s="3"/>
      <c r="M20" s="3"/>
      <c r="O20" s="3">
        <v>3</v>
      </c>
      <c r="P20" s="3">
        <v>4.7</v>
      </c>
      <c r="Q20" s="3">
        <v>7.2</v>
      </c>
      <c r="R20" s="3">
        <v>12.5</v>
      </c>
      <c r="S20" s="3"/>
      <c r="T20" s="3"/>
    </row>
    <row r="21" spans="1:20" x14ac:dyDescent="0.25">
      <c r="A21" s="3">
        <v>4</v>
      </c>
      <c r="B21" s="3">
        <v>3.5</v>
      </c>
      <c r="C21" s="3">
        <v>4.5</v>
      </c>
      <c r="D21" s="3">
        <v>10.7</v>
      </c>
      <c r="E21" s="3"/>
      <c r="F21" s="3"/>
      <c r="H21" s="3">
        <v>4</v>
      </c>
      <c r="I21" s="3">
        <v>4</v>
      </c>
      <c r="J21" s="3">
        <v>4.2</v>
      </c>
      <c r="K21" s="3">
        <v>14.6</v>
      </c>
      <c r="L21" s="3"/>
      <c r="M21" s="3"/>
      <c r="O21" s="3">
        <v>4</v>
      </c>
      <c r="P21" s="3">
        <v>4.3</v>
      </c>
      <c r="Q21" s="3">
        <v>4.2</v>
      </c>
      <c r="R21" s="3">
        <v>10.4</v>
      </c>
      <c r="S21" s="3"/>
      <c r="T21" s="3"/>
    </row>
    <row r="22" spans="1:20" x14ac:dyDescent="0.25">
      <c r="A22" s="3">
        <v>5</v>
      </c>
      <c r="B22" s="3">
        <v>3.6</v>
      </c>
      <c r="C22" s="3">
        <v>3.3</v>
      </c>
      <c r="D22" s="3">
        <v>8.4</v>
      </c>
      <c r="E22" s="3"/>
      <c r="F22" s="3"/>
      <c r="H22" s="3">
        <v>5</v>
      </c>
      <c r="I22" s="3">
        <v>3</v>
      </c>
      <c r="J22" s="3">
        <v>3.3</v>
      </c>
      <c r="K22" s="3">
        <v>15.4</v>
      </c>
      <c r="L22" s="3"/>
      <c r="M22" s="3"/>
      <c r="O22" s="3">
        <v>5</v>
      </c>
      <c r="P22" s="3">
        <v>3</v>
      </c>
      <c r="Q22" s="3">
        <v>5</v>
      </c>
      <c r="R22" s="3">
        <v>11.2</v>
      </c>
      <c r="S22" s="3"/>
      <c r="T22" s="3"/>
    </row>
    <row r="23" spans="1:20" x14ac:dyDescent="0.25">
      <c r="A23" s="3">
        <v>6</v>
      </c>
      <c r="B23" s="3">
        <v>5.6</v>
      </c>
      <c r="C23" s="3">
        <v>5.2</v>
      </c>
      <c r="D23" s="3">
        <v>10.3</v>
      </c>
      <c r="E23" s="3"/>
      <c r="F23" s="3"/>
      <c r="H23" s="3">
        <v>6</v>
      </c>
      <c r="I23" s="3">
        <v>4</v>
      </c>
      <c r="J23" s="3">
        <v>3.7</v>
      </c>
      <c r="K23" s="3">
        <v>14.3</v>
      </c>
      <c r="L23" s="3"/>
      <c r="M23" s="3"/>
      <c r="O23" s="3">
        <v>6</v>
      </c>
      <c r="P23" s="3">
        <v>3.6</v>
      </c>
      <c r="Q23" s="3">
        <v>4.5999999999999996</v>
      </c>
      <c r="R23" s="3">
        <v>12.2</v>
      </c>
      <c r="S23" s="3"/>
      <c r="T23" s="3"/>
    </row>
    <row r="24" spans="1:20" x14ac:dyDescent="0.25">
      <c r="A24" s="3">
        <v>7</v>
      </c>
      <c r="B24" s="3">
        <v>3</v>
      </c>
      <c r="C24" s="3">
        <v>3.2</v>
      </c>
      <c r="D24" s="3">
        <v>11.4</v>
      </c>
      <c r="E24" s="3"/>
      <c r="F24" s="3"/>
      <c r="H24" s="3">
        <v>7</v>
      </c>
      <c r="I24" s="3">
        <v>3.7</v>
      </c>
      <c r="J24" s="3">
        <v>4</v>
      </c>
      <c r="K24" s="3">
        <v>11.3</v>
      </c>
      <c r="L24" s="3"/>
      <c r="M24" s="3"/>
      <c r="O24" s="3">
        <v>7</v>
      </c>
      <c r="P24" s="3">
        <v>4.4000000000000004</v>
      </c>
      <c r="Q24" s="3">
        <v>6</v>
      </c>
      <c r="R24" s="3">
        <v>12.6</v>
      </c>
      <c r="S24" s="3"/>
      <c r="T24" s="3"/>
    </row>
    <row r="25" spans="1:20" x14ac:dyDescent="0.25">
      <c r="A25" s="3">
        <v>8</v>
      </c>
      <c r="B25" s="3">
        <v>2.5</v>
      </c>
      <c r="C25" s="3">
        <v>3.2</v>
      </c>
      <c r="D25" s="3">
        <v>12</v>
      </c>
      <c r="E25" s="3"/>
      <c r="F25" s="3"/>
      <c r="H25" s="3">
        <v>8</v>
      </c>
      <c r="I25" s="3">
        <v>4.5</v>
      </c>
      <c r="J25" s="3">
        <v>5.5</v>
      </c>
      <c r="K25" s="3">
        <v>14.9</v>
      </c>
      <c r="L25" s="3"/>
      <c r="M25" s="3"/>
      <c r="O25" s="3">
        <v>8</v>
      </c>
      <c r="P25" s="3">
        <v>5.2</v>
      </c>
      <c r="Q25" s="3">
        <v>5</v>
      </c>
      <c r="R25" s="3">
        <v>13.2</v>
      </c>
      <c r="S25" s="3"/>
      <c r="T25" s="3"/>
    </row>
    <row r="26" spans="1:20" x14ac:dyDescent="0.25">
      <c r="A26" s="3">
        <v>9</v>
      </c>
      <c r="B26" s="3">
        <v>3.4</v>
      </c>
      <c r="C26" s="3">
        <v>3.9</v>
      </c>
      <c r="D26" s="3">
        <v>11.6</v>
      </c>
      <c r="E26" s="3"/>
      <c r="F26" s="3"/>
      <c r="H26" s="3">
        <v>9</v>
      </c>
      <c r="I26" s="3">
        <v>5.2</v>
      </c>
      <c r="J26" s="3">
        <v>4.2</v>
      </c>
      <c r="K26" s="3">
        <v>14.1</v>
      </c>
      <c r="L26" s="3"/>
      <c r="M26" s="3"/>
      <c r="O26" s="3">
        <v>9</v>
      </c>
      <c r="P26" s="3">
        <v>5</v>
      </c>
      <c r="Q26" s="3">
        <v>5.5</v>
      </c>
      <c r="R26" s="3">
        <v>12</v>
      </c>
      <c r="S26" s="3"/>
      <c r="T26" s="3"/>
    </row>
    <row r="27" spans="1:20" x14ac:dyDescent="0.25">
      <c r="A27" s="3">
        <v>10</v>
      </c>
      <c r="B27" s="3">
        <v>3.8</v>
      </c>
      <c r="C27" s="3">
        <v>4.2</v>
      </c>
      <c r="D27" s="3">
        <v>9</v>
      </c>
      <c r="E27" s="3"/>
      <c r="F27" s="3"/>
      <c r="H27" s="3">
        <v>10</v>
      </c>
      <c r="I27" s="3">
        <v>4</v>
      </c>
      <c r="J27" s="3">
        <v>3.4</v>
      </c>
      <c r="K27" s="3">
        <v>14.6</v>
      </c>
      <c r="L27" s="3"/>
      <c r="M27" s="3"/>
      <c r="O27" s="3">
        <v>10</v>
      </c>
      <c r="P27" s="3">
        <v>5.5</v>
      </c>
      <c r="Q27" s="3">
        <v>4.9000000000000004</v>
      </c>
      <c r="R27" s="3">
        <v>11.5</v>
      </c>
      <c r="S27" s="3"/>
      <c r="T27" s="3"/>
    </row>
    <row r="29" spans="1:20" x14ac:dyDescent="0.25">
      <c r="A29" s="42" t="s">
        <v>8</v>
      </c>
      <c r="B29" s="43"/>
      <c r="C29" s="43"/>
      <c r="D29" s="43"/>
      <c r="E29" s="43"/>
      <c r="F29" s="44"/>
      <c r="H29" s="42" t="s">
        <v>11</v>
      </c>
      <c r="I29" s="43"/>
      <c r="J29" s="43"/>
      <c r="K29" s="43"/>
      <c r="L29" s="43"/>
      <c r="M29" s="44"/>
      <c r="O29" s="42" t="s">
        <v>14</v>
      </c>
      <c r="P29" s="43"/>
      <c r="Q29" s="43"/>
      <c r="R29" s="43"/>
      <c r="S29" s="43"/>
      <c r="T29" s="44"/>
    </row>
    <row r="30" spans="1:20" x14ac:dyDescent="0.25">
      <c r="A30" s="3" t="s">
        <v>0</v>
      </c>
      <c r="B30" s="3" t="s">
        <v>1</v>
      </c>
      <c r="C30" s="3" t="s">
        <v>2</v>
      </c>
      <c r="D30" s="3" t="s">
        <v>3</v>
      </c>
      <c r="E30" s="3" t="s">
        <v>4</v>
      </c>
      <c r="F30" s="3" t="s">
        <v>5</v>
      </c>
      <c r="H30" s="3" t="s">
        <v>0</v>
      </c>
      <c r="I30" s="3" t="s">
        <v>1</v>
      </c>
      <c r="J30" s="3" t="s">
        <v>2</v>
      </c>
      <c r="K30" s="3" t="s">
        <v>3</v>
      </c>
      <c r="L30" s="3" t="s">
        <v>4</v>
      </c>
      <c r="M30" s="3" t="s">
        <v>5</v>
      </c>
      <c r="O30" s="3" t="s">
        <v>0</v>
      </c>
      <c r="P30" s="3" t="s">
        <v>1</v>
      </c>
      <c r="Q30" s="3" t="s">
        <v>2</v>
      </c>
      <c r="R30" s="3" t="s">
        <v>3</v>
      </c>
      <c r="S30" s="3" t="s">
        <v>4</v>
      </c>
      <c r="T30" s="3" t="s">
        <v>5</v>
      </c>
    </row>
    <row r="31" spans="1:20" x14ac:dyDescent="0.25">
      <c r="A31" s="3">
        <v>1</v>
      </c>
      <c r="B31" s="3">
        <v>3.8</v>
      </c>
      <c r="C31" s="3">
        <v>3.5</v>
      </c>
      <c r="D31" s="3">
        <v>10.5</v>
      </c>
      <c r="E31" s="3">
        <v>690.4</v>
      </c>
      <c r="F31" s="3">
        <v>19.8</v>
      </c>
      <c r="H31" s="3">
        <v>1</v>
      </c>
      <c r="I31" s="3">
        <v>7.4</v>
      </c>
      <c r="J31" s="3">
        <v>6</v>
      </c>
      <c r="K31" s="3">
        <v>13.5</v>
      </c>
      <c r="L31" s="3">
        <v>510.7</v>
      </c>
      <c r="M31" s="3">
        <v>29.3</v>
      </c>
      <c r="O31" s="3">
        <v>1</v>
      </c>
      <c r="P31" s="3">
        <v>5.3</v>
      </c>
      <c r="Q31" s="3">
        <v>5.9</v>
      </c>
      <c r="R31" s="3">
        <v>12.2</v>
      </c>
      <c r="S31" s="3">
        <v>999.2</v>
      </c>
      <c r="T31" s="3">
        <v>29.3</v>
      </c>
    </row>
    <row r="32" spans="1:20" x14ac:dyDescent="0.25">
      <c r="A32" s="3">
        <v>2</v>
      </c>
      <c r="B32" s="3">
        <v>3.1</v>
      </c>
      <c r="C32" s="3">
        <v>3</v>
      </c>
      <c r="D32" s="3">
        <v>11.1</v>
      </c>
      <c r="E32" s="3"/>
      <c r="F32" s="3"/>
      <c r="H32" s="3">
        <v>2</v>
      </c>
      <c r="I32" s="3">
        <v>4</v>
      </c>
      <c r="J32" s="3">
        <v>5.3</v>
      </c>
      <c r="K32" s="3">
        <v>11.4</v>
      </c>
      <c r="L32" s="3"/>
      <c r="M32" s="3"/>
      <c r="O32" s="3">
        <v>2</v>
      </c>
      <c r="P32" s="3">
        <v>4</v>
      </c>
      <c r="Q32" s="3">
        <v>5.2</v>
      </c>
      <c r="R32" s="3">
        <v>11.9</v>
      </c>
      <c r="S32" s="3"/>
      <c r="T32" s="3"/>
    </row>
    <row r="33" spans="1:20" x14ac:dyDescent="0.25">
      <c r="A33" s="3">
        <v>3</v>
      </c>
      <c r="B33" s="3">
        <v>4.2</v>
      </c>
      <c r="C33" s="3">
        <v>4</v>
      </c>
      <c r="D33" s="3">
        <v>10.9</v>
      </c>
      <c r="E33" s="3"/>
      <c r="F33" s="3"/>
      <c r="H33" s="3">
        <v>3</v>
      </c>
      <c r="I33" s="3">
        <v>4.3</v>
      </c>
      <c r="J33" s="3">
        <v>4.2</v>
      </c>
      <c r="K33" s="3">
        <v>14.6</v>
      </c>
      <c r="L33" s="3"/>
      <c r="M33" s="3"/>
      <c r="O33" s="3">
        <v>3</v>
      </c>
      <c r="P33" s="3">
        <v>4.4000000000000004</v>
      </c>
      <c r="Q33" s="3">
        <v>4.5</v>
      </c>
      <c r="R33" s="3">
        <v>12.5</v>
      </c>
      <c r="S33" s="3"/>
      <c r="T33" s="3"/>
    </row>
    <row r="34" spans="1:20" x14ac:dyDescent="0.25">
      <c r="A34" s="3">
        <v>4</v>
      </c>
      <c r="B34" s="3">
        <v>3</v>
      </c>
      <c r="C34" s="3">
        <v>3.2</v>
      </c>
      <c r="D34" s="3">
        <v>10.6</v>
      </c>
      <c r="E34" s="3"/>
      <c r="F34" s="3"/>
      <c r="H34" s="3">
        <v>4</v>
      </c>
      <c r="I34" s="3">
        <v>5</v>
      </c>
      <c r="J34" s="3">
        <v>4</v>
      </c>
      <c r="K34" s="3">
        <v>13.7</v>
      </c>
      <c r="L34" s="3"/>
      <c r="M34" s="3"/>
      <c r="O34" s="3">
        <v>4</v>
      </c>
      <c r="P34" s="3">
        <v>6.7</v>
      </c>
      <c r="Q34" s="3">
        <v>5.5</v>
      </c>
      <c r="R34" s="3">
        <v>12.3</v>
      </c>
      <c r="S34" s="3"/>
      <c r="T34" s="3"/>
    </row>
    <row r="35" spans="1:20" x14ac:dyDescent="0.25">
      <c r="A35" s="3">
        <v>5</v>
      </c>
      <c r="B35" s="3">
        <v>3</v>
      </c>
      <c r="C35" s="3">
        <v>2.4</v>
      </c>
      <c r="D35" s="3">
        <v>10.7</v>
      </c>
      <c r="E35" s="3"/>
      <c r="F35" s="3"/>
      <c r="H35" s="3">
        <v>5</v>
      </c>
      <c r="I35" s="3">
        <v>3.5</v>
      </c>
      <c r="J35" s="3">
        <v>2.5</v>
      </c>
      <c r="K35" s="3">
        <v>13.1</v>
      </c>
      <c r="L35" s="3"/>
      <c r="M35" s="3"/>
      <c r="O35" s="3">
        <v>5</v>
      </c>
      <c r="P35" s="3">
        <v>4.7</v>
      </c>
      <c r="Q35" s="3">
        <v>6</v>
      </c>
      <c r="R35" s="3">
        <v>12</v>
      </c>
      <c r="S35" s="3"/>
      <c r="T35" s="3"/>
    </row>
    <row r="36" spans="1:20" x14ac:dyDescent="0.25">
      <c r="A36" s="3">
        <v>6</v>
      </c>
      <c r="B36" s="3">
        <v>3.8</v>
      </c>
      <c r="C36" s="3">
        <v>3.5</v>
      </c>
      <c r="D36" s="3">
        <v>11.1</v>
      </c>
      <c r="E36" s="3"/>
      <c r="F36" s="3"/>
      <c r="H36" s="3">
        <v>6</v>
      </c>
      <c r="I36" s="3">
        <v>3.1</v>
      </c>
      <c r="J36" s="3">
        <v>4</v>
      </c>
      <c r="K36" s="3">
        <v>13</v>
      </c>
      <c r="L36" s="3"/>
      <c r="M36" s="3"/>
      <c r="O36" s="3">
        <v>6</v>
      </c>
      <c r="P36" s="3">
        <v>4.5</v>
      </c>
      <c r="Q36" s="3">
        <v>4.5</v>
      </c>
      <c r="R36" s="3">
        <v>11.1</v>
      </c>
      <c r="S36" s="3"/>
      <c r="T36" s="3"/>
    </row>
    <row r="37" spans="1:20" x14ac:dyDescent="0.25">
      <c r="A37" s="3">
        <v>7</v>
      </c>
      <c r="B37" s="3">
        <v>1.8</v>
      </c>
      <c r="C37" s="3">
        <v>1.7</v>
      </c>
      <c r="D37" s="3">
        <v>6.8</v>
      </c>
      <c r="E37" s="3"/>
      <c r="F37" s="3"/>
      <c r="H37" s="3">
        <v>7</v>
      </c>
      <c r="I37" s="3">
        <v>5.2</v>
      </c>
      <c r="J37" s="3">
        <v>4.5999999999999996</v>
      </c>
      <c r="K37" s="3">
        <v>14.4</v>
      </c>
      <c r="L37" s="3"/>
      <c r="M37" s="3"/>
      <c r="O37" s="3">
        <v>7</v>
      </c>
      <c r="P37" s="3">
        <v>5</v>
      </c>
      <c r="Q37" s="3">
        <v>5</v>
      </c>
      <c r="R37" s="3">
        <v>12.4</v>
      </c>
      <c r="S37" s="3"/>
      <c r="T37" s="3"/>
    </row>
    <row r="38" spans="1:20" x14ac:dyDescent="0.25">
      <c r="A38" s="3">
        <v>8</v>
      </c>
      <c r="B38" s="3">
        <v>3</v>
      </c>
      <c r="C38" s="3">
        <v>3</v>
      </c>
      <c r="D38" s="3">
        <v>11.1</v>
      </c>
      <c r="E38" s="3"/>
      <c r="F38" s="3"/>
      <c r="H38" s="3">
        <v>8</v>
      </c>
      <c r="I38" s="3">
        <v>4.4000000000000004</v>
      </c>
      <c r="J38" s="3">
        <v>4.4000000000000004</v>
      </c>
      <c r="K38" s="3">
        <v>14.6</v>
      </c>
      <c r="L38" s="3"/>
      <c r="M38" s="3"/>
      <c r="O38" s="3">
        <v>8</v>
      </c>
      <c r="P38" s="3">
        <v>4.5</v>
      </c>
      <c r="Q38" s="3">
        <v>4.5999999999999996</v>
      </c>
      <c r="R38" s="3">
        <v>11.7</v>
      </c>
      <c r="S38" s="3"/>
      <c r="T38" s="3"/>
    </row>
    <row r="39" spans="1:20" x14ac:dyDescent="0.25">
      <c r="A39" s="3">
        <v>9</v>
      </c>
      <c r="B39" s="3">
        <v>2.7</v>
      </c>
      <c r="C39" s="3">
        <v>3.8</v>
      </c>
      <c r="D39" s="3">
        <v>8.6999999999999993</v>
      </c>
      <c r="E39" s="3"/>
      <c r="F39" s="3"/>
      <c r="H39" s="3">
        <v>9</v>
      </c>
      <c r="I39" s="3">
        <v>5</v>
      </c>
      <c r="J39" s="3">
        <v>4.5</v>
      </c>
      <c r="K39" s="3">
        <v>13.8</v>
      </c>
      <c r="L39" s="3"/>
      <c r="M39" s="3"/>
      <c r="O39" s="3">
        <v>9</v>
      </c>
      <c r="P39" s="3">
        <v>5.4</v>
      </c>
      <c r="Q39" s="3">
        <v>5</v>
      </c>
      <c r="R39" s="3">
        <v>12.3</v>
      </c>
      <c r="S39" s="3"/>
      <c r="T39" s="3"/>
    </row>
    <row r="40" spans="1:20" x14ac:dyDescent="0.25">
      <c r="A40" s="3">
        <v>10</v>
      </c>
      <c r="B40" s="3">
        <v>6</v>
      </c>
      <c r="C40" s="3">
        <v>6.2</v>
      </c>
      <c r="D40" s="3">
        <v>10.1</v>
      </c>
      <c r="E40" s="3"/>
      <c r="F40" s="3"/>
      <c r="H40" s="3">
        <v>10</v>
      </c>
      <c r="I40" s="3">
        <v>5</v>
      </c>
      <c r="J40" s="3">
        <v>4</v>
      </c>
      <c r="K40" s="3">
        <v>15.5</v>
      </c>
      <c r="L40" s="3"/>
      <c r="M40" s="3"/>
      <c r="O40" s="3">
        <v>10</v>
      </c>
      <c r="P40" s="3">
        <v>6.1</v>
      </c>
      <c r="Q40" s="3">
        <v>5.4</v>
      </c>
      <c r="R40" s="3">
        <v>10.7</v>
      </c>
      <c r="S40" s="3"/>
      <c r="T40" s="3"/>
    </row>
    <row r="42" spans="1:20" s="5" customFormat="1" x14ac:dyDescent="0.25"/>
    <row r="44" spans="1:20" x14ac:dyDescent="0.25">
      <c r="A44" s="45" t="s">
        <v>15</v>
      </c>
      <c r="B44" s="46"/>
      <c r="C44" s="46"/>
      <c r="D44" s="46"/>
      <c r="E44" s="46"/>
      <c r="F44" s="47"/>
      <c r="H44" s="45" t="s">
        <v>18</v>
      </c>
      <c r="I44" s="46"/>
      <c r="J44" s="46"/>
      <c r="K44" s="46"/>
      <c r="L44" s="46"/>
      <c r="M44" s="47"/>
      <c r="O44" s="45" t="s">
        <v>21</v>
      </c>
      <c r="P44" s="46"/>
      <c r="Q44" s="46"/>
      <c r="R44" s="46"/>
      <c r="S44" s="46"/>
      <c r="T44" s="47"/>
    </row>
    <row r="45" spans="1:20" x14ac:dyDescent="0.25">
      <c r="A45" s="3" t="s">
        <v>0</v>
      </c>
      <c r="B45" s="3" t="s">
        <v>1</v>
      </c>
      <c r="C45" s="3" t="s">
        <v>2</v>
      </c>
      <c r="D45" s="3" t="s">
        <v>3</v>
      </c>
      <c r="E45" s="3" t="s">
        <v>4</v>
      </c>
      <c r="F45" s="3" t="s">
        <v>5</v>
      </c>
      <c r="H45" s="3" t="s">
        <v>0</v>
      </c>
      <c r="I45" s="3" t="s">
        <v>1</v>
      </c>
      <c r="J45" s="3" t="s">
        <v>2</v>
      </c>
      <c r="K45" s="3" t="s">
        <v>3</v>
      </c>
      <c r="L45" s="3" t="s">
        <v>4</v>
      </c>
      <c r="M45" s="3" t="s">
        <v>5</v>
      </c>
      <c r="O45" s="3" t="s">
        <v>0</v>
      </c>
      <c r="P45" s="3" t="s">
        <v>1</v>
      </c>
      <c r="Q45" s="3" t="s">
        <v>2</v>
      </c>
      <c r="R45" s="3" t="s">
        <v>3</v>
      </c>
      <c r="S45" s="3" t="s">
        <v>4</v>
      </c>
      <c r="T45" s="3" t="s">
        <v>5</v>
      </c>
    </row>
    <row r="46" spans="1:20" x14ac:dyDescent="0.25">
      <c r="A46" s="3">
        <v>1</v>
      </c>
      <c r="B46" s="3">
        <v>3.4</v>
      </c>
      <c r="C46" s="3">
        <v>3.2</v>
      </c>
      <c r="D46" s="3">
        <v>11.7</v>
      </c>
      <c r="E46" s="3">
        <v>674.1</v>
      </c>
      <c r="F46" s="3">
        <v>21.1</v>
      </c>
      <c r="H46" s="3">
        <v>1</v>
      </c>
      <c r="I46" s="3">
        <v>3.4</v>
      </c>
      <c r="J46" s="3">
        <v>3.4</v>
      </c>
      <c r="K46" s="3">
        <v>14.2</v>
      </c>
      <c r="L46" s="3">
        <v>501.1</v>
      </c>
      <c r="M46" s="3">
        <v>26.1</v>
      </c>
      <c r="O46" s="3">
        <v>1</v>
      </c>
      <c r="P46" s="3">
        <v>4.2</v>
      </c>
      <c r="Q46" s="3">
        <v>5</v>
      </c>
      <c r="R46" s="3">
        <v>13.6</v>
      </c>
      <c r="S46" s="3">
        <v>1085.5999999999999</v>
      </c>
      <c r="T46" s="3">
        <v>18.8</v>
      </c>
    </row>
    <row r="47" spans="1:20" x14ac:dyDescent="0.25">
      <c r="A47" s="3">
        <v>2</v>
      </c>
      <c r="B47" s="3">
        <v>3.2</v>
      </c>
      <c r="C47" s="3">
        <v>3.5</v>
      </c>
      <c r="D47" s="3">
        <v>10.6</v>
      </c>
      <c r="E47" s="3"/>
      <c r="F47" s="3"/>
      <c r="H47" s="3">
        <v>2</v>
      </c>
      <c r="I47" s="3">
        <v>4.2</v>
      </c>
      <c r="J47" s="3">
        <v>3.8</v>
      </c>
      <c r="K47" s="3">
        <v>13.8</v>
      </c>
      <c r="L47" s="3"/>
      <c r="M47" s="3"/>
      <c r="O47" s="3">
        <v>2</v>
      </c>
      <c r="P47" s="3">
        <v>4.7</v>
      </c>
      <c r="Q47" s="3">
        <v>5.7</v>
      </c>
      <c r="R47" s="3">
        <v>11.9</v>
      </c>
      <c r="S47" s="3"/>
      <c r="T47" s="3"/>
    </row>
    <row r="48" spans="1:20" x14ac:dyDescent="0.25">
      <c r="A48" s="3">
        <v>3</v>
      </c>
      <c r="B48" s="3">
        <v>3.4</v>
      </c>
      <c r="C48" s="3">
        <v>3.6</v>
      </c>
      <c r="D48" s="3">
        <v>12.8</v>
      </c>
      <c r="E48" s="3"/>
      <c r="F48" s="3"/>
      <c r="H48" s="3">
        <v>3</v>
      </c>
      <c r="I48" s="3">
        <v>2.9</v>
      </c>
      <c r="J48" s="3">
        <v>4</v>
      </c>
      <c r="K48" s="3">
        <v>12.4</v>
      </c>
      <c r="L48" s="3"/>
      <c r="M48" s="3"/>
      <c r="O48" s="3">
        <v>3</v>
      </c>
      <c r="P48" s="3">
        <v>6.3</v>
      </c>
      <c r="Q48" s="3">
        <v>5.5</v>
      </c>
      <c r="R48" s="3">
        <v>12.1</v>
      </c>
      <c r="S48" s="3"/>
      <c r="T48" s="3"/>
    </row>
    <row r="49" spans="1:20" x14ac:dyDescent="0.25">
      <c r="A49" s="3">
        <v>4</v>
      </c>
      <c r="B49" s="3">
        <v>3</v>
      </c>
      <c r="C49" s="3">
        <v>3.4</v>
      </c>
      <c r="D49" s="3">
        <v>10.9</v>
      </c>
      <c r="E49" s="3"/>
      <c r="F49" s="3"/>
      <c r="H49" s="3">
        <v>4</v>
      </c>
      <c r="I49" s="3">
        <v>5</v>
      </c>
      <c r="J49" s="3">
        <v>4.5</v>
      </c>
      <c r="K49" s="3">
        <v>15.7</v>
      </c>
      <c r="L49" s="3"/>
      <c r="M49" s="3"/>
      <c r="O49" s="3">
        <v>4</v>
      </c>
      <c r="P49" s="3">
        <v>5</v>
      </c>
      <c r="Q49" s="3">
        <v>4.4000000000000004</v>
      </c>
      <c r="R49" s="3">
        <v>11.9</v>
      </c>
      <c r="S49" s="3"/>
      <c r="T49" s="3"/>
    </row>
    <row r="50" spans="1:20" x14ac:dyDescent="0.25">
      <c r="A50" s="3">
        <v>5</v>
      </c>
      <c r="B50" s="3">
        <v>2.6</v>
      </c>
      <c r="C50" s="3">
        <v>2.4</v>
      </c>
      <c r="D50" s="3">
        <v>12.7</v>
      </c>
      <c r="E50" s="3"/>
      <c r="F50" s="3"/>
      <c r="H50" s="3">
        <v>5</v>
      </c>
      <c r="I50" s="3">
        <v>2.7</v>
      </c>
      <c r="J50" s="3">
        <v>4.3</v>
      </c>
      <c r="K50" s="3">
        <v>14.2</v>
      </c>
      <c r="L50" s="3"/>
      <c r="M50" s="3"/>
      <c r="O50" s="3">
        <v>5</v>
      </c>
      <c r="P50" s="3">
        <v>5.5</v>
      </c>
      <c r="Q50" s="3">
        <v>5.7</v>
      </c>
      <c r="R50" s="3">
        <v>10.4</v>
      </c>
      <c r="S50" s="3"/>
      <c r="T50" s="3"/>
    </row>
    <row r="51" spans="1:20" x14ac:dyDescent="0.25">
      <c r="A51" s="3">
        <v>6</v>
      </c>
      <c r="B51" s="3">
        <v>3.1</v>
      </c>
      <c r="C51" s="3">
        <v>3.7</v>
      </c>
      <c r="D51" s="3">
        <v>12.6</v>
      </c>
      <c r="E51" s="3"/>
      <c r="F51" s="3"/>
      <c r="H51" s="3">
        <v>6</v>
      </c>
      <c r="I51" s="3">
        <v>4</v>
      </c>
      <c r="J51" s="3">
        <v>3.3</v>
      </c>
      <c r="K51" s="3">
        <v>15.5</v>
      </c>
      <c r="L51" s="3"/>
      <c r="M51" s="3"/>
      <c r="O51" s="3">
        <v>6</v>
      </c>
      <c r="P51" s="3">
        <v>7</v>
      </c>
      <c r="Q51" s="3">
        <v>6</v>
      </c>
      <c r="R51" s="3">
        <v>10.7</v>
      </c>
      <c r="S51" s="3"/>
      <c r="T51" s="3"/>
    </row>
    <row r="52" spans="1:20" x14ac:dyDescent="0.25">
      <c r="A52" s="3">
        <v>7</v>
      </c>
      <c r="B52" s="3">
        <v>2.9</v>
      </c>
      <c r="C52" s="3">
        <v>3.1</v>
      </c>
      <c r="D52" s="3">
        <v>13</v>
      </c>
      <c r="E52" s="3"/>
      <c r="F52" s="3"/>
      <c r="H52" s="3">
        <v>7</v>
      </c>
      <c r="I52" s="3">
        <v>4</v>
      </c>
      <c r="J52" s="3">
        <v>3.4</v>
      </c>
      <c r="K52" s="3">
        <v>13.2</v>
      </c>
      <c r="L52" s="3"/>
      <c r="M52" s="3"/>
      <c r="O52" s="3">
        <v>7</v>
      </c>
      <c r="P52" s="3">
        <v>5.2</v>
      </c>
      <c r="Q52" s="3">
        <v>4.7</v>
      </c>
      <c r="R52" s="3">
        <v>10.1</v>
      </c>
      <c r="S52" s="3"/>
      <c r="T52" s="3"/>
    </row>
    <row r="53" spans="1:20" x14ac:dyDescent="0.25">
      <c r="A53" s="3">
        <v>8</v>
      </c>
      <c r="B53" s="3">
        <v>3.4</v>
      </c>
      <c r="C53" s="3">
        <v>3.2</v>
      </c>
      <c r="D53" s="3">
        <v>11.7</v>
      </c>
      <c r="E53" s="3"/>
      <c r="F53" s="3"/>
      <c r="H53" s="3">
        <v>8</v>
      </c>
      <c r="I53" s="3">
        <v>5.4</v>
      </c>
      <c r="J53" s="3">
        <v>4.4000000000000004</v>
      </c>
      <c r="K53" s="3">
        <v>8.8000000000000007</v>
      </c>
      <c r="L53" s="3"/>
      <c r="M53" s="3"/>
      <c r="O53" s="3">
        <v>8</v>
      </c>
      <c r="P53" s="3">
        <v>5</v>
      </c>
      <c r="Q53" s="3">
        <v>5.5</v>
      </c>
      <c r="R53" s="3">
        <v>10.7</v>
      </c>
      <c r="S53" s="3"/>
      <c r="T53" s="3"/>
    </row>
    <row r="54" spans="1:20" x14ac:dyDescent="0.25">
      <c r="A54" s="3">
        <v>9</v>
      </c>
      <c r="B54" s="3">
        <v>3.8</v>
      </c>
      <c r="C54" s="3">
        <v>2.5</v>
      </c>
      <c r="D54" s="3">
        <v>12.1</v>
      </c>
      <c r="E54" s="3"/>
      <c r="F54" s="3"/>
      <c r="H54" s="3">
        <v>9</v>
      </c>
      <c r="I54" s="3">
        <v>3.5</v>
      </c>
      <c r="J54" s="3">
        <v>2.2000000000000002</v>
      </c>
      <c r="K54" s="3">
        <v>12.7</v>
      </c>
      <c r="L54" s="3"/>
      <c r="M54" s="3"/>
      <c r="O54" s="3">
        <v>9</v>
      </c>
      <c r="P54" s="3">
        <v>4.5</v>
      </c>
      <c r="Q54" s="3">
        <v>4.3</v>
      </c>
      <c r="R54" s="3">
        <v>12.6</v>
      </c>
      <c r="S54" s="3"/>
      <c r="T54" s="3"/>
    </row>
    <row r="55" spans="1:20" x14ac:dyDescent="0.25">
      <c r="A55" s="3">
        <v>10</v>
      </c>
      <c r="B55" s="3">
        <v>3.3</v>
      </c>
      <c r="C55" s="3">
        <v>3.8</v>
      </c>
      <c r="D55" s="3">
        <v>12.4</v>
      </c>
      <c r="E55" s="3"/>
      <c r="F55" s="3"/>
      <c r="H55" s="3">
        <v>10</v>
      </c>
      <c r="I55" s="3">
        <v>2.4</v>
      </c>
      <c r="J55" s="3">
        <v>2.5</v>
      </c>
      <c r="K55" s="3">
        <v>12.7</v>
      </c>
      <c r="L55" s="3"/>
      <c r="M55" s="3"/>
      <c r="O55" s="3">
        <v>10</v>
      </c>
      <c r="P55" s="3">
        <v>5.4</v>
      </c>
      <c r="Q55" s="3">
        <v>5.2</v>
      </c>
      <c r="R55" s="3">
        <v>12.8</v>
      </c>
      <c r="S55" s="3"/>
      <c r="T55" s="3"/>
    </row>
    <row r="57" spans="1:20" x14ac:dyDescent="0.25">
      <c r="A57" s="45" t="s">
        <v>16</v>
      </c>
      <c r="B57" s="46"/>
      <c r="C57" s="46"/>
      <c r="D57" s="46"/>
      <c r="E57" s="46"/>
      <c r="F57" s="47"/>
      <c r="H57" s="45" t="s">
        <v>19</v>
      </c>
      <c r="I57" s="46"/>
      <c r="J57" s="46"/>
      <c r="K57" s="46"/>
      <c r="L57" s="46"/>
      <c r="M57" s="47"/>
      <c r="O57" s="45" t="s">
        <v>22</v>
      </c>
      <c r="P57" s="46"/>
      <c r="Q57" s="46"/>
      <c r="R57" s="46"/>
      <c r="S57" s="46"/>
      <c r="T57" s="47"/>
    </row>
    <row r="58" spans="1:20" x14ac:dyDescent="0.25">
      <c r="A58" s="3" t="s">
        <v>0</v>
      </c>
      <c r="B58" s="3" t="s">
        <v>1</v>
      </c>
      <c r="C58" s="3" t="s">
        <v>2</v>
      </c>
      <c r="D58" s="3" t="s">
        <v>3</v>
      </c>
      <c r="E58" s="3" t="s">
        <v>4</v>
      </c>
      <c r="F58" s="3" t="s">
        <v>5</v>
      </c>
      <c r="H58" s="3" t="s">
        <v>0</v>
      </c>
      <c r="I58" s="3" t="s">
        <v>1</v>
      </c>
      <c r="J58" s="3" t="s">
        <v>2</v>
      </c>
      <c r="K58" s="3" t="s">
        <v>3</v>
      </c>
      <c r="L58" s="3" t="s">
        <v>4</v>
      </c>
      <c r="M58" s="3" t="s">
        <v>5</v>
      </c>
      <c r="O58" s="3" t="s">
        <v>0</v>
      </c>
      <c r="P58" s="3" t="s">
        <v>1</v>
      </c>
      <c r="Q58" s="3" t="s">
        <v>2</v>
      </c>
      <c r="R58" s="3" t="s">
        <v>3</v>
      </c>
      <c r="S58" s="3" t="s">
        <v>4</v>
      </c>
      <c r="T58" s="3" t="s">
        <v>5</v>
      </c>
    </row>
    <row r="59" spans="1:20" x14ac:dyDescent="0.25">
      <c r="A59" s="3">
        <v>1</v>
      </c>
      <c r="B59" s="3">
        <v>2.8</v>
      </c>
      <c r="C59" s="3">
        <v>2.6</v>
      </c>
      <c r="D59" s="3">
        <v>11.3</v>
      </c>
      <c r="E59" s="3">
        <v>773.9</v>
      </c>
      <c r="F59" s="3">
        <v>19.8</v>
      </c>
      <c r="H59" s="3">
        <v>1</v>
      </c>
      <c r="I59" s="3">
        <v>3.5</v>
      </c>
      <c r="J59" s="3">
        <v>4.3</v>
      </c>
      <c r="K59" s="3">
        <v>15.8</v>
      </c>
      <c r="L59" s="3">
        <v>492.3</v>
      </c>
      <c r="M59" s="3">
        <v>25.4</v>
      </c>
      <c r="O59" s="3">
        <v>1</v>
      </c>
      <c r="P59" s="3">
        <v>6</v>
      </c>
      <c r="Q59" s="3">
        <v>5.5</v>
      </c>
      <c r="R59" s="3">
        <v>12</v>
      </c>
      <c r="S59" s="3">
        <v>1026.7</v>
      </c>
      <c r="T59" s="3">
        <v>19.100000000000001</v>
      </c>
    </row>
    <row r="60" spans="1:20" x14ac:dyDescent="0.25">
      <c r="A60" s="3">
        <v>2</v>
      </c>
      <c r="B60" s="3">
        <v>2.8</v>
      </c>
      <c r="C60" s="3">
        <v>2.4</v>
      </c>
      <c r="D60" s="3">
        <v>11.6</v>
      </c>
      <c r="E60" s="3"/>
      <c r="F60" s="3"/>
      <c r="H60" s="3">
        <v>2</v>
      </c>
      <c r="I60" s="3">
        <v>3.7</v>
      </c>
      <c r="J60" s="3">
        <v>3.5</v>
      </c>
      <c r="K60" s="3">
        <v>14.5</v>
      </c>
      <c r="L60" s="3"/>
      <c r="M60" s="3"/>
      <c r="O60" s="3">
        <v>2</v>
      </c>
      <c r="P60" s="3">
        <v>5.3</v>
      </c>
      <c r="Q60" s="3">
        <v>6.2</v>
      </c>
      <c r="R60" s="3">
        <v>13</v>
      </c>
      <c r="S60" s="3"/>
      <c r="T60" s="3"/>
    </row>
    <row r="61" spans="1:20" x14ac:dyDescent="0.25">
      <c r="A61" s="3">
        <v>3</v>
      </c>
      <c r="B61" s="3">
        <v>2.2999999999999998</v>
      </c>
      <c r="C61" s="3">
        <v>2.4</v>
      </c>
      <c r="D61" s="3">
        <v>12.1</v>
      </c>
      <c r="E61" s="3"/>
      <c r="F61" s="3"/>
      <c r="H61" s="3">
        <v>3</v>
      </c>
      <c r="I61" s="3">
        <v>3.6</v>
      </c>
      <c r="J61" s="3">
        <v>4.5999999999999996</v>
      </c>
      <c r="K61" s="3">
        <v>14.2</v>
      </c>
      <c r="L61" s="3"/>
      <c r="M61" s="3"/>
      <c r="O61" s="3">
        <v>3</v>
      </c>
      <c r="P61" s="3">
        <v>5.3</v>
      </c>
      <c r="Q61" s="3">
        <v>5.5</v>
      </c>
      <c r="R61" s="3">
        <v>11.5</v>
      </c>
      <c r="S61" s="3"/>
      <c r="T61" s="3"/>
    </row>
    <row r="62" spans="1:20" x14ac:dyDescent="0.25">
      <c r="A62" s="3">
        <v>4</v>
      </c>
      <c r="B62" s="3">
        <v>5.5</v>
      </c>
      <c r="C62" s="3">
        <v>5.2</v>
      </c>
      <c r="D62" s="3">
        <v>8.8000000000000007</v>
      </c>
      <c r="E62" s="3"/>
      <c r="F62" s="3"/>
      <c r="H62" s="3">
        <v>4</v>
      </c>
      <c r="I62" s="3">
        <v>3</v>
      </c>
      <c r="J62" s="3">
        <v>3.2</v>
      </c>
      <c r="K62" s="3">
        <v>12.1</v>
      </c>
      <c r="L62" s="3"/>
      <c r="M62" s="3"/>
      <c r="O62" s="3">
        <v>4</v>
      </c>
      <c r="P62" s="3">
        <v>5</v>
      </c>
      <c r="Q62" s="3">
        <v>4.4000000000000004</v>
      </c>
      <c r="R62" s="3">
        <v>10.6</v>
      </c>
      <c r="S62" s="3"/>
      <c r="T62" s="3"/>
    </row>
    <row r="63" spans="1:20" x14ac:dyDescent="0.25">
      <c r="A63" s="3">
        <v>5</v>
      </c>
      <c r="B63" s="3">
        <v>3</v>
      </c>
      <c r="C63" s="3">
        <v>3</v>
      </c>
      <c r="D63" s="3">
        <v>11.6</v>
      </c>
      <c r="E63" s="3"/>
      <c r="F63" s="3"/>
      <c r="H63" s="3">
        <v>5</v>
      </c>
      <c r="I63" s="3">
        <v>3.8</v>
      </c>
      <c r="J63" s="3">
        <v>4</v>
      </c>
      <c r="K63" s="3">
        <v>14.6</v>
      </c>
      <c r="L63" s="3"/>
      <c r="M63" s="3"/>
      <c r="O63" s="3">
        <v>5</v>
      </c>
      <c r="P63" s="3">
        <v>3.8</v>
      </c>
      <c r="Q63" s="3">
        <v>3.7</v>
      </c>
      <c r="R63" s="3">
        <v>14.3</v>
      </c>
      <c r="S63" s="3"/>
      <c r="T63" s="3"/>
    </row>
    <row r="64" spans="1:20" x14ac:dyDescent="0.25">
      <c r="A64" s="3">
        <v>6</v>
      </c>
      <c r="B64" s="3">
        <v>2.4</v>
      </c>
      <c r="C64" s="3">
        <v>2.8</v>
      </c>
      <c r="D64" s="3">
        <v>9</v>
      </c>
      <c r="E64" s="3"/>
      <c r="F64" s="3"/>
      <c r="H64" s="3">
        <v>6</v>
      </c>
      <c r="I64" s="3">
        <v>4</v>
      </c>
      <c r="J64" s="3">
        <v>4.4000000000000004</v>
      </c>
      <c r="K64" s="3">
        <v>13.4</v>
      </c>
      <c r="L64" s="3"/>
      <c r="M64" s="3"/>
      <c r="O64" s="3">
        <v>6</v>
      </c>
      <c r="P64" s="3">
        <v>5</v>
      </c>
      <c r="Q64" s="3">
        <v>4.7</v>
      </c>
      <c r="R64" s="3">
        <v>12.1</v>
      </c>
      <c r="S64" s="3"/>
      <c r="T64" s="3"/>
    </row>
    <row r="65" spans="1:20" x14ac:dyDescent="0.25">
      <c r="A65" s="3">
        <v>7</v>
      </c>
      <c r="B65" s="3">
        <v>2.5</v>
      </c>
      <c r="C65" s="3">
        <v>3</v>
      </c>
      <c r="D65" s="3">
        <v>13.1</v>
      </c>
      <c r="E65" s="3"/>
      <c r="F65" s="3"/>
      <c r="H65" s="3">
        <v>7</v>
      </c>
      <c r="I65" s="3">
        <v>4.5</v>
      </c>
      <c r="J65" s="3">
        <v>4.5</v>
      </c>
      <c r="K65" s="3">
        <v>12.2</v>
      </c>
      <c r="L65" s="3"/>
      <c r="M65" s="3"/>
      <c r="O65" s="3">
        <v>7</v>
      </c>
      <c r="P65" s="3">
        <v>4.8</v>
      </c>
      <c r="Q65" s="3">
        <v>6.3</v>
      </c>
      <c r="R65" s="3">
        <v>11.5</v>
      </c>
      <c r="S65" s="3"/>
      <c r="T65" s="3"/>
    </row>
    <row r="66" spans="1:20" x14ac:dyDescent="0.25">
      <c r="A66" s="3">
        <v>8</v>
      </c>
      <c r="B66" s="3">
        <v>2.9</v>
      </c>
      <c r="C66" s="3">
        <v>2.6</v>
      </c>
      <c r="D66" s="3">
        <v>10.1</v>
      </c>
      <c r="E66" s="3"/>
      <c r="F66" s="3"/>
      <c r="H66" s="3">
        <v>8</v>
      </c>
      <c r="I66" s="3">
        <v>4</v>
      </c>
      <c r="J66" s="3">
        <v>4.5</v>
      </c>
      <c r="K66" s="3">
        <v>14.5</v>
      </c>
      <c r="L66" s="3"/>
      <c r="M66" s="3"/>
      <c r="O66" s="3">
        <v>8</v>
      </c>
      <c r="P66" s="3">
        <v>5.2</v>
      </c>
      <c r="Q66" s="3">
        <v>6.9</v>
      </c>
      <c r="R66" s="3">
        <v>11.8</v>
      </c>
      <c r="S66" s="3"/>
      <c r="T66" s="3"/>
    </row>
    <row r="67" spans="1:20" x14ac:dyDescent="0.25">
      <c r="A67" s="3">
        <v>9</v>
      </c>
      <c r="B67" s="3">
        <v>6</v>
      </c>
      <c r="C67" s="3">
        <v>5.7</v>
      </c>
      <c r="D67" s="3">
        <v>10.4</v>
      </c>
      <c r="E67" s="3"/>
      <c r="F67" s="3"/>
      <c r="H67" s="3">
        <v>9</v>
      </c>
      <c r="I67" s="3">
        <v>3.7</v>
      </c>
      <c r="J67" s="3">
        <v>4.5</v>
      </c>
      <c r="K67" s="3">
        <v>13.5</v>
      </c>
      <c r="L67" s="3"/>
      <c r="M67" s="3"/>
      <c r="O67" s="3">
        <v>9</v>
      </c>
      <c r="P67" s="3">
        <v>5</v>
      </c>
      <c r="Q67" s="3">
        <v>6.3</v>
      </c>
      <c r="R67" s="3">
        <v>11.5</v>
      </c>
      <c r="S67" s="3"/>
      <c r="T67" s="3"/>
    </row>
    <row r="68" spans="1:20" x14ac:dyDescent="0.25">
      <c r="A68" s="3">
        <v>10</v>
      </c>
      <c r="B68" s="3">
        <v>4.5</v>
      </c>
      <c r="C68" s="3">
        <v>3.8</v>
      </c>
      <c r="D68" s="3">
        <v>11.7</v>
      </c>
      <c r="E68" s="3"/>
      <c r="F68" s="3"/>
      <c r="H68" s="3">
        <v>10</v>
      </c>
      <c r="I68" s="3">
        <v>6.5</v>
      </c>
      <c r="J68" s="3">
        <v>5.6</v>
      </c>
      <c r="K68" s="3">
        <v>14.1</v>
      </c>
      <c r="L68" s="3"/>
      <c r="M68" s="3"/>
      <c r="O68" s="3">
        <v>10</v>
      </c>
      <c r="P68" s="3">
        <v>5</v>
      </c>
      <c r="Q68" s="3">
        <v>5</v>
      </c>
      <c r="R68" s="3">
        <v>12</v>
      </c>
      <c r="S68" s="3"/>
      <c r="T68" s="3"/>
    </row>
    <row r="70" spans="1:20" x14ac:dyDescent="0.25">
      <c r="A70" s="48" t="s">
        <v>17</v>
      </c>
      <c r="B70" s="49"/>
      <c r="C70" s="49"/>
      <c r="D70" s="49"/>
      <c r="E70" s="49"/>
      <c r="F70" s="50"/>
      <c r="H70" s="48" t="s">
        <v>20</v>
      </c>
      <c r="I70" s="49"/>
      <c r="J70" s="49"/>
      <c r="K70" s="49"/>
      <c r="L70" s="49"/>
      <c r="M70" s="50"/>
      <c r="O70" s="48" t="s">
        <v>23</v>
      </c>
      <c r="P70" s="49"/>
      <c r="Q70" s="49"/>
      <c r="R70" s="49"/>
      <c r="S70" s="49"/>
      <c r="T70" s="50"/>
    </row>
    <row r="71" spans="1:20" x14ac:dyDescent="0.25">
      <c r="A71" s="3" t="s">
        <v>0</v>
      </c>
      <c r="B71" s="3" t="s">
        <v>1</v>
      </c>
      <c r="C71" s="3" t="s">
        <v>2</v>
      </c>
      <c r="D71" s="3" t="s">
        <v>3</v>
      </c>
      <c r="E71" s="3" t="s">
        <v>4</v>
      </c>
      <c r="F71" s="3" t="s">
        <v>5</v>
      </c>
      <c r="H71" s="3" t="s">
        <v>0</v>
      </c>
      <c r="I71" s="3" t="s">
        <v>1</v>
      </c>
      <c r="J71" s="3" t="s">
        <v>2</v>
      </c>
      <c r="K71" s="3" t="s">
        <v>3</v>
      </c>
      <c r="L71" s="3" t="s">
        <v>4</v>
      </c>
      <c r="M71" s="3" t="s">
        <v>5</v>
      </c>
      <c r="O71" s="3" t="s">
        <v>0</v>
      </c>
      <c r="P71" s="3" t="s">
        <v>1</v>
      </c>
      <c r="Q71" s="3" t="s">
        <v>2</v>
      </c>
      <c r="R71" s="3" t="s">
        <v>3</v>
      </c>
      <c r="S71" s="3" t="s">
        <v>4</v>
      </c>
      <c r="T71" s="3" t="s">
        <v>5</v>
      </c>
    </row>
    <row r="72" spans="1:20" x14ac:dyDescent="0.25">
      <c r="A72" s="3">
        <v>1</v>
      </c>
      <c r="B72" s="3">
        <v>4</v>
      </c>
      <c r="C72" s="3">
        <v>3.7</v>
      </c>
      <c r="D72" s="3">
        <v>11</v>
      </c>
      <c r="E72" s="3">
        <v>746.7</v>
      </c>
      <c r="F72" s="3">
        <v>20.3</v>
      </c>
      <c r="H72" s="3">
        <v>1</v>
      </c>
      <c r="I72" s="3">
        <v>2.6</v>
      </c>
      <c r="J72" s="3">
        <v>2.5</v>
      </c>
      <c r="K72" s="3">
        <v>13.5</v>
      </c>
      <c r="L72" s="3">
        <v>564.29999999999995</v>
      </c>
      <c r="M72" s="3">
        <v>27.7</v>
      </c>
      <c r="O72" s="3">
        <v>1</v>
      </c>
      <c r="P72" s="3">
        <v>5.6</v>
      </c>
      <c r="Q72" s="3">
        <v>4.9000000000000004</v>
      </c>
      <c r="R72" s="3">
        <v>12</v>
      </c>
      <c r="S72" s="3">
        <v>996.4</v>
      </c>
      <c r="T72" s="3">
        <v>20.7</v>
      </c>
    </row>
    <row r="73" spans="1:20" x14ac:dyDescent="0.25">
      <c r="A73" s="3">
        <v>2</v>
      </c>
      <c r="B73" s="3">
        <v>3.2</v>
      </c>
      <c r="C73" s="3">
        <v>2.8</v>
      </c>
      <c r="D73" s="3">
        <v>11.7</v>
      </c>
      <c r="E73" s="3"/>
      <c r="F73" s="3"/>
      <c r="H73" s="3">
        <v>2</v>
      </c>
      <c r="I73" s="3">
        <v>4.7</v>
      </c>
      <c r="J73" s="3">
        <v>5.2</v>
      </c>
      <c r="K73" s="3">
        <v>15.5</v>
      </c>
      <c r="L73" s="3"/>
      <c r="M73" s="3"/>
      <c r="O73" s="3">
        <v>2</v>
      </c>
      <c r="P73" s="3">
        <v>4.5</v>
      </c>
      <c r="Q73" s="3">
        <v>5.4</v>
      </c>
      <c r="R73" s="3">
        <v>12.5</v>
      </c>
      <c r="S73" s="3"/>
      <c r="T73" s="3"/>
    </row>
    <row r="74" spans="1:20" x14ac:dyDescent="0.25">
      <c r="A74" s="3">
        <v>3</v>
      </c>
      <c r="B74" s="3">
        <v>3.4</v>
      </c>
      <c r="C74" s="3">
        <v>3.6</v>
      </c>
      <c r="D74" s="3">
        <v>11.8</v>
      </c>
      <c r="E74" s="3"/>
      <c r="F74" s="3"/>
      <c r="H74" s="3">
        <v>3</v>
      </c>
      <c r="I74" s="3">
        <v>3.5</v>
      </c>
      <c r="J74" s="3">
        <v>4.5999999999999996</v>
      </c>
      <c r="K74" s="3">
        <v>14.1</v>
      </c>
      <c r="L74" s="3"/>
      <c r="M74" s="3"/>
      <c r="O74" s="3">
        <v>3</v>
      </c>
      <c r="P74" s="3">
        <v>5.3</v>
      </c>
      <c r="Q74" s="3">
        <v>6</v>
      </c>
      <c r="R74" s="3">
        <v>10.4</v>
      </c>
      <c r="S74" s="3"/>
      <c r="T74" s="3"/>
    </row>
    <row r="75" spans="1:20" x14ac:dyDescent="0.25">
      <c r="A75" s="3">
        <v>4</v>
      </c>
      <c r="B75" s="3">
        <v>2.2999999999999998</v>
      </c>
      <c r="C75" s="3">
        <v>2.5</v>
      </c>
      <c r="D75" s="3">
        <v>11.4</v>
      </c>
      <c r="E75" s="3"/>
      <c r="F75" s="3"/>
      <c r="H75" s="3">
        <v>4</v>
      </c>
      <c r="I75" s="3">
        <v>3.5</v>
      </c>
      <c r="J75" s="3">
        <v>4.2</v>
      </c>
      <c r="K75" s="3">
        <v>13.8</v>
      </c>
      <c r="L75" s="3"/>
      <c r="M75" s="3"/>
      <c r="O75" s="3">
        <v>4</v>
      </c>
      <c r="P75" s="3">
        <v>4.7</v>
      </c>
      <c r="Q75" s="3">
        <v>4.7</v>
      </c>
      <c r="R75" s="3">
        <v>11.5</v>
      </c>
      <c r="S75" s="3"/>
      <c r="T75" s="3"/>
    </row>
    <row r="76" spans="1:20" x14ac:dyDescent="0.25">
      <c r="A76" s="3">
        <v>5</v>
      </c>
      <c r="B76" s="3">
        <v>4.2</v>
      </c>
      <c r="C76" s="3">
        <v>3.8</v>
      </c>
      <c r="D76" s="3">
        <v>10.7</v>
      </c>
      <c r="E76" s="3"/>
      <c r="F76" s="3"/>
      <c r="H76" s="3">
        <v>5</v>
      </c>
      <c r="I76" s="3">
        <v>4</v>
      </c>
      <c r="J76" s="3">
        <v>5.0999999999999996</v>
      </c>
      <c r="K76" s="3">
        <v>15.4</v>
      </c>
      <c r="L76" s="3"/>
      <c r="M76" s="3"/>
      <c r="O76" s="3">
        <v>5</v>
      </c>
      <c r="P76" s="3">
        <v>5</v>
      </c>
      <c r="Q76" s="3">
        <v>6</v>
      </c>
      <c r="R76" s="3">
        <v>11.8</v>
      </c>
      <c r="S76" s="3"/>
      <c r="T76" s="3"/>
    </row>
    <row r="77" spans="1:20" x14ac:dyDescent="0.25">
      <c r="A77" s="3">
        <v>6</v>
      </c>
      <c r="B77" s="3">
        <v>4.2</v>
      </c>
      <c r="C77" s="3">
        <v>3.6</v>
      </c>
      <c r="D77" s="3">
        <v>11</v>
      </c>
      <c r="E77" s="3"/>
      <c r="F77" s="3"/>
      <c r="H77" s="3">
        <v>6</v>
      </c>
      <c r="I77" s="3">
        <v>4</v>
      </c>
      <c r="J77" s="3">
        <v>3.5</v>
      </c>
      <c r="K77" s="3">
        <v>15.1</v>
      </c>
      <c r="L77" s="3"/>
      <c r="M77" s="3"/>
      <c r="O77" s="3">
        <v>6</v>
      </c>
      <c r="P77" s="3">
        <v>6</v>
      </c>
      <c r="Q77" s="3">
        <v>6.6</v>
      </c>
      <c r="R77" s="3">
        <v>12.9</v>
      </c>
      <c r="S77" s="3"/>
      <c r="T77" s="3"/>
    </row>
    <row r="78" spans="1:20" x14ac:dyDescent="0.25">
      <c r="A78" s="3">
        <v>7</v>
      </c>
      <c r="B78" s="3">
        <v>3.8</v>
      </c>
      <c r="C78" s="3">
        <v>4</v>
      </c>
      <c r="D78" s="3">
        <v>12.5</v>
      </c>
      <c r="E78" s="3"/>
      <c r="F78" s="3"/>
      <c r="H78" s="3">
        <v>7</v>
      </c>
      <c r="I78" s="3">
        <v>3.5</v>
      </c>
      <c r="J78" s="3">
        <v>3.4</v>
      </c>
      <c r="K78" s="3">
        <v>13.6</v>
      </c>
      <c r="L78" s="3"/>
      <c r="M78" s="3"/>
      <c r="O78" s="3">
        <v>7</v>
      </c>
      <c r="P78" s="3">
        <v>6.5</v>
      </c>
      <c r="Q78" s="3">
        <v>5</v>
      </c>
      <c r="R78" s="3">
        <v>12.5</v>
      </c>
      <c r="S78" s="3"/>
      <c r="T78" s="3"/>
    </row>
    <row r="79" spans="1:20" x14ac:dyDescent="0.25">
      <c r="A79" s="3">
        <v>8</v>
      </c>
      <c r="B79" s="3">
        <v>3.6</v>
      </c>
      <c r="C79" s="3">
        <v>3.2</v>
      </c>
      <c r="D79" s="3">
        <v>10.1</v>
      </c>
      <c r="E79" s="3"/>
      <c r="F79" s="3"/>
      <c r="H79" s="3">
        <v>8</v>
      </c>
      <c r="I79" s="3">
        <v>4.2</v>
      </c>
      <c r="J79" s="3">
        <v>4.3</v>
      </c>
      <c r="K79" s="3">
        <v>13.8</v>
      </c>
      <c r="L79" s="3"/>
      <c r="M79" s="3"/>
      <c r="O79" s="3">
        <v>8</v>
      </c>
      <c r="P79" s="3">
        <v>5.2</v>
      </c>
      <c r="Q79" s="3">
        <v>5.7</v>
      </c>
      <c r="R79" s="3">
        <v>12</v>
      </c>
      <c r="S79" s="3"/>
      <c r="T79" s="3"/>
    </row>
    <row r="80" spans="1:20" x14ac:dyDescent="0.25">
      <c r="A80" s="3">
        <v>9</v>
      </c>
      <c r="B80" s="3">
        <v>3</v>
      </c>
      <c r="C80" s="3">
        <v>3</v>
      </c>
      <c r="D80" s="3">
        <v>10.3</v>
      </c>
      <c r="E80" s="3"/>
      <c r="F80" s="3"/>
      <c r="H80" s="3">
        <v>9</v>
      </c>
      <c r="I80" s="3">
        <v>4.8</v>
      </c>
      <c r="J80" s="3">
        <v>5</v>
      </c>
      <c r="K80" s="3">
        <v>14.5</v>
      </c>
      <c r="L80" s="3"/>
      <c r="M80" s="3"/>
      <c r="O80" s="3">
        <v>9</v>
      </c>
      <c r="P80" s="3">
        <v>4.4000000000000004</v>
      </c>
      <c r="Q80" s="3">
        <v>4.4000000000000004</v>
      </c>
      <c r="R80" s="3">
        <v>10.9</v>
      </c>
      <c r="S80" s="3"/>
      <c r="T80" s="3"/>
    </row>
    <row r="81" spans="1:20" x14ac:dyDescent="0.25">
      <c r="A81" s="3">
        <v>10</v>
      </c>
      <c r="B81" s="3">
        <v>3</v>
      </c>
      <c r="C81" s="3">
        <v>3.3</v>
      </c>
      <c r="D81" s="3">
        <v>11.3</v>
      </c>
      <c r="E81" s="3"/>
      <c r="F81" s="3"/>
      <c r="H81" s="3">
        <v>10</v>
      </c>
      <c r="I81" s="3">
        <v>4.0999999999999996</v>
      </c>
      <c r="J81" s="3">
        <v>4.4000000000000004</v>
      </c>
      <c r="K81" s="3">
        <v>12.9</v>
      </c>
      <c r="L81" s="3"/>
      <c r="M81" s="3"/>
      <c r="O81" s="3">
        <v>10</v>
      </c>
      <c r="P81" s="3">
        <v>5.5</v>
      </c>
      <c r="Q81" s="3">
        <v>5.6</v>
      </c>
      <c r="R81" s="3">
        <v>12.3</v>
      </c>
      <c r="S81" s="3"/>
      <c r="T81" s="3"/>
    </row>
    <row r="82" spans="1:20" x14ac:dyDescent="0.25">
      <c r="A82" s="4"/>
      <c r="B82" s="4"/>
      <c r="C82" s="4"/>
      <c r="D82" s="4"/>
      <c r="E82" s="4"/>
      <c r="F82" s="4"/>
      <c r="H82" s="4"/>
      <c r="I82" s="4"/>
      <c r="J82" s="4"/>
      <c r="K82" s="4"/>
      <c r="L82" s="4"/>
      <c r="M82" s="4"/>
      <c r="O82" s="4"/>
      <c r="P82" s="4"/>
      <c r="Q82" s="4"/>
      <c r="R82" s="4"/>
      <c r="S82" s="4"/>
      <c r="T82" s="4"/>
    </row>
    <row r="83" spans="1:20" s="5" customFormat="1" x14ac:dyDescent="0.25"/>
    <row r="85" spans="1:20" x14ac:dyDescent="0.25">
      <c r="A85" s="54" t="s">
        <v>24</v>
      </c>
      <c r="B85" s="55"/>
      <c r="C85" s="55"/>
      <c r="D85" s="55"/>
      <c r="E85" s="55"/>
      <c r="F85" s="56"/>
      <c r="H85" s="54" t="s">
        <v>27</v>
      </c>
      <c r="I85" s="55"/>
      <c r="J85" s="55"/>
      <c r="K85" s="55"/>
      <c r="L85" s="55"/>
      <c r="M85" s="56"/>
      <c r="O85" s="54" t="s">
        <v>30</v>
      </c>
      <c r="P85" s="55"/>
      <c r="Q85" s="55"/>
      <c r="R85" s="55"/>
      <c r="S85" s="55"/>
      <c r="T85" s="56"/>
    </row>
    <row r="86" spans="1:20" x14ac:dyDescent="0.25">
      <c r="A86" s="3" t="s">
        <v>0</v>
      </c>
      <c r="B86" s="3" t="s">
        <v>1</v>
      </c>
      <c r="C86" s="3" t="s">
        <v>2</v>
      </c>
      <c r="D86" s="3" t="s">
        <v>3</v>
      </c>
      <c r="E86" s="3" t="s">
        <v>4</v>
      </c>
      <c r="F86" s="3" t="s">
        <v>5</v>
      </c>
      <c r="H86" s="3" t="s">
        <v>0</v>
      </c>
      <c r="I86" s="3" t="s">
        <v>1</v>
      </c>
      <c r="J86" s="3" t="s">
        <v>2</v>
      </c>
      <c r="K86" s="3" t="s">
        <v>3</v>
      </c>
      <c r="L86" s="3" t="s">
        <v>4</v>
      </c>
      <c r="M86" s="3" t="s">
        <v>5</v>
      </c>
      <c r="O86" s="3" t="s">
        <v>0</v>
      </c>
      <c r="P86" s="3" t="s">
        <v>1</v>
      </c>
      <c r="Q86" s="3" t="s">
        <v>2</v>
      </c>
      <c r="R86" s="3" t="s">
        <v>3</v>
      </c>
      <c r="S86" s="3" t="s">
        <v>4</v>
      </c>
      <c r="T86" s="3" t="s">
        <v>5</v>
      </c>
    </row>
    <row r="87" spans="1:20" x14ac:dyDescent="0.25">
      <c r="A87" s="3">
        <v>1</v>
      </c>
      <c r="B87" s="3">
        <v>3</v>
      </c>
      <c r="C87" s="3">
        <v>3.1</v>
      </c>
      <c r="D87" s="3">
        <v>11.7</v>
      </c>
      <c r="E87" s="3">
        <v>631.29999999999995</v>
      </c>
      <c r="F87" s="3">
        <v>20.2</v>
      </c>
      <c r="H87" s="3">
        <v>1</v>
      </c>
      <c r="I87" s="3">
        <v>3.3</v>
      </c>
      <c r="J87" s="3">
        <v>3.2</v>
      </c>
      <c r="K87" s="3">
        <v>14.7</v>
      </c>
      <c r="L87" s="3">
        <v>458.2</v>
      </c>
      <c r="M87" s="3">
        <v>26.3</v>
      </c>
      <c r="O87" s="3">
        <v>1</v>
      </c>
      <c r="P87" s="3">
        <v>4.4000000000000004</v>
      </c>
      <c r="Q87" s="3">
        <v>4.5</v>
      </c>
      <c r="R87" s="3">
        <v>10.7</v>
      </c>
      <c r="S87" s="3">
        <v>1026.8</v>
      </c>
      <c r="T87" s="3">
        <v>19.8</v>
      </c>
    </row>
    <row r="88" spans="1:20" x14ac:dyDescent="0.25">
      <c r="A88" s="3">
        <v>2</v>
      </c>
      <c r="B88" s="3">
        <v>4.5</v>
      </c>
      <c r="C88" s="3">
        <v>4</v>
      </c>
      <c r="D88" s="3">
        <v>9.6999999999999993</v>
      </c>
      <c r="E88" s="3"/>
      <c r="F88" s="3"/>
      <c r="H88" s="3">
        <v>2</v>
      </c>
      <c r="I88" s="3">
        <v>4.0999999999999996</v>
      </c>
      <c r="J88" s="3">
        <v>3.5</v>
      </c>
      <c r="K88" s="3">
        <v>14.7</v>
      </c>
      <c r="L88" s="3"/>
      <c r="M88" s="3"/>
      <c r="O88" s="3">
        <v>2</v>
      </c>
      <c r="P88" s="3">
        <v>4.2</v>
      </c>
      <c r="Q88" s="3">
        <v>4.5</v>
      </c>
      <c r="R88" s="3">
        <v>10.8</v>
      </c>
      <c r="S88" s="3"/>
      <c r="T88" s="3"/>
    </row>
    <row r="89" spans="1:20" x14ac:dyDescent="0.25">
      <c r="A89" s="3">
        <v>3</v>
      </c>
      <c r="B89" s="3">
        <v>4.5</v>
      </c>
      <c r="C89" s="3">
        <v>3.7</v>
      </c>
      <c r="D89" s="3">
        <v>8.3000000000000007</v>
      </c>
      <c r="E89" s="3"/>
      <c r="F89" s="3"/>
      <c r="H89" s="3">
        <v>3</v>
      </c>
      <c r="I89" s="3">
        <v>4</v>
      </c>
      <c r="J89" s="3">
        <v>2.8</v>
      </c>
      <c r="K89" s="3">
        <v>12.7</v>
      </c>
      <c r="L89" s="3"/>
      <c r="M89" s="3"/>
      <c r="O89" s="3">
        <v>3</v>
      </c>
      <c r="P89" s="3">
        <v>5</v>
      </c>
      <c r="Q89" s="3">
        <v>5.4</v>
      </c>
      <c r="R89" s="3">
        <v>12.5</v>
      </c>
      <c r="S89" s="3"/>
      <c r="T89" s="3"/>
    </row>
    <row r="90" spans="1:20" x14ac:dyDescent="0.25">
      <c r="A90" s="3">
        <v>4</v>
      </c>
      <c r="B90" s="3">
        <v>4.4000000000000004</v>
      </c>
      <c r="C90" s="3">
        <v>4.2</v>
      </c>
      <c r="D90" s="3">
        <v>10.9</v>
      </c>
      <c r="E90" s="3"/>
      <c r="F90" s="3"/>
      <c r="H90" s="3">
        <v>4</v>
      </c>
      <c r="I90" s="3">
        <v>4.2</v>
      </c>
      <c r="J90" s="3">
        <v>3.8</v>
      </c>
      <c r="K90" s="3">
        <v>15.4</v>
      </c>
      <c r="L90" s="3"/>
      <c r="M90" s="3"/>
      <c r="O90" s="3">
        <v>4</v>
      </c>
      <c r="P90" s="3">
        <v>5.5</v>
      </c>
      <c r="Q90" s="3">
        <v>5.4</v>
      </c>
      <c r="R90" s="3">
        <v>11.8</v>
      </c>
      <c r="S90" s="3"/>
      <c r="T90" s="3"/>
    </row>
    <row r="91" spans="1:20" x14ac:dyDescent="0.25">
      <c r="A91" s="3">
        <v>5</v>
      </c>
      <c r="B91" s="3">
        <v>3.4</v>
      </c>
      <c r="C91" s="3">
        <v>3.5</v>
      </c>
      <c r="D91" s="3">
        <v>9</v>
      </c>
      <c r="E91" s="3"/>
      <c r="F91" s="3"/>
      <c r="H91" s="3">
        <v>5</v>
      </c>
      <c r="I91" s="3">
        <v>2.7</v>
      </c>
      <c r="J91" s="3">
        <v>2.7</v>
      </c>
      <c r="K91" s="3">
        <v>14.2</v>
      </c>
      <c r="L91" s="3"/>
      <c r="M91" s="3"/>
      <c r="O91" s="3">
        <v>5</v>
      </c>
      <c r="P91" s="3">
        <v>4.5</v>
      </c>
      <c r="Q91" s="3">
        <v>5.5</v>
      </c>
      <c r="R91" s="3">
        <v>9.9</v>
      </c>
      <c r="S91" s="3"/>
      <c r="T91" s="3"/>
    </row>
    <row r="92" spans="1:20" x14ac:dyDescent="0.25">
      <c r="A92" s="3">
        <v>6</v>
      </c>
      <c r="B92" s="3">
        <v>5.0999999999999996</v>
      </c>
      <c r="C92" s="3">
        <v>4</v>
      </c>
      <c r="D92" s="3">
        <v>7.7</v>
      </c>
      <c r="E92" s="3"/>
      <c r="F92" s="3"/>
      <c r="H92" s="3">
        <v>6</v>
      </c>
      <c r="I92" s="3">
        <v>3</v>
      </c>
      <c r="J92" s="3">
        <v>3.6</v>
      </c>
      <c r="K92" s="3">
        <v>14.6</v>
      </c>
      <c r="L92" s="3"/>
      <c r="M92" s="3"/>
      <c r="O92" s="3">
        <v>6</v>
      </c>
      <c r="P92" s="3">
        <v>5</v>
      </c>
      <c r="Q92" s="3">
        <v>4.7</v>
      </c>
      <c r="R92" s="3">
        <v>10.6</v>
      </c>
      <c r="S92" s="3"/>
      <c r="T92" s="3"/>
    </row>
    <row r="93" spans="1:20" x14ac:dyDescent="0.25">
      <c r="A93" s="3">
        <v>7</v>
      </c>
      <c r="B93" s="3">
        <v>4</v>
      </c>
      <c r="C93" s="3">
        <v>2.7</v>
      </c>
      <c r="D93" s="3">
        <v>9.5</v>
      </c>
      <c r="E93" s="3"/>
      <c r="F93" s="3"/>
      <c r="H93" s="3">
        <v>7</v>
      </c>
      <c r="I93" s="3">
        <v>3</v>
      </c>
      <c r="J93" s="3">
        <v>2.5</v>
      </c>
      <c r="K93" s="3">
        <v>14.1</v>
      </c>
      <c r="L93" s="3"/>
      <c r="M93" s="3"/>
      <c r="O93" s="3">
        <v>7</v>
      </c>
      <c r="P93" s="3">
        <v>5.2</v>
      </c>
      <c r="Q93" s="3">
        <v>5.6</v>
      </c>
      <c r="R93" s="3">
        <v>9</v>
      </c>
      <c r="S93" s="3"/>
      <c r="T93" s="3"/>
    </row>
    <row r="94" spans="1:20" x14ac:dyDescent="0.25">
      <c r="A94" s="3">
        <v>8</v>
      </c>
      <c r="B94" s="3">
        <v>3.5</v>
      </c>
      <c r="C94" s="3">
        <v>3.7</v>
      </c>
      <c r="D94" s="3">
        <v>8.3000000000000007</v>
      </c>
      <c r="E94" s="3"/>
      <c r="F94" s="3"/>
      <c r="H94" s="3">
        <v>8</v>
      </c>
      <c r="I94" s="3">
        <v>4.8</v>
      </c>
      <c r="J94" s="3">
        <v>4.5</v>
      </c>
      <c r="K94" s="3">
        <v>14.5</v>
      </c>
      <c r="L94" s="3"/>
      <c r="M94" s="3"/>
      <c r="O94" s="3">
        <v>8</v>
      </c>
      <c r="P94" s="3">
        <v>6</v>
      </c>
      <c r="Q94" s="3">
        <v>4.8</v>
      </c>
      <c r="R94" s="3">
        <v>10.199999999999999</v>
      </c>
      <c r="S94" s="3"/>
      <c r="T94" s="3"/>
    </row>
    <row r="95" spans="1:20" x14ac:dyDescent="0.25">
      <c r="A95" s="3">
        <v>9</v>
      </c>
      <c r="B95" s="3">
        <v>4</v>
      </c>
      <c r="C95" s="3">
        <v>3.6</v>
      </c>
      <c r="D95" s="3">
        <v>10.7</v>
      </c>
      <c r="E95" s="3"/>
      <c r="F95" s="3"/>
      <c r="H95" s="3">
        <v>9</v>
      </c>
      <c r="I95" s="3">
        <v>5</v>
      </c>
      <c r="J95" s="3">
        <v>3.5</v>
      </c>
      <c r="K95" s="3">
        <v>14.7</v>
      </c>
      <c r="L95" s="3"/>
      <c r="M95" s="3"/>
      <c r="O95" s="3">
        <v>9</v>
      </c>
      <c r="P95" s="3">
        <v>5.5</v>
      </c>
      <c r="Q95" s="3">
        <v>5</v>
      </c>
      <c r="R95" s="3">
        <v>12.1</v>
      </c>
      <c r="S95" s="3"/>
      <c r="T95" s="3"/>
    </row>
    <row r="96" spans="1:20" x14ac:dyDescent="0.25">
      <c r="A96" s="3">
        <v>10</v>
      </c>
      <c r="B96" s="3">
        <v>5</v>
      </c>
      <c r="C96" s="3">
        <v>4</v>
      </c>
      <c r="D96" s="3">
        <v>10.9</v>
      </c>
      <c r="E96" s="3"/>
      <c r="F96" s="3"/>
      <c r="H96" s="3">
        <v>10</v>
      </c>
      <c r="I96" s="3">
        <v>2.8</v>
      </c>
      <c r="J96" s="3">
        <v>3.4</v>
      </c>
      <c r="K96" s="3">
        <v>11.2</v>
      </c>
      <c r="L96" s="3"/>
      <c r="M96" s="3"/>
      <c r="O96" s="3">
        <v>10</v>
      </c>
      <c r="P96" s="3">
        <v>4</v>
      </c>
      <c r="Q96" s="3">
        <v>3.8</v>
      </c>
      <c r="R96" s="3">
        <v>12.8</v>
      </c>
      <c r="S96" s="3"/>
      <c r="T96" s="3"/>
    </row>
    <row r="98" spans="1:20" x14ac:dyDescent="0.25">
      <c r="A98" s="54" t="s">
        <v>25</v>
      </c>
      <c r="B98" s="55"/>
      <c r="C98" s="55"/>
      <c r="D98" s="55"/>
      <c r="E98" s="55"/>
      <c r="F98" s="56"/>
      <c r="H98" s="54" t="s">
        <v>28</v>
      </c>
      <c r="I98" s="55"/>
      <c r="J98" s="55"/>
      <c r="K98" s="55"/>
      <c r="L98" s="55"/>
      <c r="M98" s="56"/>
      <c r="O98" s="54" t="s">
        <v>31</v>
      </c>
      <c r="P98" s="55"/>
      <c r="Q98" s="55"/>
      <c r="R98" s="55"/>
      <c r="S98" s="55"/>
      <c r="T98" s="56"/>
    </row>
    <row r="99" spans="1:20" x14ac:dyDescent="0.25">
      <c r="A99" s="3" t="s">
        <v>0</v>
      </c>
      <c r="B99" s="3" t="s">
        <v>1</v>
      </c>
      <c r="C99" s="3" t="s">
        <v>2</v>
      </c>
      <c r="D99" s="3" t="s">
        <v>3</v>
      </c>
      <c r="E99" s="3" t="s">
        <v>4</v>
      </c>
      <c r="F99" s="3" t="s">
        <v>5</v>
      </c>
      <c r="H99" s="3" t="s">
        <v>0</v>
      </c>
      <c r="I99" s="3" t="s">
        <v>1</v>
      </c>
      <c r="J99" s="3" t="s">
        <v>2</v>
      </c>
      <c r="K99" s="3" t="s">
        <v>3</v>
      </c>
      <c r="L99" s="3" t="s">
        <v>4</v>
      </c>
      <c r="M99" s="3" t="s">
        <v>5</v>
      </c>
      <c r="O99" s="3" t="s">
        <v>0</v>
      </c>
      <c r="P99" s="3" t="s">
        <v>1</v>
      </c>
      <c r="Q99" s="3" t="s">
        <v>2</v>
      </c>
      <c r="R99" s="3" t="s">
        <v>3</v>
      </c>
      <c r="S99" s="3" t="s">
        <v>4</v>
      </c>
      <c r="T99" s="3" t="s">
        <v>5</v>
      </c>
    </row>
    <row r="100" spans="1:20" x14ac:dyDescent="0.25">
      <c r="A100" s="3">
        <v>1</v>
      </c>
      <c r="B100" s="3">
        <v>3</v>
      </c>
      <c r="C100" s="3">
        <v>3.4</v>
      </c>
      <c r="D100" s="3">
        <v>11.7</v>
      </c>
      <c r="E100" s="3">
        <v>549.20000000000005</v>
      </c>
      <c r="F100" s="3">
        <v>19.899999999999999</v>
      </c>
      <c r="H100" s="3">
        <v>1</v>
      </c>
      <c r="I100" s="3">
        <v>4.2</v>
      </c>
      <c r="J100" s="3">
        <v>3.5</v>
      </c>
      <c r="K100" s="3">
        <v>12.3</v>
      </c>
      <c r="L100" s="3">
        <v>453</v>
      </c>
      <c r="M100" s="3">
        <v>25.4</v>
      </c>
      <c r="O100" s="3">
        <v>1</v>
      </c>
      <c r="P100" s="3">
        <v>4.5999999999999996</v>
      </c>
      <c r="Q100" s="3">
        <v>5.5</v>
      </c>
      <c r="R100" s="3">
        <v>12.1</v>
      </c>
      <c r="S100" s="3">
        <v>1122</v>
      </c>
      <c r="T100" s="3">
        <v>19.5</v>
      </c>
    </row>
    <row r="101" spans="1:20" x14ac:dyDescent="0.25">
      <c r="A101" s="3">
        <v>2</v>
      </c>
      <c r="B101" s="3">
        <v>3.2</v>
      </c>
      <c r="C101" s="3">
        <v>4</v>
      </c>
      <c r="D101" s="3">
        <v>7.9</v>
      </c>
      <c r="E101" s="3"/>
      <c r="F101" s="3"/>
      <c r="H101" s="3">
        <v>2</v>
      </c>
      <c r="I101" s="3">
        <v>2.5</v>
      </c>
      <c r="J101" s="3">
        <v>3.5</v>
      </c>
      <c r="K101" s="3">
        <v>11.6</v>
      </c>
      <c r="L101" s="3"/>
      <c r="M101" s="3"/>
      <c r="O101" s="3">
        <v>2</v>
      </c>
      <c r="P101" s="3">
        <v>5</v>
      </c>
      <c r="Q101" s="3">
        <v>5.3</v>
      </c>
      <c r="R101" s="3">
        <v>12.8</v>
      </c>
      <c r="S101" s="3"/>
      <c r="T101" s="3"/>
    </row>
    <row r="102" spans="1:20" x14ac:dyDescent="0.25">
      <c r="A102" s="3">
        <v>3</v>
      </c>
      <c r="B102" s="3">
        <v>4.3</v>
      </c>
      <c r="C102" s="3">
        <v>3.2</v>
      </c>
      <c r="D102" s="3">
        <v>8.9</v>
      </c>
      <c r="E102" s="3"/>
      <c r="F102" s="3"/>
      <c r="H102" s="3">
        <v>3</v>
      </c>
      <c r="I102" s="3">
        <v>2.9</v>
      </c>
      <c r="J102" s="3">
        <v>3.8</v>
      </c>
      <c r="K102" s="3">
        <v>11.2</v>
      </c>
      <c r="L102" s="3"/>
      <c r="M102" s="3"/>
      <c r="O102" s="3">
        <v>3</v>
      </c>
      <c r="P102" s="3">
        <v>5.8</v>
      </c>
      <c r="Q102" s="3">
        <v>6.7</v>
      </c>
      <c r="R102" s="3">
        <v>11.3</v>
      </c>
      <c r="S102" s="3"/>
      <c r="T102" s="3"/>
    </row>
    <row r="103" spans="1:20" x14ac:dyDescent="0.25">
      <c r="A103" s="3">
        <v>4</v>
      </c>
      <c r="B103" s="3">
        <v>2.8</v>
      </c>
      <c r="C103" s="3">
        <v>2.8</v>
      </c>
      <c r="D103" s="3">
        <v>8.6</v>
      </c>
      <c r="E103" s="3"/>
      <c r="F103" s="3"/>
      <c r="H103" s="3">
        <v>4</v>
      </c>
      <c r="I103" s="3">
        <v>3</v>
      </c>
      <c r="J103" s="3">
        <v>3.6</v>
      </c>
      <c r="K103" s="3">
        <v>13.7</v>
      </c>
      <c r="L103" s="3"/>
      <c r="M103" s="3"/>
      <c r="O103" s="3">
        <v>4</v>
      </c>
      <c r="P103" s="3">
        <v>5.4</v>
      </c>
      <c r="Q103" s="3">
        <v>5.8</v>
      </c>
      <c r="R103" s="3">
        <v>11.7</v>
      </c>
      <c r="S103" s="3"/>
      <c r="T103" s="3"/>
    </row>
    <row r="104" spans="1:20" x14ac:dyDescent="0.25">
      <c r="A104" s="3">
        <v>5</v>
      </c>
      <c r="B104" s="3">
        <v>4</v>
      </c>
      <c r="C104" s="3">
        <v>6</v>
      </c>
      <c r="D104" s="3">
        <v>11.6</v>
      </c>
      <c r="E104" s="3"/>
      <c r="F104" s="3"/>
      <c r="H104" s="3">
        <v>5</v>
      </c>
      <c r="I104" s="3">
        <v>3.3</v>
      </c>
      <c r="J104" s="3">
        <v>3</v>
      </c>
      <c r="K104" s="3">
        <v>14.9</v>
      </c>
      <c r="L104" s="3"/>
      <c r="M104" s="3"/>
      <c r="O104" s="3">
        <v>5</v>
      </c>
      <c r="P104" s="3">
        <v>5.4</v>
      </c>
      <c r="Q104" s="3">
        <v>5.5</v>
      </c>
      <c r="R104" s="3">
        <v>12.3</v>
      </c>
      <c r="S104" s="3"/>
      <c r="T104" s="3"/>
    </row>
    <row r="105" spans="1:20" x14ac:dyDescent="0.25">
      <c r="A105" s="3">
        <v>6</v>
      </c>
      <c r="B105" s="3">
        <v>4.5</v>
      </c>
      <c r="C105" s="3">
        <v>5</v>
      </c>
      <c r="D105" s="3">
        <v>11.2</v>
      </c>
      <c r="E105" s="3"/>
      <c r="F105" s="3"/>
      <c r="H105" s="3">
        <v>6</v>
      </c>
      <c r="I105" s="3">
        <v>5</v>
      </c>
      <c r="J105" s="3">
        <v>4.5</v>
      </c>
      <c r="K105" s="3">
        <v>14.6</v>
      </c>
      <c r="L105" s="3"/>
      <c r="M105" s="3"/>
      <c r="O105" s="3">
        <v>6</v>
      </c>
      <c r="P105" s="3">
        <v>4.5</v>
      </c>
      <c r="Q105" s="3">
        <v>5.8</v>
      </c>
      <c r="R105" s="3">
        <v>12.7</v>
      </c>
      <c r="S105" s="3"/>
      <c r="T105" s="3"/>
    </row>
    <row r="106" spans="1:20" x14ac:dyDescent="0.25">
      <c r="A106" s="3">
        <v>7</v>
      </c>
      <c r="B106" s="3">
        <v>3</v>
      </c>
      <c r="C106" s="3">
        <v>2.7</v>
      </c>
      <c r="D106" s="3">
        <v>11.4</v>
      </c>
      <c r="E106" s="3"/>
      <c r="F106" s="3"/>
      <c r="H106" s="3">
        <v>7</v>
      </c>
      <c r="I106" s="3">
        <v>4.4000000000000004</v>
      </c>
      <c r="J106" s="3">
        <v>2.8</v>
      </c>
      <c r="K106" s="3">
        <v>13.2</v>
      </c>
      <c r="L106" s="3"/>
      <c r="M106" s="3"/>
      <c r="O106" s="3">
        <v>7</v>
      </c>
      <c r="P106" s="3">
        <v>5</v>
      </c>
      <c r="Q106" s="3">
        <v>5.2</v>
      </c>
      <c r="R106" s="3">
        <v>12.9</v>
      </c>
      <c r="S106" s="3"/>
      <c r="T106" s="3"/>
    </row>
    <row r="107" spans="1:20" x14ac:dyDescent="0.25">
      <c r="A107" s="3">
        <v>8</v>
      </c>
      <c r="B107" s="3">
        <v>3.5</v>
      </c>
      <c r="C107" s="3">
        <v>3.3</v>
      </c>
      <c r="D107" s="3">
        <v>10.4</v>
      </c>
      <c r="E107" s="3"/>
      <c r="F107" s="3"/>
      <c r="H107" s="3">
        <v>8</v>
      </c>
      <c r="I107" s="3">
        <v>2</v>
      </c>
      <c r="J107" s="3">
        <v>1.7</v>
      </c>
      <c r="K107" s="3">
        <v>14.1</v>
      </c>
      <c r="L107" s="3"/>
      <c r="M107" s="3"/>
      <c r="O107" s="3">
        <v>8</v>
      </c>
      <c r="P107" s="3">
        <v>4.2</v>
      </c>
      <c r="Q107" s="3">
        <v>6</v>
      </c>
      <c r="R107" s="3">
        <v>13.5</v>
      </c>
      <c r="S107" s="3"/>
      <c r="T107" s="3"/>
    </row>
    <row r="108" spans="1:20" x14ac:dyDescent="0.25">
      <c r="A108" s="3">
        <v>9</v>
      </c>
      <c r="B108" s="3">
        <v>4.2</v>
      </c>
      <c r="C108" s="3">
        <v>4.5999999999999996</v>
      </c>
      <c r="D108" s="3">
        <v>12.2</v>
      </c>
      <c r="E108" s="3"/>
      <c r="F108" s="3"/>
      <c r="H108" s="3">
        <v>9</v>
      </c>
      <c r="I108" s="3">
        <v>2.5</v>
      </c>
      <c r="J108" s="3">
        <v>3</v>
      </c>
      <c r="K108" s="3">
        <v>14.1</v>
      </c>
      <c r="L108" s="3"/>
      <c r="M108" s="3"/>
      <c r="O108" s="3">
        <v>9</v>
      </c>
      <c r="P108" s="3">
        <v>6.5</v>
      </c>
      <c r="Q108" s="3">
        <v>6</v>
      </c>
      <c r="R108" s="3">
        <v>12.9</v>
      </c>
      <c r="S108" s="3"/>
      <c r="T108" s="3"/>
    </row>
    <row r="109" spans="1:20" x14ac:dyDescent="0.25">
      <c r="A109" s="3">
        <v>10</v>
      </c>
      <c r="B109" s="3">
        <v>3</v>
      </c>
      <c r="C109" s="3">
        <v>3.8</v>
      </c>
      <c r="D109" s="3">
        <v>9.5</v>
      </c>
      <c r="E109" s="3"/>
      <c r="F109" s="3"/>
      <c r="H109" s="3">
        <v>10</v>
      </c>
      <c r="I109" s="3">
        <v>3</v>
      </c>
      <c r="J109" s="3">
        <v>2.5</v>
      </c>
      <c r="K109" s="3">
        <v>15</v>
      </c>
      <c r="L109" s="3"/>
      <c r="M109" s="3"/>
      <c r="O109" s="3">
        <v>10</v>
      </c>
      <c r="P109" s="3">
        <v>5.6</v>
      </c>
      <c r="Q109" s="3">
        <v>5.5</v>
      </c>
      <c r="R109" s="3">
        <v>11.2</v>
      </c>
      <c r="S109" s="3"/>
      <c r="T109" s="3"/>
    </row>
    <row r="111" spans="1:20" x14ac:dyDescent="0.25">
      <c r="A111" s="51" t="s">
        <v>26</v>
      </c>
      <c r="B111" s="52"/>
      <c r="C111" s="52"/>
      <c r="D111" s="52"/>
      <c r="E111" s="52"/>
      <c r="F111" s="53"/>
      <c r="H111" s="51" t="s">
        <v>29</v>
      </c>
      <c r="I111" s="52"/>
      <c r="J111" s="52"/>
      <c r="K111" s="52"/>
      <c r="L111" s="52"/>
      <c r="M111" s="53"/>
      <c r="O111" s="51" t="s">
        <v>32</v>
      </c>
      <c r="P111" s="52"/>
      <c r="Q111" s="52"/>
      <c r="R111" s="52"/>
      <c r="S111" s="52"/>
      <c r="T111" s="53"/>
    </row>
    <row r="112" spans="1:20" x14ac:dyDescent="0.25">
      <c r="A112" s="3" t="s">
        <v>0</v>
      </c>
      <c r="B112" s="3" t="s">
        <v>1</v>
      </c>
      <c r="C112" s="3" t="s">
        <v>2</v>
      </c>
      <c r="D112" s="3" t="s">
        <v>3</v>
      </c>
      <c r="E112" s="3" t="s">
        <v>4</v>
      </c>
      <c r="F112" s="3" t="s">
        <v>5</v>
      </c>
      <c r="H112" s="3" t="s">
        <v>0</v>
      </c>
      <c r="I112" s="3" t="s">
        <v>1</v>
      </c>
      <c r="J112" s="3" t="s">
        <v>2</v>
      </c>
      <c r="K112" s="3" t="s">
        <v>3</v>
      </c>
      <c r="L112" s="3" t="s">
        <v>4</v>
      </c>
      <c r="M112" s="3" t="s">
        <v>5</v>
      </c>
      <c r="O112" s="3" t="s">
        <v>0</v>
      </c>
      <c r="P112" s="3" t="s">
        <v>1</v>
      </c>
      <c r="Q112" s="3" t="s">
        <v>2</v>
      </c>
      <c r="R112" s="3" t="s">
        <v>3</v>
      </c>
      <c r="S112" s="3" t="s">
        <v>4</v>
      </c>
      <c r="T112" s="3" t="s">
        <v>5</v>
      </c>
    </row>
    <row r="113" spans="1:20" x14ac:dyDescent="0.25">
      <c r="A113" s="3">
        <v>1</v>
      </c>
      <c r="B113" s="3">
        <v>5</v>
      </c>
      <c r="C113" s="3">
        <v>5.5</v>
      </c>
      <c r="D113" s="3">
        <v>11.9</v>
      </c>
      <c r="E113" s="3">
        <v>634.1</v>
      </c>
      <c r="F113" s="3">
        <v>21.1</v>
      </c>
      <c r="H113" s="3">
        <v>1</v>
      </c>
      <c r="I113" s="3">
        <v>3</v>
      </c>
      <c r="J113" s="3">
        <v>2.5</v>
      </c>
      <c r="K113" s="3">
        <v>12.7</v>
      </c>
      <c r="L113" s="3">
        <v>498.5</v>
      </c>
      <c r="M113" s="3">
        <v>28.6</v>
      </c>
      <c r="O113" s="3">
        <v>1</v>
      </c>
      <c r="P113" s="3">
        <v>4.8</v>
      </c>
      <c r="Q113" s="3">
        <v>5.9</v>
      </c>
      <c r="R113" s="3">
        <v>12</v>
      </c>
      <c r="S113" s="3">
        <v>987.4</v>
      </c>
      <c r="T113" s="3">
        <v>19.2</v>
      </c>
    </row>
    <row r="114" spans="1:20" x14ac:dyDescent="0.25">
      <c r="A114" s="3">
        <v>2</v>
      </c>
      <c r="B114" s="3">
        <v>2.7</v>
      </c>
      <c r="C114" s="3">
        <v>4.4000000000000004</v>
      </c>
      <c r="D114" s="3">
        <v>13</v>
      </c>
      <c r="E114" s="3"/>
      <c r="F114" s="3"/>
      <c r="H114" s="3">
        <v>2</v>
      </c>
      <c r="I114" s="3">
        <v>2</v>
      </c>
      <c r="J114" s="3">
        <v>2.4</v>
      </c>
      <c r="K114" s="3">
        <v>14.3</v>
      </c>
      <c r="L114" s="3"/>
      <c r="M114" s="3"/>
      <c r="O114" s="3">
        <v>2</v>
      </c>
      <c r="P114" s="3">
        <v>4.8</v>
      </c>
      <c r="Q114" s="3">
        <v>5</v>
      </c>
      <c r="R114" s="3">
        <v>12.2</v>
      </c>
      <c r="S114" s="3"/>
      <c r="T114" s="3"/>
    </row>
    <row r="115" spans="1:20" x14ac:dyDescent="0.25">
      <c r="A115" s="3">
        <v>3</v>
      </c>
      <c r="B115" s="3">
        <v>3.5</v>
      </c>
      <c r="C115" s="3">
        <v>3.2</v>
      </c>
      <c r="D115" s="3">
        <v>9.1999999999999993</v>
      </c>
      <c r="E115" s="3"/>
      <c r="F115" s="3"/>
      <c r="H115" s="3">
        <v>3</v>
      </c>
      <c r="I115" s="3">
        <v>2.1</v>
      </c>
      <c r="J115" s="3">
        <v>3</v>
      </c>
      <c r="K115" s="3">
        <v>15.3</v>
      </c>
      <c r="L115" s="3"/>
      <c r="M115" s="3"/>
      <c r="O115" s="3">
        <v>3</v>
      </c>
      <c r="P115" s="3">
        <v>5.2</v>
      </c>
      <c r="Q115" s="3">
        <v>5.9</v>
      </c>
      <c r="R115" s="3">
        <v>11.4</v>
      </c>
      <c r="S115" s="3"/>
      <c r="T115" s="3"/>
    </row>
    <row r="116" spans="1:20" x14ac:dyDescent="0.25">
      <c r="A116" s="3">
        <v>4</v>
      </c>
      <c r="B116" s="3">
        <v>3.7</v>
      </c>
      <c r="C116" s="3">
        <v>4.5999999999999996</v>
      </c>
      <c r="D116" s="3">
        <v>10.6</v>
      </c>
      <c r="E116" s="3"/>
      <c r="F116" s="3"/>
      <c r="H116" s="3">
        <v>4</v>
      </c>
      <c r="I116" s="3">
        <v>2.1</v>
      </c>
      <c r="J116" s="3">
        <v>2.7</v>
      </c>
      <c r="K116" s="3">
        <v>11.4</v>
      </c>
      <c r="L116" s="3"/>
      <c r="M116" s="3"/>
      <c r="O116" s="3">
        <v>4</v>
      </c>
      <c r="P116" s="3">
        <v>5.8</v>
      </c>
      <c r="Q116" s="3">
        <v>5.4</v>
      </c>
      <c r="R116" s="3">
        <v>11.1</v>
      </c>
      <c r="S116" s="3"/>
      <c r="T116" s="3"/>
    </row>
    <row r="117" spans="1:20" x14ac:dyDescent="0.25">
      <c r="A117" s="3">
        <v>5</v>
      </c>
      <c r="B117" s="3">
        <v>3.8</v>
      </c>
      <c r="C117" s="3">
        <v>4</v>
      </c>
      <c r="D117" s="3">
        <v>12.1</v>
      </c>
      <c r="E117" s="3"/>
      <c r="F117" s="3"/>
      <c r="H117" s="3">
        <v>5</v>
      </c>
      <c r="I117" s="3">
        <v>2.7</v>
      </c>
      <c r="J117" s="3">
        <v>3.1</v>
      </c>
      <c r="K117" s="3">
        <v>12.4</v>
      </c>
      <c r="L117" s="3"/>
      <c r="M117" s="3"/>
      <c r="O117" s="3">
        <v>5</v>
      </c>
      <c r="P117" s="3">
        <v>6</v>
      </c>
      <c r="Q117" s="3">
        <v>5.4</v>
      </c>
      <c r="R117" s="3">
        <v>10.7</v>
      </c>
      <c r="S117" s="3"/>
      <c r="T117" s="3"/>
    </row>
    <row r="118" spans="1:20" x14ac:dyDescent="0.25">
      <c r="A118" s="3">
        <v>6</v>
      </c>
      <c r="B118" s="3">
        <v>5</v>
      </c>
      <c r="C118" s="3">
        <v>4.3</v>
      </c>
      <c r="D118" s="3">
        <v>12</v>
      </c>
      <c r="E118" s="3"/>
      <c r="F118" s="3"/>
      <c r="H118" s="3">
        <v>6</v>
      </c>
      <c r="I118" s="3">
        <v>1.3</v>
      </c>
      <c r="J118" s="3">
        <v>1.5</v>
      </c>
      <c r="K118" s="3">
        <v>13.9</v>
      </c>
      <c r="L118" s="3"/>
      <c r="M118" s="3"/>
      <c r="O118" s="3">
        <v>6</v>
      </c>
      <c r="P118" s="3">
        <v>5.5</v>
      </c>
      <c r="Q118" s="3">
        <v>6.3</v>
      </c>
      <c r="R118" s="3">
        <v>12.3</v>
      </c>
      <c r="S118" s="3"/>
      <c r="T118" s="3"/>
    </row>
    <row r="119" spans="1:20" x14ac:dyDescent="0.25">
      <c r="A119" s="3">
        <v>7</v>
      </c>
      <c r="B119" s="3">
        <v>3.3</v>
      </c>
      <c r="C119" s="3">
        <v>3.5</v>
      </c>
      <c r="D119" s="3">
        <v>10.9</v>
      </c>
      <c r="E119" s="3"/>
      <c r="F119" s="3"/>
      <c r="H119" s="3">
        <v>7</v>
      </c>
      <c r="I119" s="3">
        <v>2.8</v>
      </c>
      <c r="J119" s="3">
        <v>3.4</v>
      </c>
      <c r="K119" s="3">
        <v>14.1</v>
      </c>
      <c r="L119" s="3"/>
      <c r="M119" s="3"/>
      <c r="O119" s="3">
        <v>7</v>
      </c>
      <c r="P119" s="3">
        <v>5.4</v>
      </c>
      <c r="Q119" s="3">
        <v>6.4</v>
      </c>
      <c r="R119" s="3">
        <v>12.4</v>
      </c>
      <c r="S119" s="3"/>
      <c r="T119" s="3"/>
    </row>
    <row r="120" spans="1:20" x14ac:dyDescent="0.25">
      <c r="A120" s="3">
        <v>8</v>
      </c>
      <c r="B120" s="3">
        <v>2.5</v>
      </c>
      <c r="C120" s="3">
        <v>3.6</v>
      </c>
      <c r="D120" s="3">
        <v>9.5</v>
      </c>
      <c r="E120" s="3"/>
      <c r="F120" s="3"/>
      <c r="H120" s="3">
        <v>8</v>
      </c>
      <c r="I120" s="3">
        <v>2.5</v>
      </c>
      <c r="J120" s="3">
        <v>2.8</v>
      </c>
      <c r="K120" s="3">
        <v>10.6</v>
      </c>
      <c r="L120" s="3"/>
      <c r="M120" s="3"/>
      <c r="O120" s="3">
        <v>8</v>
      </c>
      <c r="P120" s="3">
        <v>5.5</v>
      </c>
      <c r="Q120" s="3">
        <v>5</v>
      </c>
      <c r="R120" s="3">
        <v>10.199999999999999</v>
      </c>
      <c r="S120" s="3"/>
      <c r="T120" s="3"/>
    </row>
    <row r="121" spans="1:20" x14ac:dyDescent="0.25">
      <c r="A121" s="3">
        <v>9</v>
      </c>
      <c r="B121" s="3">
        <v>4.4000000000000004</v>
      </c>
      <c r="C121" s="3">
        <v>4</v>
      </c>
      <c r="D121" s="3">
        <v>10.6</v>
      </c>
      <c r="E121" s="3"/>
      <c r="F121" s="3"/>
      <c r="H121" s="3">
        <v>9</v>
      </c>
      <c r="I121" s="3">
        <v>3.4</v>
      </c>
      <c r="J121" s="3">
        <v>3</v>
      </c>
      <c r="K121" s="3">
        <v>13.1</v>
      </c>
      <c r="L121" s="3"/>
      <c r="M121" s="3"/>
      <c r="O121" s="3">
        <v>9</v>
      </c>
      <c r="P121" s="3">
        <v>6</v>
      </c>
      <c r="Q121" s="3">
        <v>4.5</v>
      </c>
      <c r="R121" s="3">
        <v>11.6</v>
      </c>
      <c r="S121" s="3"/>
      <c r="T121" s="3"/>
    </row>
    <row r="122" spans="1:20" x14ac:dyDescent="0.25">
      <c r="A122" s="3">
        <v>10</v>
      </c>
      <c r="B122" s="3">
        <v>3.5</v>
      </c>
      <c r="C122" s="3">
        <v>3.4</v>
      </c>
      <c r="D122" s="3">
        <v>11.3</v>
      </c>
      <c r="E122" s="3"/>
      <c r="F122" s="3"/>
      <c r="H122" s="3">
        <v>10</v>
      </c>
      <c r="I122" s="3">
        <v>3.3</v>
      </c>
      <c r="J122" s="3">
        <v>3.8</v>
      </c>
      <c r="K122" s="3">
        <v>13</v>
      </c>
      <c r="L122" s="3"/>
      <c r="M122" s="3"/>
      <c r="O122" s="3">
        <v>10</v>
      </c>
      <c r="P122" s="3">
        <v>4.4000000000000004</v>
      </c>
      <c r="Q122" s="3">
        <v>5</v>
      </c>
      <c r="R122" s="3">
        <v>11.4</v>
      </c>
      <c r="S122" s="3"/>
      <c r="T122" s="3"/>
    </row>
  </sheetData>
  <mergeCells count="29">
    <mergeCell ref="A111:F111"/>
    <mergeCell ref="H111:M111"/>
    <mergeCell ref="O111:T111"/>
    <mergeCell ref="A85:F85"/>
    <mergeCell ref="H85:M85"/>
    <mergeCell ref="O85:T85"/>
    <mergeCell ref="A98:F98"/>
    <mergeCell ref="H98:M98"/>
    <mergeCell ref="O98:T98"/>
    <mergeCell ref="A57:F57"/>
    <mergeCell ref="H57:M57"/>
    <mergeCell ref="O57:T57"/>
    <mergeCell ref="A70:F70"/>
    <mergeCell ref="H70:M70"/>
    <mergeCell ref="O70:T70"/>
    <mergeCell ref="A44:F44"/>
    <mergeCell ref="H44:M44"/>
    <mergeCell ref="O44:T44"/>
    <mergeCell ref="A3:F3"/>
    <mergeCell ref="A16:F16"/>
    <mergeCell ref="A29:F29"/>
    <mergeCell ref="H3:M3"/>
    <mergeCell ref="H16:M16"/>
    <mergeCell ref="H29:M29"/>
    <mergeCell ref="A1:F1"/>
    <mergeCell ref="H1:M1"/>
    <mergeCell ref="O3:T3"/>
    <mergeCell ref="O16:T16"/>
    <mergeCell ref="O29:T2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U140"/>
  <sheetViews>
    <sheetView zoomScale="50" zoomScaleNormal="50" zoomScalePageLayoutView="50" workbookViewId="0">
      <selection activeCell="J145" sqref="J145"/>
    </sheetView>
  </sheetViews>
  <sheetFormatPr baseColWidth="10" defaultColWidth="10.875" defaultRowHeight="15.75" x14ac:dyDescent="0.25"/>
  <cols>
    <col min="1" max="1" width="19" style="1" bestFit="1" customWidth="1"/>
    <col min="2" max="3" width="13.625" style="1" bestFit="1" customWidth="1"/>
    <col min="4" max="4" width="5.125" style="1" bestFit="1" customWidth="1"/>
    <col min="5" max="5" width="5.5" style="1" bestFit="1" customWidth="1"/>
    <col min="6" max="6" width="7.125" style="1" bestFit="1" customWidth="1"/>
    <col min="7" max="7" width="12.625" style="15" customWidth="1"/>
    <col min="8" max="8" width="19" style="1" bestFit="1" customWidth="1"/>
    <col min="9" max="10" width="13.625" style="1" bestFit="1" customWidth="1"/>
    <col min="11" max="11" width="5.125" style="1" bestFit="1" customWidth="1"/>
    <col min="12" max="12" width="5.5" style="1" bestFit="1" customWidth="1"/>
    <col min="13" max="13" width="7.125" style="1" bestFit="1" customWidth="1"/>
    <col min="14" max="14" width="10.875" style="15"/>
    <col min="15" max="15" width="19" style="1" bestFit="1" customWidth="1"/>
    <col min="16" max="17" width="13.625" style="1" bestFit="1" customWidth="1"/>
    <col min="18" max="18" width="6.875" style="1" customWidth="1"/>
    <col min="19" max="19" width="5.5" style="1" bestFit="1" customWidth="1"/>
    <col min="20" max="20" width="7.125" style="1" bestFit="1" customWidth="1"/>
    <col min="21" max="21" width="10.875" style="15"/>
    <col min="22" max="16384" width="10.875" style="1"/>
  </cols>
  <sheetData>
    <row r="1" spans="1:21" x14ac:dyDescent="0.25">
      <c r="A1" s="37" t="s">
        <v>36</v>
      </c>
      <c r="B1" s="37"/>
      <c r="C1" s="37"/>
      <c r="D1" s="37"/>
      <c r="E1" s="37"/>
      <c r="F1" s="37"/>
      <c r="G1" s="37"/>
      <c r="H1" s="38">
        <v>42184</v>
      </c>
      <c r="I1" s="37"/>
      <c r="J1" s="37"/>
      <c r="K1" s="37"/>
      <c r="L1" s="37"/>
      <c r="M1" s="37"/>
      <c r="Q1" s="2"/>
    </row>
    <row r="3" spans="1:21" x14ac:dyDescent="0.25">
      <c r="A3" s="39" t="s">
        <v>6</v>
      </c>
      <c r="B3" s="40"/>
      <c r="C3" s="40"/>
      <c r="D3" s="40"/>
      <c r="E3" s="40"/>
      <c r="F3" s="41"/>
      <c r="H3" s="39" t="s">
        <v>9</v>
      </c>
      <c r="I3" s="40"/>
      <c r="J3" s="40"/>
      <c r="K3" s="40"/>
      <c r="L3" s="40"/>
      <c r="M3" s="41"/>
      <c r="O3" s="39" t="s">
        <v>12</v>
      </c>
      <c r="P3" s="40"/>
      <c r="Q3" s="40"/>
      <c r="R3" s="40"/>
      <c r="S3" s="40"/>
      <c r="T3" s="41"/>
    </row>
    <row r="4" spans="1:21" x14ac:dyDescent="0.25">
      <c r="A4" s="3" t="s">
        <v>0</v>
      </c>
      <c r="B4" s="3" t="s">
        <v>1</v>
      </c>
      <c r="C4" s="3" t="s">
        <v>2</v>
      </c>
      <c r="D4" s="3" t="s">
        <v>3</v>
      </c>
      <c r="E4" s="3" t="s">
        <v>4</v>
      </c>
      <c r="F4" s="3" t="s">
        <v>5</v>
      </c>
      <c r="H4" s="3" t="s">
        <v>0</v>
      </c>
      <c r="I4" s="3" t="s">
        <v>1</v>
      </c>
      <c r="J4" s="3" t="s">
        <v>2</v>
      </c>
      <c r="K4" s="3" t="s">
        <v>3</v>
      </c>
      <c r="L4" s="3" t="s">
        <v>4</v>
      </c>
      <c r="M4" s="3" t="s">
        <v>5</v>
      </c>
      <c r="O4" s="3" t="s">
        <v>0</v>
      </c>
      <c r="P4" s="3" t="s">
        <v>1</v>
      </c>
      <c r="Q4" s="3" t="s">
        <v>2</v>
      </c>
      <c r="R4" s="3" t="s">
        <v>3</v>
      </c>
      <c r="S4" s="3" t="s">
        <v>4</v>
      </c>
      <c r="T4" s="3" t="s">
        <v>5</v>
      </c>
    </row>
    <row r="5" spans="1:21" x14ac:dyDescent="0.25">
      <c r="A5" s="3">
        <v>1</v>
      </c>
      <c r="B5" s="3">
        <v>2.8</v>
      </c>
      <c r="C5" s="3">
        <v>2.2999999999999998</v>
      </c>
      <c r="D5" s="3">
        <v>9.3000000000000007</v>
      </c>
      <c r="E5" s="3">
        <v>731.9</v>
      </c>
      <c r="F5" s="3">
        <v>25</v>
      </c>
      <c r="G5" s="15" t="s">
        <v>44</v>
      </c>
      <c r="H5" s="3">
        <v>1</v>
      </c>
      <c r="I5" s="3">
        <v>3.7</v>
      </c>
      <c r="J5" s="3">
        <v>4.0999999999999996</v>
      </c>
      <c r="K5" s="3">
        <v>11.9</v>
      </c>
      <c r="L5" s="3">
        <v>504.1</v>
      </c>
      <c r="M5" s="3">
        <v>28.3</v>
      </c>
      <c r="O5" s="3">
        <v>1</v>
      </c>
      <c r="P5" s="3">
        <v>4.5999999999999996</v>
      </c>
      <c r="Q5" s="3">
        <v>4.5999999999999996</v>
      </c>
      <c r="R5" s="3">
        <v>14.1</v>
      </c>
      <c r="S5" s="3">
        <v>1016.5</v>
      </c>
      <c r="T5" s="3">
        <v>19.399999999999999</v>
      </c>
      <c r="U5" s="15" t="s">
        <v>82</v>
      </c>
    </row>
    <row r="6" spans="1:21" x14ac:dyDescent="0.25">
      <c r="A6" s="3">
        <v>2</v>
      </c>
      <c r="B6" s="3">
        <v>2.2000000000000002</v>
      </c>
      <c r="C6" s="3">
        <v>2.2000000000000002</v>
      </c>
      <c r="D6" s="3"/>
      <c r="E6" s="3"/>
      <c r="F6" s="3"/>
      <c r="H6" s="3">
        <v>2</v>
      </c>
      <c r="I6" s="3">
        <v>2.5</v>
      </c>
      <c r="J6" s="3">
        <v>2.2999999999999998</v>
      </c>
      <c r="K6" s="3"/>
      <c r="L6" s="3"/>
      <c r="M6" s="3"/>
      <c r="O6" s="3">
        <v>2</v>
      </c>
      <c r="P6" s="3">
        <v>4.2</v>
      </c>
      <c r="Q6" s="3">
        <v>4.3</v>
      </c>
      <c r="R6" s="3">
        <v>13</v>
      </c>
      <c r="S6" s="3"/>
      <c r="T6" s="3"/>
    </row>
    <row r="7" spans="1:21" x14ac:dyDescent="0.25">
      <c r="A7" s="3">
        <v>3</v>
      </c>
      <c r="B7" s="3">
        <v>3.5</v>
      </c>
      <c r="C7" s="3">
        <v>3.4</v>
      </c>
      <c r="D7" s="3"/>
      <c r="E7" s="3"/>
      <c r="F7" s="3"/>
      <c r="H7" s="3">
        <v>3</v>
      </c>
      <c r="I7" s="3">
        <v>2.5</v>
      </c>
      <c r="J7" s="3">
        <v>2.6</v>
      </c>
      <c r="K7" s="3"/>
      <c r="L7" s="3"/>
      <c r="M7" s="3"/>
      <c r="N7" s="15" t="s">
        <v>39</v>
      </c>
      <c r="O7" s="3">
        <v>3</v>
      </c>
      <c r="P7" s="3">
        <v>5</v>
      </c>
      <c r="Q7" s="3">
        <v>5.0999999999999996</v>
      </c>
      <c r="R7" s="3">
        <v>12.1</v>
      </c>
      <c r="S7" s="3"/>
      <c r="T7" s="3"/>
    </row>
    <row r="8" spans="1:21" x14ac:dyDescent="0.25">
      <c r="A8" s="3">
        <v>4</v>
      </c>
      <c r="B8" s="3">
        <v>3</v>
      </c>
      <c r="C8" s="3">
        <v>2.5</v>
      </c>
      <c r="D8" s="3"/>
      <c r="E8" s="3"/>
      <c r="F8" s="3"/>
      <c r="H8" s="3">
        <v>4</v>
      </c>
      <c r="I8" s="3">
        <v>3.3</v>
      </c>
      <c r="J8" s="3">
        <v>3.8</v>
      </c>
      <c r="K8" s="3"/>
      <c r="L8" s="3"/>
      <c r="M8" s="3"/>
      <c r="N8" s="15" t="s">
        <v>75</v>
      </c>
      <c r="O8" s="3">
        <v>4</v>
      </c>
      <c r="P8" s="3">
        <v>4.7</v>
      </c>
      <c r="Q8" s="3">
        <v>4.5999999999999996</v>
      </c>
      <c r="R8" s="3">
        <v>11.7</v>
      </c>
      <c r="S8" s="3"/>
      <c r="T8" s="3"/>
      <c r="U8" s="15" t="s">
        <v>91</v>
      </c>
    </row>
    <row r="9" spans="1:21" x14ac:dyDescent="0.25">
      <c r="A9" s="3">
        <v>5</v>
      </c>
      <c r="B9" s="3">
        <v>2.4</v>
      </c>
      <c r="C9" s="3">
        <v>3.1</v>
      </c>
      <c r="D9" s="3"/>
      <c r="E9" s="3"/>
      <c r="F9" s="3"/>
      <c r="H9" s="3">
        <v>5</v>
      </c>
      <c r="I9" s="3">
        <v>3.4</v>
      </c>
      <c r="J9" s="3">
        <v>2.2000000000000002</v>
      </c>
      <c r="K9" s="3"/>
      <c r="L9" s="3"/>
      <c r="M9" s="3"/>
      <c r="N9" s="15" t="s">
        <v>76</v>
      </c>
      <c r="O9" s="3">
        <v>5</v>
      </c>
      <c r="P9" s="3">
        <v>4</v>
      </c>
      <c r="Q9" s="3">
        <v>4.3</v>
      </c>
      <c r="R9" s="3">
        <v>13.1</v>
      </c>
      <c r="S9" s="3"/>
      <c r="T9" s="3"/>
    </row>
    <row r="10" spans="1:21" x14ac:dyDescent="0.25">
      <c r="A10" s="3">
        <v>6</v>
      </c>
      <c r="B10" s="3">
        <v>2.8</v>
      </c>
      <c r="C10" s="3">
        <v>3.1</v>
      </c>
      <c r="D10" s="3"/>
      <c r="E10" s="3"/>
      <c r="F10" s="3"/>
      <c r="H10" s="3">
        <v>6</v>
      </c>
      <c r="I10" s="3">
        <v>3.3</v>
      </c>
      <c r="J10" s="3">
        <v>3.3</v>
      </c>
      <c r="K10" s="3"/>
      <c r="L10" s="3"/>
      <c r="M10" s="3"/>
      <c r="N10" s="15" t="s">
        <v>45</v>
      </c>
      <c r="O10" s="3">
        <v>6</v>
      </c>
      <c r="P10" s="3">
        <v>5</v>
      </c>
      <c r="Q10" s="3">
        <v>4.7</v>
      </c>
      <c r="R10" s="3">
        <v>12.9</v>
      </c>
      <c r="S10" s="3"/>
      <c r="T10" s="3"/>
    </row>
    <row r="11" spans="1:21" x14ac:dyDescent="0.25">
      <c r="A11" s="3">
        <v>7</v>
      </c>
      <c r="B11" s="3">
        <v>2.4</v>
      </c>
      <c r="C11" s="3">
        <v>2.2000000000000002</v>
      </c>
      <c r="D11" s="3"/>
      <c r="E11" s="3"/>
      <c r="F11" s="3"/>
      <c r="G11" s="15" t="s">
        <v>39</v>
      </c>
      <c r="H11" s="3">
        <v>7</v>
      </c>
      <c r="I11" s="3">
        <v>2.6</v>
      </c>
      <c r="J11" s="3">
        <v>2.4</v>
      </c>
      <c r="K11" s="3"/>
      <c r="L11" s="3"/>
      <c r="M11" s="3"/>
      <c r="N11" s="15" t="s">
        <v>76</v>
      </c>
      <c r="O11" s="3">
        <v>7</v>
      </c>
      <c r="P11" s="3">
        <v>3.8</v>
      </c>
      <c r="Q11" s="3">
        <v>3.8</v>
      </c>
      <c r="R11" s="3">
        <v>12.8</v>
      </c>
      <c r="S11" s="3"/>
      <c r="T11" s="3"/>
      <c r="U11" s="15" t="s">
        <v>87</v>
      </c>
    </row>
    <row r="12" spans="1:21" x14ac:dyDescent="0.25">
      <c r="A12" s="3">
        <v>8</v>
      </c>
      <c r="B12" s="3">
        <v>3.1</v>
      </c>
      <c r="C12" s="3">
        <v>3.2</v>
      </c>
      <c r="D12" s="3"/>
      <c r="E12" s="3"/>
      <c r="F12" s="3"/>
      <c r="H12" s="3">
        <v>8</v>
      </c>
      <c r="I12" s="3">
        <v>3</v>
      </c>
      <c r="J12" s="3">
        <v>3.6</v>
      </c>
      <c r="K12" s="3"/>
      <c r="L12" s="3"/>
      <c r="M12" s="3"/>
      <c r="N12" s="15" t="s">
        <v>77</v>
      </c>
      <c r="O12" s="3">
        <v>8</v>
      </c>
      <c r="P12" s="3">
        <v>3.8</v>
      </c>
      <c r="Q12" s="3">
        <v>4.3</v>
      </c>
      <c r="R12" s="3">
        <v>13.8</v>
      </c>
      <c r="S12" s="3"/>
      <c r="T12" s="3"/>
    </row>
    <row r="13" spans="1:21" x14ac:dyDescent="0.25">
      <c r="A13" s="3">
        <v>9</v>
      </c>
      <c r="B13" s="3">
        <v>2.5</v>
      </c>
      <c r="C13" s="3">
        <v>3.2</v>
      </c>
      <c r="D13" s="3"/>
      <c r="E13" s="3"/>
      <c r="F13" s="3"/>
      <c r="H13" s="3">
        <v>9</v>
      </c>
      <c r="I13" s="3">
        <v>2.7</v>
      </c>
      <c r="J13" s="3">
        <v>2.7</v>
      </c>
      <c r="K13" s="3"/>
      <c r="L13" s="3"/>
      <c r="M13" s="3"/>
      <c r="N13" s="15" t="s">
        <v>78</v>
      </c>
      <c r="O13" s="3">
        <v>9</v>
      </c>
      <c r="P13" s="3">
        <v>5.3</v>
      </c>
      <c r="Q13" s="3">
        <v>4.8</v>
      </c>
      <c r="R13" s="3">
        <v>14.1</v>
      </c>
      <c r="S13" s="3"/>
      <c r="T13" s="3"/>
    </row>
    <row r="14" spans="1:21" x14ac:dyDescent="0.25">
      <c r="A14" s="3">
        <v>10</v>
      </c>
      <c r="B14" s="3">
        <v>2.2999999999999998</v>
      </c>
      <c r="C14" s="3">
        <v>2.6</v>
      </c>
      <c r="D14" s="3"/>
      <c r="E14" s="3"/>
      <c r="F14" s="3"/>
      <c r="H14" s="3">
        <v>10</v>
      </c>
      <c r="I14" s="3">
        <v>2.2000000000000002</v>
      </c>
      <c r="J14" s="3">
        <v>2.2999999999999998</v>
      </c>
      <c r="K14" s="3"/>
      <c r="L14" s="3"/>
      <c r="M14" s="3"/>
      <c r="N14" s="15" t="s">
        <v>77</v>
      </c>
      <c r="O14" s="3">
        <v>10</v>
      </c>
      <c r="P14" s="3">
        <v>4.7</v>
      </c>
      <c r="Q14" s="3">
        <v>4.8</v>
      </c>
      <c r="R14" s="3">
        <v>14.2</v>
      </c>
      <c r="S14" s="3"/>
      <c r="T14" s="3"/>
      <c r="U14" s="15" t="s">
        <v>82</v>
      </c>
    </row>
    <row r="15" spans="1:21" x14ac:dyDescent="0.25">
      <c r="A15" s="3">
        <v>11</v>
      </c>
      <c r="B15" s="3">
        <v>1.9</v>
      </c>
      <c r="C15" s="3">
        <v>2.2000000000000002</v>
      </c>
      <c r="D15" s="3"/>
      <c r="E15" s="3"/>
      <c r="F15" s="3"/>
      <c r="G15" s="15" t="s">
        <v>43</v>
      </c>
      <c r="H15" s="3">
        <v>11</v>
      </c>
      <c r="I15" s="3">
        <v>1.3</v>
      </c>
      <c r="J15" s="3">
        <v>1.3</v>
      </c>
      <c r="K15" s="3"/>
      <c r="L15" s="3"/>
      <c r="M15" s="3"/>
      <c r="O15" s="3">
        <v>11</v>
      </c>
      <c r="P15" s="3">
        <v>4.4000000000000004</v>
      </c>
      <c r="Q15" s="3">
        <v>6</v>
      </c>
      <c r="R15" s="3">
        <v>13.7</v>
      </c>
      <c r="S15" s="3"/>
      <c r="T15" s="3"/>
      <c r="U15" s="15" t="s">
        <v>90</v>
      </c>
    </row>
    <row r="16" spans="1:21" x14ac:dyDescent="0.25">
      <c r="A16" s="3">
        <v>12</v>
      </c>
      <c r="B16" s="3">
        <v>3</v>
      </c>
      <c r="C16" s="3">
        <v>2.8</v>
      </c>
      <c r="D16" s="3"/>
      <c r="E16" s="3"/>
      <c r="F16" s="3"/>
      <c r="H16" s="3">
        <v>12</v>
      </c>
      <c r="I16" s="3">
        <v>1.5</v>
      </c>
      <c r="J16" s="3">
        <v>1.3</v>
      </c>
      <c r="K16" s="3"/>
      <c r="L16" s="3"/>
      <c r="M16" s="3"/>
      <c r="O16" s="3">
        <v>12</v>
      </c>
      <c r="P16" s="3">
        <v>3.8</v>
      </c>
      <c r="Q16" s="3">
        <v>4.3</v>
      </c>
      <c r="R16" s="3">
        <v>11.6</v>
      </c>
      <c r="S16" s="3"/>
      <c r="T16" s="3"/>
      <c r="U16" s="15" t="s">
        <v>90</v>
      </c>
    </row>
    <row r="18" spans="1:21" x14ac:dyDescent="0.25">
      <c r="A18" s="39">
        <v>2.8</v>
      </c>
      <c r="B18" s="40"/>
      <c r="C18" s="40"/>
      <c r="D18" s="40"/>
      <c r="E18" s="40"/>
      <c r="F18" s="41"/>
      <c r="H18" s="39" t="s">
        <v>10</v>
      </c>
      <c r="I18" s="40"/>
      <c r="J18" s="40"/>
      <c r="K18" s="40"/>
      <c r="L18" s="40"/>
      <c r="M18" s="41"/>
      <c r="O18" s="39" t="s">
        <v>13</v>
      </c>
      <c r="P18" s="40"/>
      <c r="Q18" s="40"/>
      <c r="R18" s="40"/>
      <c r="S18" s="40"/>
      <c r="T18" s="41"/>
    </row>
    <row r="19" spans="1:21" x14ac:dyDescent="0.25">
      <c r="A19" s="3" t="s">
        <v>0</v>
      </c>
      <c r="B19" s="3" t="s">
        <v>1</v>
      </c>
      <c r="C19" s="3" t="s">
        <v>2</v>
      </c>
      <c r="D19" s="3" t="s">
        <v>3</v>
      </c>
      <c r="E19" s="3" t="s">
        <v>4</v>
      </c>
      <c r="F19" s="3" t="s">
        <v>5</v>
      </c>
      <c r="H19" s="3" t="s">
        <v>0</v>
      </c>
      <c r="I19" s="3" t="s">
        <v>1</v>
      </c>
      <c r="J19" s="3" t="s">
        <v>2</v>
      </c>
      <c r="K19" s="3" t="s">
        <v>3</v>
      </c>
      <c r="L19" s="3" t="s">
        <v>4</v>
      </c>
      <c r="M19" s="3" t="s">
        <v>5</v>
      </c>
      <c r="O19" s="3" t="s">
        <v>0</v>
      </c>
      <c r="P19" s="3" t="s">
        <v>1</v>
      </c>
      <c r="Q19" s="3" t="s">
        <v>2</v>
      </c>
      <c r="R19" s="3" t="s">
        <v>3</v>
      </c>
      <c r="S19" s="3" t="s">
        <v>4</v>
      </c>
      <c r="T19" s="3" t="s">
        <v>5</v>
      </c>
    </row>
    <row r="20" spans="1:21" x14ac:dyDescent="0.25">
      <c r="A20" s="3">
        <v>1</v>
      </c>
      <c r="B20" s="3">
        <v>2.6</v>
      </c>
      <c r="C20" s="3">
        <v>3</v>
      </c>
      <c r="D20" s="3">
        <v>9.8000000000000007</v>
      </c>
      <c r="E20" s="3">
        <v>710.7</v>
      </c>
      <c r="F20" s="3">
        <v>24.45</v>
      </c>
      <c r="H20" s="3">
        <v>1</v>
      </c>
      <c r="I20" s="3">
        <v>1.7</v>
      </c>
      <c r="J20" s="3">
        <v>2.7</v>
      </c>
      <c r="K20" s="3">
        <v>12.1</v>
      </c>
      <c r="L20" s="3">
        <v>498</v>
      </c>
      <c r="M20" s="3">
        <v>29.5</v>
      </c>
      <c r="N20" s="15" t="s">
        <v>42</v>
      </c>
      <c r="O20" s="3">
        <v>1</v>
      </c>
      <c r="P20" s="3">
        <v>4.3</v>
      </c>
      <c r="Q20" s="3">
        <v>5.2</v>
      </c>
      <c r="R20" s="3">
        <v>11.4</v>
      </c>
      <c r="S20" s="3">
        <v>873.2</v>
      </c>
      <c r="T20" s="3">
        <v>19.5</v>
      </c>
      <c r="U20" s="15" t="s">
        <v>82</v>
      </c>
    </row>
    <row r="21" spans="1:21" x14ac:dyDescent="0.25">
      <c r="A21" s="3">
        <v>2</v>
      </c>
      <c r="B21" s="3">
        <v>2.6</v>
      </c>
      <c r="C21" s="3">
        <v>2.4</v>
      </c>
      <c r="D21" s="3"/>
      <c r="E21" s="3"/>
      <c r="F21" s="3"/>
      <c r="H21" s="3">
        <v>2</v>
      </c>
      <c r="I21" s="3">
        <v>2.8</v>
      </c>
      <c r="J21" s="3">
        <v>2.8</v>
      </c>
      <c r="K21" s="3"/>
      <c r="L21" s="3"/>
      <c r="M21" s="3"/>
      <c r="N21" s="15" t="s">
        <v>39</v>
      </c>
      <c r="O21" s="3">
        <v>2</v>
      </c>
      <c r="P21" s="3">
        <v>4.7</v>
      </c>
      <c r="Q21" s="3">
        <v>4.3</v>
      </c>
      <c r="R21" s="3">
        <v>12.5</v>
      </c>
      <c r="S21" s="3"/>
      <c r="T21" s="3"/>
    </row>
    <row r="22" spans="1:21" x14ac:dyDescent="0.25">
      <c r="A22" s="3">
        <v>3</v>
      </c>
      <c r="B22" s="3">
        <v>2.4</v>
      </c>
      <c r="C22" s="3">
        <v>2.5</v>
      </c>
      <c r="D22" s="3"/>
      <c r="E22" s="3"/>
      <c r="F22" s="3"/>
      <c r="G22" s="15" t="s">
        <v>39</v>
      </c>
      <c r="H22" s="3">
        <v>3</v>
      </c>
      <c r="I22" s="3">
        <v>1.7</v>
      </c>
      <c r="J22" s="3">
        <v>2.2999999999999998</v>
      </c>
      <c r="K22" s="3"/>
      <c r="L22" s="3"/>
      <c r="M22" s="3"/>
      <c r="N22" s="15" t="s">
        <v>40</v>
      </c>
      <c r="O22" s="3">
        <v>3</v>
      </c>
      <c r="P22" s="3">
        <v>4.7</v>
      </c>
      <c r="Q22" s="3">
        <v>4.7</v>
      </c>
      <c r="R22" s="3">
        <v>11.9</v>
      </c>
      <c r="S22" s="3"/>
      <c r="T22" s="3"/>
      <c r="U22" s="15" t="s">
        <v>86</v>
      </c>
    </row>
    <row r="23" spans="1:21" x14ac:dyDescent="0.25">
      <c r="A23" s="3">
        <v>4</v>
      </c>
      <c r="B23" s="3">
        <v>2.1</v>
      </c>
      <c r="C23" s="3">
        <v>2.4</v>
      </c>
      <c r="D23" s="3"/>
      <c r="E23" s="3"/>
      <c r="F23" s="3"/>
      <c r="G23" s="15" t="s">
        <v>42</v>
      </c>
      <c r="H23" s="3">
        <v>4</v>
      </c>
      <c r="I23" s="3">
        <v>3.3</v>
      </c>
      <c r="J23" s="3">
        <v>2.5</v>
      </c>
      <c r="K23" s="3"/>
      <c r="L23" s="3"/>
      <c r="M23" s="3"/>
      <c r="N23" s="15" t="s">
        <v>41</v>
      </c>
      <c r="O23" s="3">
        <v>4</v>
      </c>
      <c r="P23" s="3">
        <v>4</v>
      </c>
      <c r="Q23" s="3">
        <v>3.9</v>
      </c>
      <c r="R23" s="3">
        <v>13.6</v>
      </c>
      <c r="S23" s="3"/>
      <c r="T23" s="3"/>
      <c r="U23" s="15" t="s">
        <v>83</v>
      </c>
    </row>
    <row r="24" spans="1:21" x14ac:dyDescent="0.25">
      <c r="A24" s="3">
        <v>5</v>
      </c>
      <c r="B24" s="3">
        <v>2.8</v>
      </c>
      <c r="C24" s="3">
        <v>2.6</v>
      </c>
      <c r="D24" s="3"/>
      <c r="E24" s="3"/>
      <c r="F24" s="3"/>
      <c r="H24" s="3">
        <v>5</v>
      </c>
      <c r="I24" s="3">
        <v>2.2000000000000002</v>
      </c>
      <c r="J24" s="3">
        <v>2.9</v>
      </c>
      <c r="K24" s="3"/>
      <c r="L24" s="3"/>
      <c r="M24" s="3"/>
      <c r="N24" s="15" t="s">
        <v>41</v>
      </c>
      <c r="O24" s="3">
        <v>5</v>
      </c>
      <c r="P24" s="3">
        <v>4</v>
      </c>
      <c r="Q24" s="3">
        <v>4</v>
      </c>
      <c r="R24" s="3">
        <v>13.7</v>
      </c>
      <c r="S24" s="3"/>
      <c r="T24" s="3"/>
      <c r="U24" s="15" t="s">
        <v>87</v>
      </c>
    </row>
    <row r="25" spans="1:21" x14ac:dyDescent="0.25">
      <c r="A25" s="3">
        <v>6</v>
      </c>
      <c r="B25" s="3">
        <v>2.8</v>
      </c>
      <c r="C25" s="3">
        <v>3.2</v>
      </c>
      <c r="D25" s="3"/>
      <c r="E25" s="3"/>
      <c r="F25" s="3"/>
      <c r="H25" s="3">
        <v>6</v>
      </c>
      <c r="I25" s="3">
        <v>3.1</v>
      </c>
      <c r="J25" s="3">
        <v>2.9</v>
      </c>
      <c r="K25" s="3"/>
      <c r="L25" s="3"/>
      <c r="M25" s="3"/>
      <c r="O25" s="3">
        <v>6</v>
      </c>
      <c r="P25" s="3">
        <v>5.5</v>
      </c>
      <c r="Q25" s="3">
        <v>6.4</v>
      </c>
      <c r="R25" s="3">
        <v>11.5</v>
      </c>
      <c r="S25" s="3"/>
      <c r="T25" s="3"/>
      <c r="U25" s="15" t="s">
        <v>84</v>
      </c>
    </row>
    <row r="26" spans="1:21" x14ac:dyDescent="0.25">
      <c r="A26" s="3">
        <v>7</v>
      </c>
      <c r="B26" s="3">
        <v>2.4</v>
      </c>
      <c r="C26" s="3">
        <v>2.9</v>
      </c>
      <c r="D26" s="3"/>
      <c r="E26" s="3"/>
      <c r="F26" s="3"/>
      <c r="G26" s="15" t="s">
        <v>42</v>
      </c>
      <c r="H26" s="3">
        <v>7</v>
      </c>
      <c r="I26" s="3">
        <v>3</v>
      </c>
      <c r="J26" s="3">
        <v>2.8</v>
      </c>
      <c r="K26" s="3"/>
      <c r="L26" s="3"/>
      <c r="M26" s="3"/>
      <c r="N26" s="15" t="s">
        <v>78</v>
      </c>
      <c r="O26" s="3">
        <v>7</v>
      </c>
      <c r="P26" s="3">
        <v>5.2</v>
      </c>
      <c r="Q26" s="3">
        <v>4.5</v>
      </c>
      <c r="R26" s="3">
        <v>111.9</v>
      </c>
      <c r="S26" s="3"/>
      <c r="T26" s="3"/>
      <c r="U26" s="15" t="s">
        <v>92</v>
      </c>
    </row>
    <row r="27" spans="1:21" x14ac:dyDescent="0.25">
      <c r="A27" s="3">
        <v>8</v>
      </c>
      <c r="B27" s="3">
        <v>2.8</v>
      </c>
      <c r="C27" s="3">
        <v>2.8</v>
      </c>
      <c r="D27" s="3"/>
      <c r="E27" s="3"/>
      <c r="F27" s="3"/>
      <c r="H27" s="3">
        <v>8</v>
      </c>
      <c r="I27" s="3">
        <v>3.5</v>
      </c>
      <c r="J27" s="3">
        <v>4</v>
      </c>
      <c r="K27" s="3"/>
      <c r="L27" s="3"/>
      <c r="M27" s="3"/>
      <c r="N27" s="15" t="s">
        <v>74</v>
      </c>
      <c r="O27" s="3">
        <v>8</v>
      </c>
      <c r="P27" s="3">
        <v>4.5</v>
      </c>
      <c r="Q27" s="3">
        <v>3.8</v>
      </c>
      <c r="R27" s="3">
        <v>14.3</v>
      </c>
      <c r="S27" s="3"/>
      <c r="T27" s="3"/>
      <c r="U27" s="15" t="s">
        <v>85</v>
      </c>
    </row>
    <row r="28" spans="1:21" x14ac:dyDescent="0.25">
      <c r="A28" s="3">
        <v>9</v>
      </c>
      <c r="B28" s="3">
        <v>3</v>
      </c>
      <c r="C28" s="3">
        <v>3.4</v>
      </c>
      <c r="D28" s="3"/>
      <c r="E28" s="3"/>
      <c r="F28" s="3"/>
      <c r="H28" s="3">
        <v>9</v>
      </c>
      <c r="I28" s="3">
        <v>3.7</v>
      </c>
      <c r="J28" s="3">
        <v>3.9</v>
      </c>
      <c r="K28" s="3"/>
      <c r="L28" s="3"/>
      <c r="M28" s="3"/>
      <c r="N28" s="15" t="s">
        <v>77</v>
      </c>
      <c r="O28" s="3">
        <v>9</v>
      </c>
      <c r="P28" s="3">
        <v>4.5</v>
      </c>
      <c r="Q28" s="3">
        <v>4.8</v>
      </c>
      <c r="R28" s="3">
        <v>13.7</v>
      </c>
      <c r="S28" s="3"/>
      <c r="T28" s="3"/>
      <c r="U28" s="15" t="s">
        <v>90</v>
      </c>
    </row>
    <row r="29" spans="1:21" x14ac:dyDescent="0.25">
      <c r="A29" s="3">
        <v>10</v>
      </c>
      <c r="B29" s="3">
        <v>2.2000000000000002</v>
      </c>
      <c r="C29" s="3">
        <v>2.8</v>
      </c>
      <c r="D29" s="3"/>
      <c r="E29" s="3"/>
      <c r="F29" s="3"/>
      <c r="H29" s="3">
        <v>10</v>
      </c>
      <c r="I29" s="3">
        <v>3.7</v>
      </c>
      <c r="J29" s="3">
        <v>2.2999999999999998</v>
      </c>
      <c r="K29" s="3"/>
      <c r="L29" s="3"/>
      <c r="M29" s="3"/>
      <c r="O29" s="3">
        <v>10</v>
      </c>
      <c r="P29" s="3">
        <v>6.2</v>
      </c>
      <c r="Q29" s="3">
        <v>6.5</v>
      </c>
      <c r="R29" s="3">
        <v>14.4</v>
      </c>
      <c r="S29" s="3"/>
      <c r="T29" s="3"/>
      <c r="U29" s="15" t="s">
        <v>90</v>
      </c>
    </row>
    <row r="30" spans="1:21" x14ac:dyDescent="0.25">
      <c r="A30" s="3">
        <v>11</v>
      </c>
      <c r="B30" s="3">
        <v>2.8</v>
      </c>
      <c r="C30" s="3">
        <v>3.3</v>
      </c>
      <c r="D30" s="3"/>
      <c r="E30" s="3"/>
      <c r="F30" s="3"/>
      <c r="H30" s="3">
        <v>11</v>
      </c>
      <c r="I30" s="3">
        <v>2.5</v>
      </c>
      <c r="J30" s="3">
        <v>3.4</v>
      </c>
      <c r="K30" s="3"/>
      <c r="L30" s="3"/>
      <c r="M30" s="3"/>
      <c r="N30" s="15" t="s">
        <v>40</v>
      </c>
      <c r="O30" s="3">
        <v>11</v>
      </c>
      <c r="P30" s="3">
        <v>3.9</v>
      </c>
      <c r="Q30" s="3">
        <v>4.5</v>
      </c>
      <c r="R30" s="3">
        <v>14.6</v>
      </c>
      <c r="S30" s="3"/>
      <c r="T30" s="3"/>
    </row>
    <row r="31" spans="1:21" x14ac:dyDescent="0.25">
      <c r="A31" s="3">
        <v>12</v>
      </c>
      <c r="B31" s="3">
        <v>2.8</v>
      </c>
      <c r="C31" s="3">
        <v>3.1</v>
      </c>
      <c r="D31" s="3"/>
      <c r="E31" s="3"/>
      <c r="F31" s="3"/>
      <c r="H31" s="3">
        <v>12</v>
      </c>
      <c r="I31" s="3">
        <v>1.6</v>
      </c>
      <c r="J31" s="3">
        <v>2.2999999999999998</v>
      </c>
      <c r="K31" s="3"/>
      <c r="L31" s="3"/>
      <c r="M31" s="3"/>
      <c r="O31" s="3">
        <v>12</v>
      </c>
      <c r="P31" s="3">
        <v>4.2</v>
      </c>
      <c r="Q31" s="3">
        <v>4.8</v>
      </c>
      <c r="R31" s="3">
        <v>13.5</v>
      </c>
      <c r="S31" s="3"/>
      <c r="T31" s="3"/>
    </row>
    <row r="33" spans="1:21" x14ac:dyDescent="0.25">
      <c r="A33" s="42" t="s">
        <v>8</v>
      </c>
      <c r="B33" s="43"/>
      <c r="C33" s="43"/>
      <c r="D33" s="43"/>
      <c r="E33" s="43"/>
      <c r="F33" s="44"/>
      <c r="H33" s="42" t="s">
        <v>11</v>
      </c>
      <c r="I33" s="43"/>
      <c r="J33" s="43"/>
      <c r="K33" s="43"/>
      <c r="L33" s="43"/>
      <c r="M33" s="44"/>
      <c r="O33" s="42" t="s">
        <v>14</v>
      </c>
      <c r="P33" s="43"/>
      <c r="Q33" s="43"/>
      <c r="R33" s="43"/>
      <c r="S33" s="43"/>
      <c r="T33" s="44"/>
    </row>
    <row r="34" spans="1:21" x14ac:dyDescent="0.25">
      <c r="A34" s="3" t="s">
        <v>0</v>
      </c>
      <c r="B34" s="3" t="s">
        <v>1</v>
      </c>
      <c r="C34" s="3" t="s">
        <v>2</v>
      </c>
      <c r="D34" s="3" t="s">
        <v>3</v>
      </c>
      <c r="E34" s="3" t="s">
        <v>4</v>
      </c>
      <c r="F34" s="3" t="s">
        <v>5</v>
      </c>
      <c r="H34" s="3" t="s">
        <v>0</v>
      </c>
      <c r="I34" s="3" t="s">
        <v>1</v>
      </c>
      <c r="J34" s="3" t="s">
        <v>2</v>
      </c>
      <c r="K34" s="3" t="s">
        <v>3</v>
      </c>
      <c r="L34" s="3" t="s">
        <v>4</v>
      </c>
      <c r="M34" s="3" t="s">
        <v>5</v>
      </c>
      <c r="O34" s="3" t="s">
        <v>0</v>
      </c>
      <c r="P34" s="3" t="s">
        <v>1</v>
      </c>
      <c r="Q34" s="3" t="s">
        <v>2</v>
      </c>
      <c r="R34" s="3" t="s">
        <v>3</v>
      </c>
      <c r="S34" s="3" t="s">
        <v>4</v>
      </c>
      <c r="T34" s="3" t="s">
        <v>5</v>
      </c>
    </row>
    <row r="35" spans="1:21" x14ac:dyDescent="0.25">
      <c r="A35" s="3">
        <v>1</v>
      </c>
      <c r="B35" s="3">
        <v>3.5</v>
      </c>
      <c r="C35" s="3">
        <v>3.5</v>
      </c>
      <c r="D35" s="3">
        <v>10.1</v>
      </c>
      <c r="E35" s="3">
        <v>682.1</v>
      </c>
      <c r="F35" s="3">
        <v>26.2</v>
      </c>
      <c r="H35" s="3">
        <v>1</v>
      </c>
      <c r="I35" s="3">
        <v>2.5</v>
      </c>
      <c r="J35" s="3">
        <v>2.1</v>
      </c>
      <c r="K35" s="3">
        <v>12.1</v>
      </c>
      <c r="L35" s="3">
        <v>503.3</v>
      </c>
      <c r="M35" s="3">
        <v>29.8</v>
      </c>
      <c r="N35" s="15" t="s">
        <v>42</v>
      </c>
      <c r="O35" s="3">
        <v>1</v>
      </c>
      <c r="P35" s="3">
        <v>5.7</v>
      </c>
      <c r="Q35" s="3">
        <v>4</v>
      </c>
      <c r="R35" s="3">
        <v>14.7</v>
      </c>
      <c r="S35" s="3">
        <v>1034.2</v>
      </c>
      <c r="T35" s="3">
        <v>19.7</v>
      </c>
      <c r="U35" s="15" t="s">
        <v>85</v>
      </c>
    </row>
    <row r="36" spans="1:21" x14ac:dyDescent="0.25">
      <c r="A36" s="3">
        <v>2</v>
      </c>
      <c r="B36" s="3">
        <v>3</v>
      </c>
      <c r="C36" s="3">
        <v>3.1</v>
      </c>
      <c r="D36" s="3"/>
      <c r="E36" s="3"/>
      <c r="F36" s="3"/>
      <c r="H36" s="3">
        <v>2</v>
      </c>
      <c r="I36" s="3">
        <v>3.5</v>
      </c>
      <c r="J36" s="3">
        <v>3.5</v>
      </c>
      <c r="K36" s="3"/>
      <c r="L36" s="3"/>
      <c r="M36" s="3"/>
      <c r="O36" s="3">
        <v>2</v>
      </c>
      <c r="P36" s="3">
        <v>43</v>
      </c>
      <c r="Q36" s="3">
        <v>5</v>
      </c>
      <c r="R36" s="3">
        <v>13.6</v>
      </c>
      <c r="S36" s="3"/>
      <c r="T36" s="3"/>
    </row>
    <row r="37" spans="1:21" x14ac:dyDescent="0.25">
      <c r="A37" s="3">
        <v>3</v>
      </c>
      <c r="B37" s="3">
        <v>2.7</v>
      </c>
      <c r="C37" s="3">
        <v>2.7</v>
      </c>
      <c r="D37" s="3"/>
      <c r="E37" s="3"/>
      <c r="F37" s="3"/>
      <c r="G37" s="15" t="s">
        <v>40</v>
      </c>
      <c r="H37" s="3">
        <v>3</v>
      </c>
      <c r="I37" s="3">
        <v>2.8</v>
      </c>
      <c r="J37" s="3">
        <v>2.5</v>
      </c>
      <c r="K37" s="3"/>
      <c r="L37" s="3"/>
      <c r="M37" s="3"/>
      <c r="O37" s="3">
        <v>3</v>
      </c>
      <c r="P37" s="3">
        <v>3.7</v>
      </c>
      <c r="Q37" s="3">
        <v>3.5</v>
      </c>
      <c r="R37" s="3">
        <v>13.6</v>
      </c>
      <c r="S37" s="3"/>
      <c r="T37" s="3"/>
      <c r="U37" s="15" t="s">
        <v>84</v>
      </c>
    </row>
    <row r="38" spans="1:21" x14ac:dyDescent="0.25">
      <c r="A38" s="3">
        <v>4</v>
      </c>
      <c r="B38" s="3">
        <v>3.6</v>
      </c>
      <c r="C38" s="3">
        <v>3.6</v>
      </c>
      <c r="D38" s="3"/>
      <c r="E38" s="3"/>
      <c r="F38" s="3"/>
      <c r="H38" s="3">
        <v>4</v>
      </c>
      <c r="I38" s="3">
        <v>2.8</v>
      </c>
      <c r="J38" s="3">
        <v>3.6</v>
      </c>
      <c r="K38" s="3"/>
      <c r="L38" s="3"/>
      <c r="M38" s="3"/>
      <c r="N38" s="15" t="s">
        <v>43</v>
      </c>
      <c r="O38" s="3">
        <v>4</v>
      </c>
      <c r="P38" s="3">
        <v>5.2</v>
      </c>
      <c r="Q38" s="3">
        <v>5.2</v>
      </c>
      <c r="R38" s="3">
        <v>14.4</v>
      </c>
      <c r="S38" s="3"/>
      <c r="T38" s="3"/>
    </row>
    <row r="39" spans="1:21" x14ac:dyDescent="0.25">
      <c r="A39" s="3">
        <v>5</v>
      </c>
      <c r="B39" s="3">
        <v>2.7</v>
      </c>
      <c r="C39" s="3">
        <v>2.2999999999999998</v>
      </c>
      <c r="D39" s="3"/>
      <c r="E39" s="3"/>
      <c r="F39" s="3"/>
      <c r="H39" s="3">
        <v>5</v>
      </c>
      <c r="I39" s="3">
        <v>4.3</v>
      </c>
      <c r="J39" s="3">
        <v>5</v>
      </c>
      <c r="K39" s="3"/>
      <c r="L39" s="3"/>
      <c r="M39" s="3"/>
      <c r="N39" s="15" t="s">
        <v>40</v>
      </c>
      <c r="O39" s="3">
        <v>5</v>
      </c>
      <c r="P39" s="3">
        <v>5.5</v>
      </c>
      <c r="Q39" s="3">
        <v>5.2</v>
      </c>
      <c r="R39" s="3">
        <v>11.7</v>
      </c>
      <c r="S39" s="3"/>
      <c r="T39" s="3"/>
    </row>
    <row r="40" spans="1:21" x14ac:dyDescent="0.25">
      <c r="A40" s="3">
        <v>6</v>
      </c>
      <c r="B40" s="3">
        <v>2.6</v>
      </c>
      <c r="C40" s="3">
        <v>2.4</v>
      </c>
      <c r="D40" s="3"/>
      <c r="E40" s="3"/>
      <c r="F40" s="3"/>
      <c r="H40" s="3">
        <v>6</v>
      </c>
      <c r="I40" s="3">
        <v>2.8</v>
      </c>
      <c r="J40" s="3">
        <v>2.8</v>
      </c>
      <c r="K40" s="3"/>
      <c r="L40" s="3"/>
      <c r="M40" s="3"/>
      <c r="N40" s="15" t="s">
        <v>40</v>
      </c>
      <c r="O40" s="3">
        <v>6</v>
      </c>
      <c r="P40" s="3">
        <v>3.9</v>
      </c>
      <c r="Q40" s="3">
        <v>4.2</v>
      </c>
      <c r="R40" s="3">
        <v>14.5</v>
      </c>
      <c r="S40" s="3"/>
      <c r="T40" s="3"/>
    </row>
    <row r="41" spans="1:21" x14ac:dyDescent="0.25">
      <c r="A41" s="3">
        <v>7</v>
      </c>
      <c r="B41" s="3">
        <v>3</v>
      </c>
      <c r="C41" s="3">
        <v>2.4</v>
      </c>
      <c r="D41" s="3"/>
      <c r="E41" s="3"/>
      <c r="F41" s="3"/>
      <c r="G41" s="15" t="s">
        <v>43</v>
      </c>
      <c r="H41" s="3">
        <v>7</v>
      </c>
      <c r="I41" s="3">
        <v>3.4</v>
      </c>
      <c r="J41" s="3">
        <v>3.2</v>
      </c>
      <c r="K41" s="3"/>
      <c r="L41" s="3"/>
      <c r="M41" s="3"/>
      <c r="N41" s="15" t="s">
        <v>40</v>
      </c>
      <c r="O41" s="3">
        <v>7</v>
      </c>
      <c r="P41" s="3">
        <v>4.2</v>
      </c>
      <c r="Q41" s="3">
        <v>4</v>
      </c>
      <c r="R41" s="3">
        <v>12.1</v>
      </c>
      <c r="S41" s="3"/>
      <c r="T41" s="3"/>
      <c r="U41" s="15" t="s">
        <v>93</v>
      </c>
    </row>
    <row r="42" spans="1:21" x14ac:dyDescent="0.25">
      <c r="A42" s="3">
        <v>8</v>
      </c>
      <c r="B42" s="3">
        <v>2.6</v>
      </c>
      <c r="C42" s="3">
        <v>2.1</v>
      </c>
      <c r="D42" s="3"/>
      <c r="E42" s="3"/>
      <c r="F42" s="3"/>
      <c r="H42" s="3">
        <v>8</v>
      </c>
      <c r="I42" s="3">
        <v>2.9</v>
      </c>
      <c r="J42" s="3">
        <v>3.1</v>
      </c>
      <c r="K42" s="3"/>
      <c r="L42" s="3"/>
      <c r="M42" s="3"/>
      <c r="N42" s="15" t="s">
        <v>79</v>
      </c>
      <c r="O42" s="3">
        <v>8</v>
      </c>
      <c r="P42" s="3">
        <v>4.2</v>
      </c>
      <c r="Q42" s="3">
        <v>3.8</v>
      </c>
      <c r="R42" s="3">
        <v>10.6</v>
      </c>
      <c r="S42" s="3"/>
      <c r="T42" s="3"/>
    </row>
    <row r="43" spans="1:21" x14ac:dyDescent="0.25">
      <c r="A43" s="3">
        <v>9</v>
      </c>
      <c r="B43" s="3">
        <v>3.9</v>
      </c>
      <c r="C43" s="3">
        <v>4.4000000000000004</v>
      </c>
      <c r="D43" s="3"/>
      <c r="E43" s="3"/>
      <c r="F43" s="3"/>
      <c r="H43" s="3">
        <v>9</v>
      </c>
      <c r="I43" s="3">
        <v>1.7</v>
      </c>
      <c r="J43" s="3">
        <v>1.8</v>
      </c>
      <c r="K43" s="3"/>
      <c r="L43" s="3"/>
      <c r="M43" s="3"/>
      <c r="N43" s="15" t="s">
        <v>44</v>
      </c>
      <c r="O43" s="3">
        <v>9</v>
      </c>
      <c r="P43" s="3">
        <v>5.3</v>
      </c>
      <c r="Q43" s="3">
        <v>5.7</v>
      </c>
      <c r="R43" s="3">
        <v>13</v>
      </c>
      <c r="S43" s="3"/>
      <c r="T43" s="3"/>
      <c r="U43" s="15" t="s">
        <v>89</v>
      </c>
    </row>
    <row r="44" spans="1:21" x14ac:dyDescent="0.25">
      <c r="A44" s="3">
        <v>10</v>
      </c>
      <c r="B44" s="3">
        <v>3.1</v>
      </c>
      <c r="C44" s="3">
        <v>2.8</v>
      </c>
      <c r="D44" s="3"/>
      <c r="E44" s="3"/>
      <c r="F44" s="3"/>
      <c r="H44" s="3">
        <v>10</v>
      </c>
      <c r="I44" s="3">
        <v>2.6</v>
      </c>
      <c r="J44" s="3">
        <v>2.1</v>
      </c>
      <c r="K44" s="3"/>
      <c r="L44" s="3"/>
      <c r="M44" s="3"/>
      <c r="N44" s="15" t="s">
        <v>45</v>
      </c>
      <c r="O44" s="3">
        <v>10</v>
      </c>
      <c r="P44" s="3">
        <v>4.8</v>
      </c>
      <c r="Q44" s="3">
        <v>4.5999999999999996</v>
      </c>
      <c r="R44" s="3">
        <v>14.7</v>
      </c>
      <c r="S44" s="3"/>
      <c r="T44" s="3"/>
    </row>
    <row r="45" spans="1:21" x14ac:dyDescent="0.25">
      <c r="A45" s="3">
        <v>11</v>
      </c>
      <c r="B45" s="3">
        <v>2.6</v>
      </c>
      <c r="C45" s="3">
        <v>2.6</v>
      </c>
      <c r="D45" s="3"/>
      <c r="E45" s="3"/>
      <c r="F45" s="3"/>
      <c r="H45" s="3">
        <v>11</v>
      </c>
      <c r="I45" s="3">
        <v>3.2</v>
      </c>
      <c r="J45" s="3">
        <v>2.8</v>
      </c>
      <c r="K45" s="3"/>
      <c r="L45" s="3"/>
      <c r="M45" s="3"/>
      <c r="N45" s="15" t="s">
        <v>45</v>
      </c>
      <c r="O45" s="3">
        <v>11</v>
      </c>
      <c r="P45" s="3">
        <v>4.2</v>
      </c>
      <c r="Q45" s="3">
        <v>3.9</v>
      </c>
      <c r="R45" s="3">
        <v>12.4</v>
      </c>
      <c r="S45" s="3"/>
      <c r="T45" s="3"/>
      <c r="U45" s="15" t="s">
        <v>82</v>
      </c>
    </row>
    <row r="46" spans="1:21" x14ac:dyDescent="0.25">
      <c r="A46" s="3">
        <v>12</v>
      </c>
      <c r="B46" s="3">
        <v>2.4</v>
      </c>
      <c r="C46" s="3">
        <v>2.9</v>
      </c>
      <c r="D46" s="3"/>
      <c r="E46" s="3"/>
      <c r="F46" s="3"/>
      <c r="G46" s="15" t="s">
        <v>73</v>
      </c>
      <c r="H46" s="3">
        <v>12</v>
      </c>
      <c r="I46" s="3">
        <v>2.2000000000000002</v>
      </c>
      <c r="J46" s="3">
        <v>2.5</v>
      </c>
      <c r="K46" s="3"/>
      <c r="L46" s="3"/>
      <c r="M46" s="3"/>
      <c r="O46" s="3">
        <v>12</v>
      </c>
      <c r="P46" s="3">
        <v>5.5</v>
      </c>
      <c r="Q46" s="3">
        <v>43.8</v>
      </c>
      <c r="R46" s="3">
        <v>11.7</v>
      </c>
      <c r="S46" s="3"/>
      <c r="T46" s="3"/>
      <c r="U46" s="15" t="s">
        <v>93</v>
      </c>
    </row>
    <row r="47" spans="1:21" x14ac:dyDescent="0.25">
      <c r="A47" s="4"/>
      <c r="B47" s="4"/>
      <c r="C47" s="4"/>
      <c r="D47" s="4"/>
      <c r="E47" s="4"/>
      <c r="F47" s="4"/>
      <c r="H47" s="4"/>
      <c r="I47" s="4"/>
      <c r="J47" s="4"/>
      <c r="K47" s="4"/>
      <c r="L47" s="4"/>
      <c r="M47" s="4"/>
      <c r="O47" s="4"/>
      <c r="P47" s="4"/>
      <c r="Q47" s="4"/>
      <c r="R47" s="4"/>
      <c r="S47" s="4"/>
      <c r="T47" s="4"/>
    </row>
    <row r="48" spans="1:21" s="5" customFormat="1" x14ac:dyDescent="0.25">
      <c r="G48" s="10"/>
      <c r="N48" s="10"/>
      <c r="U48" s="10"/>
    </row>
    <row r="50" spans="1:21" x14ac:dyDescent="0.25">
      <c r="A50" s="45" t="s">
        <v>15</v>
      </c>
      <c r="B50" s="46"/>
      <c r="C50" s="46"/>
      <c r="D50" s="46"/>
      <c r="E50" s="46"/>
      <c r="F50" s="47"/>
      <c r="H50" s="45" t="s">
        <v>18</v>
      </c>
      <c r="I50" s="46"/>
      <c r="J50" s="46"/>
      <c r="K50" s="46"/>
      <c r="L50" s="46"/>
      <c r="M50" s="47"/>
      <c r="O50" s="45" t="s">
        <v>21</v>
      </c>
      <c r="P50" s="46"/>
      <c r="Q50" s="46"/>
      <c r="R50" s="46"/>
      <c r="S50" s="46"/>
      <c r="T50" s="47"/>
    </row>
    <row r="51" spans="1:21" x14ac:dyDescent="0.25">
      <c r="A51" s="3" t="s">
        <v>0</v>
      </c>
      <c r="B51" s="3" t="s">
        <v>1</v>
      </c>
      <c r="C51" s="3" t="s">
        <v>2</v>
      </c>
      <c r="D51" s="3" t="s">
        <v>3</v>
      </c>
      <c r="E51" s="3" t="s">
        <v>4</v>
      </c>
      <c r="F51" s="3" t="s">
        <v>5</v>
      </c>
      <c r="H51" s="3" t="s">
        <v>0</v>
      </c>
      <c r="I51" s="3" t="s">
        <v>1</v>
      </c>
      <c r="J51" s="3" t="s">
        <v>2</v>
      </c>
      <c r="K51" s="3" t="s">
        <v>3</v>
      </c>
      <c r="L51" s="3" t="s">
        <v>4</v>
      </c>
      <c r="M51" s="3" t="s">
        <v>5</v>
      </c>
      <c r="O51" s="3" t="s">
        <v>0</v>
      </c>
      <c r="P51" s="3" t="s">
        <v>1</v>
      </c>
      <c r="Q51" s="3" t="s">
        <v>2</v>
      </c>
      <c r="R51" s="3" t="s">
        <v>3</v>
      </c>
      <c r="S51" s="3" t="s">
        <v>4</v>
      </c>
      <c r="T51" s="3" t="s">
        <v>5</v>
      </c>
    </row>
    <row r="52" spans="1:21" x14ac:dyDescent="0.25">
      <c r="A52" s="3">
        <v>1</v>
      </c>
      <c r="B52" s="3">
        <v>3.8</v>
      </c>
      <c r="C52" s="3">
        <v>3.5</v>
      </c>
      <c r="D52" s="3">
        <v>10.199999999999999</v>
      </c>
      <c r="E52" s="3">
        <v>783.2</v>
      </c>
      <c r="F52" s="3">
        <v>24.1</v>
      </c>
      <c r="H52" s="3">
        <v>1</v>
      </c>
      <c r="I52" s="3">
        <v>3</v>
      </c>
      <c r="J52" s="3">
        <v>2.7</v>
      </c>
      <c r="K52" s="3">
        <v>12.1</v>
      </c>
      <c r="L52" s="3">
        <v>495</v>
      </c>
      <c r="M52" s="3">
        <v>29.5</v>
      </c>
      <c r="N52" s="15" t="s">
        <v>45</v>
      </c>
      <c r="O52" s="3">
        <v>1</v>
      </c>
      <c r="P52" s="3">
        <v>5.3</v>
      </c>
      <c r="Q52" s="3">
        <v>6.2</v>
      </c>
      <c r="R52" s="3">
        <v>14</v>
      </c>
      <c r="S52" s="3">
        <v>546.79999999999995</v>
      </c>
      <c r="T52" s="3">
        <v>19.100000000000001</v>
      </c>
      <c r="U52" s="15" t="s">
        <v>82</v>
      </c>
    </row>
    <row r="53" spans="1:21" x14ac:dyDescent="0.25">
      <c r="A53" s="3">
        <v>2</v>
      </c>
      <c r="B53" s="3">
        <v>2.7</v>
      </c>
      <c r="C53" s="3">
        <v>2.7</v>
      </c>
      <c r="D53" s="3"/>
      <c r="E53" s="3"/>
      <c r="F53" s="3"/>
      <c r="G53" s="15" t="s">
        <v>45</v>
      </c>
      <c r="H53" s="3">
        <v>2</v>
      </c>
      <c r="I53" s="3">
        <v>2.7</v>
      </c>
      <c r="J53" s="3">
        <v>2.6</v>
      </c>
      <c r="K53" s="3"/>
      <c r="L53" s="3"/>
      <c r="M53" s="3"/>
      <c r="N53" s="15" t="s">
        <v>40</v>
      </c>
      <c r="O53" s="3">
        <v>2</v>
      </c>
      <c r="P53" s="3">
        <v>5.2</v>
      </c>
      <c r="Q53" s="3">
        <v>5.7</v>
      </c>
      <c r="R53" s="3">
        <v>11</v>
      </c>
      <c r="S53" s="3"/>
      <c r="T53" s="3"/>
      <c r="U53" s="15" t="s">
        <v>82</v>
      </c>
    </row>
    <row r="54" spans="1:21" x14ac:dyDescent="0.25">
      <c r="A54" s="3">
        <v>3</v>
      </c>
      <c r="B54" s="3">
        <v>2.8</v>
      </c>
      <c r="C54" s="3">
        <v>2.2000000000000002</v>
      </c>
      <c r="D54" s="3"/>
      <c r="E54" s="3"/>
      <c r="F54" s="3"/>
      <c r="H54" s="3">
        <v>3</v>
      </c>
      <c r="I54" s="3">
        <v>3</v>
      </c>
      <c r="J54" s="3">
        <v>3</v>
      </c>
      <c r="K54" s="3"/>
      <c r="L54" s="3"/>
      <c r="M54" s="3"/>
      <c r="N54" s="15" t="s">
        <v>39</v>
      </c>
      <c r="O54" s="3">
        <v>3</v>
      </c>
      <c r="P54" s="3">
        <v>4.3</v>
      </c>
      <c r="Q54" s="3">
        <v>4.4000000000000004</v>
      </c>
      <c r="R54" s="3">
        <v>11.6</v>
      </c>
      <c r="S54" s="3"/>
      <c r="T54" s="3"/>
      <c r="U54" s="15" t="s">
        <v>85</v>
      </c>
    </row>
    <row r="55" spans="1:21" x14ac:dyDescent="0.25">
      <c r="A55" s="3">
        <v>4</v>
      </c>
      <c r="B55" s="3">
        <v>2.2000000000000002</v>
      </c>
      <c r="C55" s="3">
        <v>2.9</v>
      </c>
      <c r="D55" s="3"/>
      <c r="E55" s="3"/>
      <c r="F55" s="3"/>
      <c r="G55" s="15" t="s">
        <v>74</v>
      </c>
      <c r="H55" s="3">
        <v>4</v>
      </c>
      <c r="I55" s="3">
        <v>3.3</v>
      </c>
      <c r="J55" s="3">
        <v>3.3</v>
      </c>
      <c r="K55" s="3"/>
      <c r="L55" s="3"/>
      <c r="M55" s="3"/>
      <c r="N55" s="15" t="s">
        <v>41</v>
      </c>
      <c r="O55" s="3">
        <v>4</v>
      </c>
      <c r="P55" s="3">
        <v>5.3</v>
      </c>
      <c r="Q55" s="3">
        <v>4.8</v>
      </c>
      <c r="R55" s="3">
        <v>11.2</v>
      </c>
      <c r="S55" s="3"/>
      <c r="T55" s="3"/>
    </row>
    <row r="56" spans="1:21" x14ac:dyDescent="0.25">
      <c r="A56" s="3">
        <v>5</v>
      </c>
      <c r="B56" s="3">
        <v>3.2</v>
      </c>
      <c r="C56" s="3">
        <v>3.1</v>
      </c>
      <c r="D56" s="3"/>
      <c r="E56" s="3"/>
      <c r="F56" s="3"/>
      <c r="G56" s="15" t="s">
        <v>39</v>
      </c>
      <c r="H56" s="3">
        <v>5</v>
      </c>
      <c r="I56" s="3">
        <v>3.6</v>
      </c>
      <c r="J56" s="3">
        <v>2.8</v>
      </c>
      <c r="K56" s="3"/>
      <c r="L56" s="3"/>
      <c r="M56" s="3"/>
      <c r="N56" s="15" t="s">
        <v>41</v>
      </c>
      <c r="O56" s="3">
        <v>5</v>
      </c>
      <c r="P56" s="3">
        <v>4.5999999999999996</v>
      </c>
      <c r="Q56" s="3">
        <v>5.6</v>
      </c>
      <c r="R56" s="3">
        <v>11.5</v>
      </c>
      <c r="S56" s="3"/>
      <c r="T56" s="3"/>
    </row>
    <row r="57" spans="1:21" x14ac:dyDescent="0.25">
      <c r="A57" s="3">
        <v>6</v>
      </c>
      <c r="B57" s="3">
        <v>2.9</v>
      </c>
      <c r="C57" s="3">
        <v>3.1</v>
      </c>
      <c r="D57" s="3"/>
      <c r="E57" s="3"/>
      <c r="F57" s="3"/>
      <c r="H57" s="3">
        <v>6</v>
      </c>
      <c r="I57" s="3">
        <v>2.7</v>
      </c>
      <c r="J57" s="3">
        <v>3</v>
      </c>
      <c r="K57" s="3"/>
      <c r="L57" s="3"/>
      <c r="M57" s="3"/>
      <c r="N57" s="15" t="s">
        <v>40</v>
      </c>
      <c r="O57" s="3">
        <v>6</v>
      </c>
      <c r="P57" s="3">
        <v>4</v>
      </c>
      <c r="Q57" s="3">
        <v>3.5</v>
      </c>
      <c r="R57" s="3">
        <v>13.3</v>
      </c>
      <c r="S57" s="3"/>
      <c r="T57" s="3"/>
    </row>
    <row r="58" spans="1:21" x14ac:dyDescent="0.25">
      <c r="A58" s="3">
        <v>7</v>
      </c>
      <c r="B58" s="3">
        <v>2.9</v>
      </c>
      <c r="C58" s="3">
        <v>1.6</v>
      </c>
      <c r="D58" s="3"/>
      <c r="E58" s="3"/>
      <c r="F58" s="3"/>
      <c r="H58" s="3">
        <v>7</v>
      </c>
      <c r="I58" s="3">
        <v>2.9</v>
      </c>
      <c r="J58" s="3">
        <v>3.1</v>
      </c>
      <c r="K58" s="3"/>
      <c r="L58" s="3"/>
      <c r="M58" s="3"/>
      <c r="N58" s="15" t="s">
        <v>40</v>
      </c>
      <c r="O58" s="3">
        <v>7</v>
      </c>
      <c r="P58" s="3">
        <v>5.4</v>
      </c>
      <c r="Q58" s="3">
        <v>4.7</v>
      </c>
      <c r="R58" s="3">
        <v>12.3</v>
      </c>
      <c r="S58" s="3"/>
      <c r="T58" s="3"/>
      <c r="U58" s="15" t="s">
        <v>93</v>
      </c>
    </row>
    <row r="59" spans="1:21" x14ac:dyDescent="0.25">
      <c r="A59" s="3">
        <v>8</v>
      </c>
      <c r="B59" s="3">
        <v>3.7</v>
      </c>
      <c r="C59" s="3">
        <v>2.9</v>
      </c>
      <c r="D59" s="3"/>
      <c r="E59" s="3"/>
      <c r="F59" s="3"/>
      <c r="H59" s="3">
        <v>8</v>
      </c>
      <c r="I59" s="3">
        <v>0.3</v>
      </c>
      <c r="J59" s="3">
        <v>0.3</v>
      </c>
      <c r="K59" s="3"/>
      <c r="L59" s="3"/>
      <c r="M59" s="3"/>
      <c r="N59" s="15" t="s">
        <v>80</v>
      </c>
      <c r="O59" s="3">
        <v>8</v>
      </c>
      <c r="P59" s="3">
        <v>2.9</v>
      </c>
      <c r="Q59" s="3">
        <v>2.9</v>
      </c>
      <c r="R59" s="3">
        <v>11.8</v>
      </c>
      <c r="S59" s="3"/>
      <c r="T59" s="3"/>
      <c r="U59" s="15" t="s">
        <v>85</v>
      </c>
    </row>
    <row r="60" spans="1:21" x14ac:dyDescent="0.25">
      <c r="A60" s="3">
        <v>9</v>
      </c>
      <c r="B60" s="3">
        <v>2.9</v>
      </c>
      <c r="C60" s="3">
        <v>3.5</v>
      </c>
      <c r="D60" s="3"/>
      <c r="E60" s="3"/>
      <c r="F60" s="3"/>
      <c r="H60" s="3">
        <v>9</v>
      </c>
      <c r="I60" s="3">
        <v>1.6</v>
      </c>
      <c r="J60" s="3">
        <v>1.4</v>
      </c>
      <c r="K60" s="3"/>
      <c r="L60" s="3"/>
      <c r="M60" s="3"/>
      <c r="N60" s="15" t="s">
        <v>80</v>
      </c>
      <c r="O60" s="3">
        <v>9</v>
      </c>
      <c r="P60" s="3">
        <v>4.4000000000000004</v>
      </c>
      <c r="Q60" s="3">
        <v>4.3</v>
      </c>
      <c r="R60" s="3">
        <v>10</v>
      </c>
      <c r="S60" s="3"/>
      <c r="T60" s="3"/>
    </row>
    <row r="61" spans="1:21" x14ac:dyDescent="0.25">
      <c r="A61" s="3">
        <v>10</v>
      </c>
      <c r="B61" s="3">
        <v>2.5</v>
      </c>
      <c r="C61" s="3">
        <v>2.7</v>
      </c>
      <c r="D61" s="3"/>
      <c r="E61" s="3"/>
      <c r="F61" s="3"/>
      <c r="G61" s="15" t="s">
        <v>44</v>
      </c>
      <c r="H61" s="3">
        <v>10</v>
      </c>
      <c r="I61" s="3">
        <v>3.7</v>
      </c>
      <c r="J61" s="3">
        <v>3.7</v>
      </c>
      <c r="K61" s="3"/>
      <c r="L61" s="3"/>
      <c r="M61" s="3"/>
      <c r="O61" s="3">
        <v>10</v>
      </c>
      <c r="P61" s="3">
        <v>3.8</v>
      </c>
      <c r="Q61" s="3">
        <v>4.5</v>
      </c>
      <c r="R61" s="3">
        <v>10.6</v>
      </c>
      <c r="S61" s="3"/>
      <c r="T61" s="3"/>
      <c r="U61" s="15" t="s">
        <v>85</v>
      </c>
    </row>
    <row r="62" spans="1:21" x14ac:dyDescent="0.25">
      <c r="A62" s="3">
        <v>11</v>
      </c>
      <c r="B62" s="3">
        <v>3.2</v>
      </c>
      <c r="C62" s="3">
        <v>2.5</v>
      </c>
      <c r="D62" s="3"/>
      <c r="E62" s="3"/>
      <c r="F62" s="3"/>
      <c r="H62" s="3">
        <v>11</v>
      </c>
      <c r="I62" s="3">
        <v>0.2</v>
      </c>
      <c r="J62" s="3">
        <v>0.2</v>
      </c>
      <c r="K62" s="3"/>
      <c r="L62" s="3"/>
      <c r="M62" s="3"/>
      <c r="O62" s="3">
        <v>11</v>
      </c>
      <c r="P62" s="3">
        <v>4.3</v>
      </c>
      <c r="Q62" s="3">
        <v>4.3</v>
      </c>
      <c r="R62" s="3">
        <v>11.3</v>
      </c>
      <c r="S62" s="3"/>
      <c r="T62" s="3"/>
    </row>
    <row r="63" spans="1:21" x14ac:dyDescent="0.25">
      <c r="A63" s="3">
        <v>12</v>
      </c>
      <c r="B63" s="3">
        <v>1.8</v>
      </c>
      <c r="C63" s="3">
        <v>2.2000000000000002</v>
      </c>
      <c r="D63" s="3"/>
      <c r="E63" s="3"/>
      <c r="F63" s="3"/>
      <c r="G63" s="15" t="s">
        <v>39</v>
      </c>
      <c r="H63" s="3">
        <v>12</v>
      </c>
      <c r="I63" s="3">
        <v>1.5</v>
      </c>
      <c r="J63" s="3">
        <v>1.6</v>
      </c>
      <c r="K63" s="3"/>
      <c r="L63" s="3"/>
      <c r="M63" s="3"/>
      <c r="O63" s="3">
        <v>12</v>
      </c>
      <c r="P63" s="3">
        <v>5.0999999999999996</v>
      </c>
      <c r="Q63" s="3">
        <v>4.4000000000000004</v>
      </c>
      <c r="R63" s="3">
        <v>10.3</v>
      </c>
      <c r="S63" s="3"/>
      <c r="T63" s="3"/>
    </row>
    <row r="65" spans="1:21" x14ac:dyDescent="0.25">
      <c r="A65" s="45" t="s">
        <v>16</v>
      </c>
      <c r="B65" s="46"/>
      <c r="C65" s="46"/>
      <c r="D65" s="46"/>
      <c r="E65" s="46"/>
      <c r="F65" s="47"/>
      <c r="H65" s="45" t="s">
        <v>19</v>
      </c>
      <c r="I65" s="46"/>
      <c r="J65" s="46"/>
      <c r="K65" s="46"/>
      <c r="L65" s="46"/>
      <c r="M65" s="47"/>
      <c r="O65" s="45" t="s">
        <v>22</v>
      </c>
      <c r="P65" s="46"/>
      <c r="Q65" s="46"/>
      <c r="R65" s="46"/>
      <c r="S65" s="46"/>
      <c r="T65" s="47"/>
    </row>
    <row r="66" spans="1:21" x14ac:dyDescent="0.25">
      <c r="A66" s="3" t="s">
        <v>0</v>
      </c>
      <c r="B66" s="3" t="s">
        <v>1</v>
      </c>
      <c r="C66" s="3" t="s">
        <v>2</v>
      </c>
      <c r="D66" s="3" t="s">
        <v>3</v>
      </c>
      <c r="E66" s="3" t="s">
        <v>4</v>
      </c>
      <c r="F66" s="3" t="s">
        <v>5</v>
      </c>
      <c r="H66" s="3" t="s">
        <v>0</v>
      </c>
      <c r="I66" s="3" t="s">
        <v>1</v>
      </c>
      <c r="J66" s="3" t="s">
        <v>2</v>
      </c>
      <c r="K66" s="3" t="s">
        <v>3</v>
      </c>
      <c r="L66" s="3" t="s">
        <v>4</v>
      </c>
      <c r="M66" s="3" t="s">
        <v>5</v>
      </c>
      <c r="O66" s="3" t="s">
        <v>0</v>
      </c>
      <c r="P66" s="3" t="s">
        <v>1</v>
      </c>
      <c r="Q66" s="3" t="s">
        <v>2</v>
      </c>
      <c r="R66" s="3" t="s">
        <v>3</v>
      </c>
      <c r="S66" s="3" t="s">
        <v>4</v>
      </c>
      <c r="T66" s="3" t="s">
        <v>5</v>
      </c>
    </row>
    <row r="67" spans="1:21" x14ac:dyDescent="0.25">
      <c r="A67" s="3">
        <v>1</v>
      </c>
      <c r="B67" s="3">
        <v>2.9</v>
      </c>
      <c r="C67" s="3">
        <v>3.2</v>
      </c>
      <c r="D67" s="3">
        <v>9.5</v>
      </c>
      <c r="E67" s="3">
        <v>799.3</v>
      </c>
      <c r="F67" s="3">
        <v>24.6</v>
      </c>
      <c r="G67" s="15" t="s">
        <v>40</v>
      </c>
      <c r="H67" s="3">
        <v>1</v>
      </c>
      <c r="I67" s="3">
        <v>3.5</v>
      </c>
      <c r="J67" s="3">
        <v>4</v>
      </c>
      <c r="K67" s="3">
        <v>12.2</v>
      </c>
      <c r="L67" s="3">
        <v>535.5</v>
      </c>
      <c r="M67" s="3">
        <v>32</v>
      </c>
      <c r="N67" s="15" t="s">
        <v>40</v>
      </c>
      <c r="O67" s="3">
        <v>1</v>
      </c>
      <c r="P67" s="3">
        <v>3.8</v>
      </c>
      <c r="Q67" s="3">
        <v>3.8</v>
      </c>
      <c r="R67" s="3">
        <v>12.4</v>
      </c>
      <c r="S67" s="3">
        <v>591.29999999999995</v>
      </c>
      <c r="T67" s="3">
        <v>20.3</v>
      </c>
      <c r="U67" s="15" t="s">
        <v>93</v>
      </c>
    </row>
    <row r="68" spans="1:21" x14ac:dyDescent="0.25">
      <c r="A68" s="3">
        <v>2</v>
      </c>
      <c r="B68" s="3">
        <v>2.8</v>
      </c>
      <c r="C68" s="3">
        <v>2.1</v>
      </c>
      <c r="D68" s="3"/>
      <c r="E68" s="3"/>
      <c r="F68" s="3"/>
      <c r="H68" s="3">
        <v>2</v>
      </c>
      <c r="I68" s="3">
        <v>2.2000000000000002</v>
      </c>
      <c r="J68" s="3">
        <v>1.9</v>
      </c>
      <c r="K68" s="3"/>
      <c r="L68" s="3"/>
      <c r="M68" s="3"/>
      <c r="N68" s="15" t="s">
        <v>42</v>
      </c>
      <c r="O68" s="3">
        <v>2</v>
      </c>
      <c r="P68" s="3">
        <v>4</v>
      </c>
      <c r="Q68" s="3">
        <v>4</v>
      </c>
      <c r="R68" s="3">
        <v>12.6</v>
      </c>
      <c r="S68" s="3"/>
      <c r="T68" s="3"/>
      <c r="U68" s="15" t="s">
        <v>92</v>
      </c>
    </row>
    <row r="69" spans="1:21" x14ac:dyDescent="0.25">
      <c r="A69" s="3">
        <v>3</v>
      </c>
      <c r="B69" s="3">
        <v>3.5</v>
      </c>
      <c r="C69" s="3">
        <v>3</v>
      </c>
      <c r="D69" s="3"/>
      <c r="E69" s="3"/>
      <c r="F69" s="3"/>
      <c r="H69" s="3">
        <v>3</v>
      </c>
      <c r="I69" s="3">
        <v>2</v>
      </c>
      <c r="J69" s="3">
        <v>1.9</v>
      </c>
      <c r="K69" s="3"/>
      <c r="L69" s="3"/>
      <c r="M69" s="3"/>
      <c r="N69" s="15" t="s">
        <v>39</v>
      </c>
      <c r="O69" s="3">
        <v>3</v>
      </c>
      <c r="P69" s="3">
        <v>3.4</v>
      </c>
      <c r="Q69" s="3">
        <v>3.7</v>
      </c>
      <c r="R69" s="3">
        <v>13</v>
      </c>
      <c r="S69" s="3"/>
      <c r="T69" s="3"/>
      <c r="U69" s="15" t="s">
        <v>90</v>
      </c>
    </row>
    <row r="70" spans="1:21" x14ac:dyDescent="0.25">
      <c r="A70" s="3">
        <v>4</v>
      </c>
      <c r="B70" s="3">
        <v>3.1</v>
      </c>
      <c r="C70" s="3">
        <v>3.1</v>
      </c>
      <c r="D70" s="3"/>
      <c r="E70" s="3"/>
      <c r="F70" s="3"/>
      <c r="H70" s="3">
        <v>4</v>
      </c>
      <c r="I70" s="3">
        <v>1.9</v>
      </c>
      <c r="J70" s="3">
        <v>1.7</v>
      </c>
      <c r="K70" s="3"/>
      <c r="L70" s="3"/>
      <c r="M70" s="3"/>
      <c r="N70" s="15" t="s">
        <v>45</v>
      </c>
      <c r="O70" s="3">
        <v>4</v>
      </c>
      <c r="P70" s="3">
        <v>4.4000000000000004</v>
      </c>
      <c r="Q70" s="3">
        <v>4.0999999999999996</v>
      </c>
      <c r="R70" s="3">
        <v>12.5</v>
      </c>
      <c r="S70" s="3"/>
      <c r="T70" s="3"/>
      <c r="U70" s="15" t="s">
        <v>94</v>
      </c>
    </row>
    <row r="71" spans="1:21" x14ac:dyDescent="0.25">
      <c r="A71" s="3">
        <v>5</v>
      </c>
      <c r="B71" s="3">
        <v>3.2</v>
      </c>
      <c r="C71" s="3">
        <v>3.2</v>
      </c>
      <c r="D71" s="3"/>
      <c r="E71" s="3"/>
      <c r="F71" s="3"/>
      <c r="H71" s="3">
        <v>5</v>
      </c>
      <c r="I71" s="3">
        <v>1.9</v>
      </c>
      <c r="J71" s="3">
        <v>2.2000000000000002</v>
      </c>
      <c r="K71" s="3"/>
      <c r="L71" s="3"/>
      <c r="M71" s="3"/>
      <c r="N71" s="15" t="s">
        <v>45</v>
      </c>
      <c r="O71" s="3">
        <v>5</v>
      </c>
      <c r="P71" s="3">
        <v>4.8</v>
      </c>
      <c r="Q71" s="3">
        <v>4.2</v>
      </c>
      <c r="R71" s="3">
        <v>10.7</v>
      </c>
      <c r="S71" s="3"/>
      <c r="T71" s="3"/>
      <c r="U71" s="15" t="s">
        <v>89</v>
      </c>
    </row>
    <row r="72" spans="1:21" x14ac:dyDescent="0.25">
      <c r="A72" s="3">
        <v>6</v>
      </c>
      <c r="B72" s="3">
        <v>1.8</v>
      </c>
      <c r="C72" s="3">
        <v>1.9</v>
      </c>
      <c r="D72" s="3"/>
      <c r="E72" s="3"/>
      <c r="F72" s="3"/>
      <c r="G72" s="15" t="s">
        <v>39</v>
      </c>
      <c r="H72" s="3">
        <v>6</v>
      </c>
      <c r="I72" s="3">
        <v>3.6</v>
      </c>
      <c r="J72" s="3">
        <v>3.8</v>
      </c>
      <c r="K72" s="3"/>
      <c r="L72" s="3"/>
      <c r="M72" s="3"/>
      <c r="O72" s="3">
        <v>6</v>
      </c>
      <c r="P72" s="3">
        <v>3.9</v>
      </c>
      <c r="Q72" s="3">
        <v>3.7</v>
      </c>
      <c r="R72" s="3">
        <v>12.4</v>
      </c>
      <c r="S72" s="3"/>
      <c r="T72" s="3"/>
      <c r="U72" s="15" t="s">
        <v>90</v>
      </c>
    </row>
    <row r="73" spans="1:21" x14ac:dyDescent="0.25">
      <c r="A73" s="3">
        <v>7</v>
      </c>
      <c r="B73" s="3">
        <v>2.8</v>
      </c>
      <c r="C73" s="3">
        <v>2.8</v>
      </c>
      <c r="D73" s="3"/>
      <c r="E73" s="3"/>
      <c r="F73" s="3"/>
      <c r="H73" s="3">
        <v>7</v>
      </c>
      <c r="I73" s="3">
        <v>2.6</v>
      </c>
      <c r="J73" s="3">
        <v>3.1</v>
      </c>
      <c r="K73" s="3"/>
      <c r="L73" s="3"/>
      <c r="M73" s="3"/>
      <c r="N73" s="15" t="s">
        <v>43</v>
      </c>
      <c r="O73" s="3">
        <v>7</v>
      </c>
      <c r="P73" s="3">
        <v>3.3</v>
      </c>
      <c r="Q73" s="3">
        <v>3.5</v>
      </c>
      <c r="R73" s="3">
        <v>12.3</v>
      </c>
      <c r="S73" s="3"/>
      <c r="T73" s="3"/>
      <c r="U73" s="15" t="s">
        <v>93</v>
      </c>
    </row>
    <row r="74" spans="1:21" x14ac:dyDescent="0.25">
      <c r="A74" s="3">
        <v>8</v>
      </c>
      <c r="B74" s="3">
        <v>3.1</v>
      </c>
      <c r="C74" s="3">
        <v>3</v>
      </c>
      <c r="D74" s="3"/>
      <c r="E74" s="3"/>
      <c r="F74" s="3"/>
      <c r="G74" s="15" t="s">
        <v>42</v>
      </c>
      <c r="H74" s="3">
        <v>8</v>
      </c>
      <c r="I74" s="3">
        <v>2.2999999999999998</v>
      </c>
      <c r="J74" s="3">
        <v>1.7</v>
      </c>
      <c r="K74" s="3"/>
      <c r="L74" s="3"/>
      <c r="M74" s="3"/>
      <c r="O74" s="3">
        <v>8</v>
      </c>
      <c r="P74" s="3">
        <v>4.2</v>
      </c>
      <c r="Q74" s="3">
        <v>4.8</v>
      </c>
      <c r="R74" s="3">
        <v>11</v>
      </c>
      <c r="S74" s="3"/>
      <c r="T74" s="3"/>
      <c r="U74" s="15" t="s">
        <v>92</v>
      </c>
    </row>
    <row r="75" spans="1:21" x14ac:dyDescent="0.25">
      <c r="A75" s="3">
        <v>9</v>
      </c>
      <c r="B75" s="3">
        <v>1.8</v>
      </c>
      <c r="C75" s="3">
        <v>1.6</v>
      </c>
      <c r="D75" s="3"/>
      <c r="E75" s="3"/>
      <c r="F75" s="3"/>
      <c r="H75" s="3">
        <v>9</v>
      </c>
      <c r="I75" s="3">
        <v>2.2999999999999998</v>
      </c>
      <c r="J75" s="3">
        <v>2.7</v>
      </c>
      <c r="K75" s="3"/>
      <c r="L75" s="3"/>
      <c r="M75" s="3"/>
      <c r="N75" s="15" t="s">
        <v>43</v>
      </c>
      <c r="O75" s="3">
        <v>9</v>
      </c>
      <c r="P75" s="3">
        <v>4.3</v>
      </c>
      <c r="Q75" s="3">
        <v>4.9000000000000004</v>
      </c>
      <c r="R75" s="3">
        <v>10.7</v>
      </c>
      <c r="S75" s="3"/>
      <c r="T75" s="3"/>
    </row>
    <row r="76" spans="1:21" x14ac:dyDescent="0.25">
      <c r="A76" s="3">
        <v>10</v>
      </c>
      <c r="B76" s="3">
        <v>3</v>
      </c>
      <c r="C76" s="3">
        <v>2.7</v>
      </c>
      <c r="D76" s="3"/>
      <c r="E76" s="3"/>
      <c r="F76" s="3"/>
      <c r="H76" s="3">
        <v>10</v>
      </c>
      <c r="I76" s="3">
        <v>1.7</v>
      </c>
      <c r="J76" s="3">
        <v>2.1</v>
      </c>
      <c r="K76" s="3"/>
      <c r="L76" s="3"/>
      <c r="M76" s="3"/>
      <c r="N76" s="15" t="s">
        <v>45</v>
      </c>
      <c r="O76" s="3">
        <v>10</v>
      </c>
      <c r="P76" s="3">
        <v>4.5</v>
      </c>
      <c r="Q76" s="3">
        <v>4</v>
      </c>
      <c r="R76" s="3">
        <v>10.9</v>
      </c>
      <c r="S76" s="3"/>
      <c r="T76" s="3"/>
      <c r="U76" s="15" t="s">
        <v>95</v>
      </c>
    </row>
    <row r="77" spans="1:21" x14ac:dyDescent="0.25">
      <c r="A77" s="3">
        <v>11</v>
      </c>
      <c r="B77" s="3">
        <v>2</v>
      </c>
      <c r="C77" s="3">
        <v>2.1</v>
      </c>
      <c r="D77" s="3"/>
      <c r="E77" s="3"/>
      <c r="F77" s="3"/>
      <c r="H77" s="3">
        <v>11</v>
      </c>
      <c r="I77" s="3">
        <v>2</v>
      </c>
      <c r="J77" s="3">
        <v>2</v>
      </c>
      <c r="K77" s="3"/>
      <c r="L77" s="3"/>
      <c r="M77" s="3"/>
      <c r="N77" s="15" t="s">
        <v>39</v>
      </c>
      <c r="O77" s="3">
        <v>11</v>
      </c>
      <c r="P77" s="3">
        <v>4.7</v>
      </c>
      <c r="Q77" s="3">
        <v>5.3</v>
      </c>
      <c r="R77" s="3">
        <v>10.7</v>
      </c>
      <c r="S77" s="3"/>
      <c r="T77" s="3"/>
    </row>
    <row r="78" spans="1:21" x14ac:dyDescent="0.25">
      <c r="A78" s="3">
        <v>12</v>
      </c>
      <c r="B78" s="3">
        <v>3.3</v>
      </c>
      <c r="C78" s="3">
        <v>5.4</v>
      </c>
      <c r="D78" s="3"/>
      <c r="E78" s="3"/>
      <c r="F78" s="3"/>
      <c r="H78" s="3">
        <v>12</v>
      </c>
      <c r="I78" s="3">
        <v>3</v>
      </c>
      <c r="J78" s="3">
        <v>3.3</v>
      </c>
      <c r="K78" s="3"/>
      <c r="L78" s="3"/>
      <c r="M78" s="3"/>
      <c r="N78" s="15" t="s">
        <v>39</v>
      </c>
      <c r="O78" s="3">
        <v>12</v>
      </c>
      <c r="P78" s="3">
        <v>4.2</v>
      </c>
      <c r="Q78" s="3">
        <v>4.5</v>
      </c>
      <c r="R78" s="3">
        <v>10.7</v>
      </c>
      <c r="S78" s="3"/>
      <c r="T78" s="3"/>
    </row>
    <row r="80" spans="1:21" x14ac:dyDescent="0.25">
      <c r="A80" s="48" t="s">
        <v>17</v>
      </c>
      <c r="B80" s="49"/>
      <c r="C80" s="49"/>
      <c r="D80" s="49"/>
      <c r="E80" s="49"/>
      <c r="F80" s="50"/>
      <c r="H80" s="48" t="s">
        <v>20</v>
      </c>
      <c r="I80" s="49"/>
      <c r="J80" s="49"/>
      <c r="K80" s="49"/>
      <c r="L80" s="49"/>
      <c r="M80" s="50"/>
      <c r="O80" s="48" t="s">
        <v>23</v>
      </c>
      <c r="P80" s="49"/>
      <c r="Q80" s="49"/>
      <c r="R80" s="49"/>
      <c r="S80" s="49"/>
      <c r="T80" s="50"/>
    </row>
    <row r="81" spans="1:21" x14ac:dyDescent="0.25">
      <c r="A81" s="3" t="s">
        <v>0</v>
      </c>
      <c r="B81" s="3" t="s">
        <v>1</v>
      </c>
      <c r="C81" s="3" t="s">
        <v>2</v>
      </c>
      <c r="D81" s="3" t="s">
        <v>3</v>
      </c>
      <c r="E81" s="3" t="s">
        <v>4</v>
      </c>
      <c r="F81" s="3" t="s">
        <v>5</v>
      </c>
      <c r="H81" s="3" t="s">
        <v>0</v>
      </c>
      <c r="I81" s="3" t="s">
        <v>1</v>
      </c>
      <c r="J81" s="3" t="s">
        <v>2</v>
      </c>
      <c r="K81" s="3" t="s">
        <v>3</v>
      </c>
      <c r="L81" s="3" t="s">
        <v>4</v>
      </c>
      <c r="M81" s="3" t="s">
        <v>5</v>
      </c>
      <c r="O81" s="3" t="s">
        <v>0</v>
      </c>
      <c r="P81" s="3" t="s">
        <v>1</v>
      </c>
      <c r="Q81" s="3" t="s">
        <v>2</v>
      </c>
      <c r="R81" s="3" t="s">
        <v>3</v>
      </c>
      <c r="S81" s="3" t="s">
        <v>4</v>
      </c>
      <c r="T81" s="3" t="s">
        <v>5</v>
      </c>
    </row>
    <row r="82" spans="1:21" x14ac:dyDescent="0.25">
      <c r="A82" s="3">
        <v>1</v>
      </c>
      <c r="B82" s="3">
        <v>2.2999999999999998</v>
      </c>
      <c r="C82" s="3">
        <v>2.5</v>
      </c>
      <c r="D82" s="3">
        <v>9.6999999999999993</v>
      </c>
      <c r="E82" s="3">
        <v>691.2</v>
      </c>
      <c r="F82" s="3">
        <v>25.1</v>
      </c>
      <c r="G82" s="15" t="s">
        <v>42</v>
      </c>
      <c r="H82" s="3">
        <v>1</v>
      </c>
      <c r="I82" s="3">
        <v>1.3</v>
      </c>
      <c r="J82" s="3">
        <v>1.8</v>
      </c>
      <c r="K82" s="3">
        <v>12.2</v>
      </c>
      <c r="L82" s="3">
        <v>456.8</v>
      </c>
      <c r="M82" s="3">
        <v>32.200000000000003</v>
      </c>
      <c r="N82" s="15" t="s">
        <v>43</v>
      </c>
      <c r="O82" s="3">
        <v>1</v>
      </c>
      <c r="P82" s="3">
        <v>5.4</v>
      </c>
      <c r="Q82" s="3">
        <v>5.5</v>
      </c>
      <c r="R82" s="3">
        <v>11.9</v>
      </c>
      <c r="S82" s="3">
        <v>599.20000000000005</v>
      </c>
      <c r="T82" s="3">
        <v>20.5</v>
      </c>
    </row>
    <row r="83" spans="1:21" x14ac:dyDescent="0.25">
      <c r="A83" s="3">
        <v>2</v>
      </c>
      <c r="B83" s="3">
        <v>1.4</v>
      </c>
      <c r="C83" s="3">
        <v>1.8</v>
      </c>
      <c r="D83" s="3"/>
      <c r="E83" s="3"/>
      <c r="F83" s="3"/>
      <c r="H83" s="3">
        <v>2</v>
      </c>
      <c r="I83" s="3">
        <v>3</v>
      </c>
      <c r="J83" s="3">
        <v>3.5</v>
      </c>
      <c r="K83" s="3"/>
      <c r="L83" s="3"/>
      <c r="M83" s="3"/>
      <c r="O83" s="3">
        <v>2</v>
      </c>
      <c r="P83" s="3">
        <v>3.8</v>
      </c>
      <c r="Q83" s="3">
        <v>3.7</v>
      </c>
      <c r="R83" s="3">
        <v>10.8</v>
      </c>
      <c r="S83" s="3"/>
      <c r="T83" s="3"/>
      <c r="U83" s="15" t="s">
        <v>93</v>
      </c>
    </row>
    <row r="84" spans="1:21" x14ac:dyDescent="0.25">
      <c r="A84" s="3">
        <v>3</v>
      </c>
      <c r="B84" s="3">
        <v>2.8</v>
      </c>
      <c r="C84" s="3">
        <v>3</v>
      </c>
      <c r="D84" s="3"/>
      <c r="E84" s="3"/>
      <c r="F84" s="3"/>
      <c r="H84" s="3">
        <v>3</v>
      </c>
      <c r="I84" s="3">
        <v>2</v>
      </c>
      <c r="J84" s="3">
        <v>1.3</v>
      </c>
      <c r="K84" s="3"/>
      <c r="L84" s="3"/>
      <c r="M84" s="3"/>
      <c r="N84" s="15" t="s">
        <v>44</v>
      </c>
      <c r="O84" s="3">
        <v>3</v>
      </c>
      <c r="P84" s="3">
        <v>4.9000000000000004</v>
      </c>
      <c r="Q84" s="3">
        <v>4.8</v>
      </c>
      <c r="R84" s="3">
        <v>12.5</v>
      </c>
      <c r="S84" s="3"/>
      <c r="T84" s="3"/>
      <c r="U84" s="15" t="s">
        <v>87</v>
      </c>
    </row>
    <row r="85" spans="1:21" x14ac:dyDescent="0.25">
      <c r="A85" s="3">
        <v>4</v>
      </c>
      <c r="B85" s="3">
        <v>2.8</v>
      </c>
      <c r="C85" s="3">
        <v>2.9</v>
      </c>
      <c r="D85" s="3"/>
      <c r="E85" s="3"/>
      <c r="F85" s="3"/>
      <c r="H85" s="3">
        <v>4</v>
      </c>
      <c r="I85" s="3">
        <v>3.3</v>
      </c>
      <c r="J85" s="3">
        <v>3.2</v>
      </c>
      <c r="K85" s="3"/>
      <c r="L85" s="3"/>
      <c r="M85" s="3"/>
      <c r="O85" s="3">
        <v>4</v>
      </c>
      <c r="P85" s="3">
        <v>4</v>
      </c>
      <c r="Q85" s="3">
        <v>4.5999999999999996</v>
      </c>
      <c r="R85" s="3">
        <v>12.7</v>
      </c>
      <c r="S85" s="3"/>
      <c r="T85" s="3"/>
      <c r="U85" s="15" t="s">
        <v>93</v>
      </c>
    </row>
    <row r="86" spans="1:21" x14ac:dyDescent="0.25">
      <c r="A86" s="3">
        <v>5</v>
      </c>
      <c r="B86" s="3">
        <v>2.2999999999999998</v>
      </c>
      <c r="C86" s="3">
        <v>2.8</v>
      </c>
      <c r="D86" s="3"/>
      <c r="E86" s="3"/>
      <c r="F86" s="3"/>
      <c r="H86" s="3">
        <v>5</v>
      </c>
      <c r="I86" s="3">
        <v>1.7</v>
      </c>
      <c r="J86" s="3">
        <v>1.8</v>
      </c>
      <c r="K86" s="3"/>
      <c r="L86" s="3"/>
      <c r="M86" s="3"/>
      <c r="N86" s="15" t="s">
        <v>42</v>
      </c>
      <c r="O86" s="3">
        <v>5</v>
      </c>
      <c r="P86" s="3">
        <v>4.5</v>
      </c>
      <c r="Q86" s="3">
        <v>4.5</v>
      </c>
      <c r="R86" s="3">
        <v>11</v>
      </c>
      <c r="S86" s="3"/>
      <c r="T86" s="3"/>
      <c r="U86" s="15" t="s">
        <v>85</v>
      </c>
    </row>
    <row r="87" spans="1:21" x14ac:dyDescent="0.25">
      <c r="A87" s="3">
        <v>6</v>
      </c>
      <c r="B87" s="3">
        <v>3.4</v>
      </c>
      <c r="C87" s="3">
        <v>2.2999999999999998</v>
      </c>
      <c r="D87" s="3"/>
      <c r="E87" s="3"/>
      <c r="F87" s="3"/>
      <c r="H87" s="3">
        <v>6</v>
      </c>
      <c r="I87" s="3">
        <v>1.7</v>
      </c>
      <c r="J87" s="3">
        <v>2.7</v>
      </c>
      <c r="K87" s="3"/>
      <c r="L87" s="3"/>
      <c r="M87" s="3"/>
      <c r="N87" s="15" t="s">
        <v>81</v>
      </c>
      <c r="O87" s="3">
        <v>6</v>
      </c>
      <c r="P87" s="3">
        <v>4.3</v>
      </c>
      <c r="Q87" s="3">
        <v>4.3</v>
      </c>
      <c r="R87" s="3">
        <v>11</v>
      </c>
      <c r="S87" s="3"/>
      <c r="T87" s="3"/>
      <c r="U87" s="15" t="s">
        <v>96</v>
      </c>
    </row>
    <row r="88" spans="1:21" x14ac:dyDescent="0.25">
      <c r="A88" s="3">
        <v>7</v>
      </c>
      <c r="B88" s="3">
        <v>2.4</v>
      </c>
      <c r="C88" s="3">
        <v>1.8</v>
      </c>
      <c r="D88" s="3"/>
      <c r="E88" s="3"/>
      <c r="F88" s="3"/>
      <c r="G88" s="15" t="s">
        <v>43</v>
      </c>
      <c r="H88" s="3">
        <v>7</v>
      </c>
      <c r="I88" s="3">
        <v>2.9</v>
      </c>
      <c r="J88" s="3">
        <v>3.3</v>
      </c>
      <c r="K88" s="3"/>
      <c r="L88" s="3"/>
      <c r="M88" s="3"/>
      <c r="N88" s="15" t="s">
        <v>44</v>
      </c>
      <c r="O88" s="3">
        <v>7</v>
      </c>
      <c r="P88" s="3">
        <v>5</v>
      </c>
      <c r="Q88" s="3">
        <v>4</v>
      </c>
      <c r="R88" s="3">
        <v>11</v>
      </c>
      <c r="S88" s="3"/>
      <c r="T88" s="3"/>
      <c r="U88" s="15" t="s">
        <v>87</v>
      </c>
    </row>
    <row r="89" spans="1:21" x14ac:dyDescent="0.25">
      <c r="A89" s="3">
        <v>8</v>
      </c>
      <c r="B89" s="3">
        <v>3.4</v>
      </c>
      <c r="C89" s="3">
        <v>3</v>
      </c>
      <c r="D89" s="3"/>
      <c r="E89" s="3"/>
      <c r="F89" s="3"/>
      <c r="G89" s="15" t="s">
        <v>40</v>
      </c>
      <c r="H89" s="3">
        <v>8</v>
      </c>
      <c r="I89" s="3">
        <v>3</v>
      </c>
      <c r="J89" s="3">
        <v>3.3</v>
      </c>
      <c r="K89" s="3"/>
      <c r="L89" s="3"/>
      <c r="M89" s="3"/>
      <c r="N89" s="15" t="s">
        <v>44</v>
      </c>
      <c r="O89" s="3">
        <v>8</v>
      </c>
      <c r="P89" s="3">
        <v>4.2</v>
      </c>
      <c r="Q89" s="3">
        <v>4.2</v>
      </c>
      <c r="R89" s="3">
        <v>11.9</v>
      </c>
      <c r="S89" s="3"/>
      <c r="T89" s="3"/>
      <c r="U89" s="15" t="s">
        <v>85</v>
      </c>
    </row>
    <row r="90" spans="1:21" x14ac:dyDescent="0.25">
      <c r="A90" s="3">
        <v>9</v>
      </c>
      <c r="B90" s="3">
        <v>2.2000000000000002</v>
      </c>
      <c r="C90" s="3">
        <v>2</v>
      </c>
      <c r="D90" s="3"/>
      <c r="E90" s="3"/>
      <c r="F90" s="3"/>
      <c r="G90" s="15" t="s">
        <v>40</v>
      </c>
      <c r="H90" s="3">
        <v>9</v>
      </c>
      <c r="I90" s="3">
        <v>1.5</v>
      </c>
      <c r="J90" s="3">
        <v>1.3</v>
      </c>
      <c r="K90" s="3"/>
      <c r="L90" s="3"/>
      <c r="M90" s="3"/>
      <c r="N90" s="15" t="s">
        <v>40</v>
      </c>
      <c r="O90" s="3">
        <v>9</v>
      </c>
      <c r="P90" s="3">
        <v>4.5</v>
      </c>
      <c r="Q90" s="3">
        <v>4.5</v>
      </c>
      <c r="R90" s="3">
        <v>10.9</v>
      </c>
      <c r="S90" s="3"/>
      <c r="T90" s="3"/>
      <c r="U90" s="15" t="s">
        <v>85</v>
      </c>
    </row>
    <row r="91" spans="1:21" x14ac:dyDescent="0.25">
      <c r="A91" s="3">
        <v>10</v>
      </c>
      <c r="B91" s="3">
        <v>3.2</v>
      </c>
      <c r="C91" s="3">
        <v>3.1</v>
      </c>
      <c r="D91" s="3"/>
      <c r="E91" s="3"/>
      <c r="F91" s="3"/>
      <c r="H91" s="3">
        <v>10</v>
      </c>
      <c r="I91" s="3">
        <v>2.4</v>
      </c>
      <c r="J91" s="3">
        <v>2.5</v>
      </c>
      <c r="K91" s="3"/>
      <c r="L91" s="3"/>
      <c r="M91" s="3"/>
      <c r="O91" s="3">
        <v>10</v>
      </c>
      <c r="P91" s="3">
        <v>4.4000000000000004</v>
      </c>
      <c r="Q91" s="3">
        <v>4.2</v>
      </c>
      <c r="R91" s="3">
        <v>13.6</v>
      </c>
      <c r="S91" s="3"/>
      <c r="T91" s="3"/>
    </row>
    <row r="92" spans="1:21" x14ac:dyDescent="0.25">
      <c r="A92" s="3">
        <v>11</v>
      </c>
      <c r="B92" s="3">
        <v>2</v>
      </c>
      <c r="C92" s="3">
        <v>1.8</v>
      </c>
      <c r="D92" s="3"/>
      <c r="E92" s="3"/>
      <c r="F92" s="3"/>
      <c r="H92" s="3">
        <v>11</v>
      </c>
      <c r="I92" s="3">
        <v>3</v>
      </c>
      <c r="J92" s="3">
        <v>2.2999999999999998</v>
      </c>
      <c r="K92" s="3"/>
      <c r="L92" s="3"/>
      <c r="M92" s="3"/>
      <c r="N92" s="15" t="s">
        <v>39</v>
      </c>
      <c r="O92" s="3">
        <v>11</v>
      </c>
      <c r="P92" s="3">
        <v>4</v>
      </c>
      <c r="Q92" s="3">
        <v>4.4000000000000004</v>
      </c>
      <c r="R92" s="3">
        <v>12.2</v>
      </c>
      <c r="S92" s="3"/>
      <c r="T92" s="3"/>
      <c r="U92" s="15" t="s">
        <v>85</v>
      </c>
    </row>
    <row r="93" spans="1:21" x14ac:dyDescent="0.25">
      <c r="A93" s="3">
        <v>12</v>
      </c>
      <c r="B93" s="3">
        <v>2.9</v>
      </c>
      <c r="C93" s="3">
        <v>2.2999999999999998</v>
      </c>
      <c r="D93" s="3"/>
      <c r="E93" s="3"/>
      <c r="F93" s="3"/>
      <c r="H93" s="3">
        <v>12</v>
      </c>
      <c r="I93" s="3">
        <v>3.5</v>
      </c>
      <c r="J93" s="3">
        <v>3.6</v>
      </c>
      <c r="K93" s="3"/>
      <c r="L93" s="3"/>
      <c r="M93" s="3"/>
      <c r="N93" s="15" t="s">
        <v>40</v>
      </c>
      <c r="O93" s="3">
        <v>12</v>
      </c>
      <c r="P93" s="3">
        <v>4.3</v>
      </c>
      <c r="Q93" s="3">
        <v>3.9</v>
      </c>
      <c r="R93" s="3">
        <v>11</v>
      </c>
      <c r="S93" s="3"/>
      <c r="T93" s="3"/>
    </row>
    <row r="94" spans="1:21" x14ac:dyDescent="0.25">
      <c r="A94" s="4"/>
      <c r="B94" s="4"/>
      <c r="C94" s="4"/>
      <c r="D94" s="4"/>
      <c r="E94" s="4"/>
      <c r="F94" s="4"/>
      <c r="H94" s="4"/>
      <c r="I94" s="4"/>
      <c r="J94" s="4"/>
      <c r="K94" s="4"/>
      <c r="L94" s="4"/>
      <c r="M94" s="4"/>
      <c r="O94" s="4"/>
      <c r="P94" s="4"/>
      <c r="Q94" s="4"/>
      <c r="R94" s="4"/>
      <c r="S94" s="4"/>
      <c r="T94" s="4"/>
    </row>
    <row r="95" spans="1:21" s="5" customFormat="1" x14ac:dyDescent="0.25">
      <c r="G95" s="10"/>
      <c r="N95" s="10"/>
      <c r="U95" s="10"/>
    </row>
    <row r="97" spans="1:21" x14ac:dyDescent="0.25">
      <c r="A97" s="54" t="s">
        <v>24</v>
      </c>
      <c r="B97" s="55"/>
      <c r="C97" s="55"/>
      <c r="D97" s="55"/>
      <c r="E97" s="55"/>
      <c r="F97" s="56"/>
      <c r="H97" s="54" t="s">
        <v>27</v>
      </c>
      <c r="I97" s="55"/>
      <c r="J97" s="55"/>
      <c r="K97" s="55"/>
      <c r="L97" s="55"/>
      <c r="M97" s="56"/>
      <c r="O97" s="54" t="s">
        <v>30</v>
      </c>
      <c r="P97" s="55"/>
      <c r="Q97" s="55"/>
      <c r="R97" s="55"/>
      <c r="S97" s="55"/>
      <c r="T97" s="56"/>
    </row>
    <row r="98" spans="1:21" x14ac:dyDescent="0.25">
      <c r="A98" s="3" t="s">
        <v>0</v>
      </c>
      <c r="B98" s="3" t="s">
        <v>1</v>
      </c>
      <c r="C98" s="3" t="s">
        <v>2</v>
      </c>
      <c r="D98" s="3" t="s">
        <v>3</v>
      </c>
      <c r="E98" s="3" t="s">
        <v>4</v>
      </c>
      <c r="F98" s="3" t="s">
        <v>5</v>
      </c>
      <c r="H98" s="3" t="s">
        <v>0</v>
      </c>
      <c r="I98" s="3" t="s">
        <v>1</v>
      </c>
      <c r="J98" s="3" t="s">
        <v>2</v>
      </c>
      <c r="K98" s="3" t="s">
        <v>3</v>
      </c>
      <c r="L98" s="3" t="s">
        <v>4</v>
      </c>
      <c r="M98" s="3" t="s">
        <v>5</v>
      </c>
      <c r="O98" s="3" t="s">
        <v>0</v>
      </c>
      <c r="P98" s="3" t="s">
        <v>1</v>
      </c>
      <c r="Q98" s="3" t="s">
        <v>2</v>
      </c>
      <c r="R98" s="3" t="s">
        <v>3</v>
      </c>
      <c r="S98" s="3" t="s">
        <v>4</v>
      </c>
      <c r="T98" s="3" t="s">
        <v>5</v>
      </c>
    </row>
    <row r="99" spans="1:21" x14ac:dyDescent="0.25">
      <c r="A99" s="3">
        <v>1</v>
      </c>
      <c r="B99" s="3">
        <v>2.5</v>
      </c>
      <c r="C99" s="3">
        <v>2.8</v>
      </c>
      <c r="D99" s="3">
        <v>9.9600000000000009</v>
      </c>
      <c r="E99" s="3">
        <v>578.6</v>
      </c>
      <c r="F99" s="3">
        <v>24</v>
      </c>
      <c r="H99" s="3">
        <v>1</v>
      </c>
      <c r="I99" s="3">
        <v>1.8</v>
      </c>
      <c r="J99" s="3">
        <v>1.5</v>
      </c>
      <c r="K99" s="3">
        <v>11.3</v>
      </c>
      <c r="L99" s="3">
        <v>466.9</v>
      </c>
      <c r="M99" s="3">
        <v>23.3</v>
      </c>
      <c r="N99" s="15" t="s">
        <v>83</v>
      </c>
      <c r="O99" s="3">
        <v>1</v>
      </c>
      <c r="P99" s="3">
        <v>4.2</v>
      </c>
      <c r="Q99" s="3">
        <v>4</v>
      </c>
      <c r="R99" s="3">
        <v>14.7</v>
      </c>
      <c r="S99" s="3">
        <v>1141.3</v>
      </c>
      <c r="T99" s="3">
        <v>20.6</v>
      </c>
      <c r="U99" s="15" t="s">
        <v>82</v>
      </c>
    </row>
    <row r="100" spans="1:21" x14ac:dyDescent="0.25">
      <c r="A100" s="3">
        <v>2</v>
      </c>
      <c r="B100" s="3">
        <v>1.3</v>
      </c>
      <c r="C100" s="3">
        <v>1.5</v>
      </c>
      <c r="D100" s="3"/>
      <c r="E100" s="3"/>
      <c r="F100" s="3"/>
      <c r="G100" s="15" t="s">
        <v>42</v>
      </c>
      <c r="H100" s="3">
        <v>2</v>
      </c>
      <c r="I100" s="3">
        <v>1.3</v>
      </c>
      <c r="J100" s="3">
        <v>1.4</v>
      </c>
      <c r="K100" s="3"/>
      <c r="L100" s="3"/>
      <c r="M100" s="3"/>
      <c r="N100" s="15" t="s">
        <v>84</v>
      </c>
      <c r="O100" s="3">
        <v>2</v>
      </c>
      <c r="P100" s="3">
        <v>3.9</v>
      </c>
      <c r="Q100" s="3">
        <v>3.5</v>
      </c>
      <c r="R100" s="3">
        <v>13.4</v>
      </c>
      <c r="S100" s="3"/>
      <c r="T100" s="3"/>
      <c r="U100" s="15" t="s">
        <v>97</v>
      </c>
    </row>
    <row r="101" spans="1:21" x14ac:dyDescent="0.25">
      <c r="A101" s="3">
        <v>3</v>
      </c>
      <c r="B101" s="3">
        <v>4</v>
      </c>
      <c r="C101" s="3">
        <v>4.2</v>
      </c>
      <c r="D101" s="3"/>
      <c r="E101" s="3"/>
      <c r="F101" s="3"/>
      <c r="H101" s="3">
        <v>3</v>
      </c>
      <c r="I101" s="3">
        <v>1.3</v>
      </c>
      <c r="J101" s="3">
        <v>2</v>
      </c>
      <c r="K101" s="3"/>
      <c r="L101" s="3"/>
      <c r="M101" s="3"/>
      <c r="N101" s="15" t="s">
        <v>85</v>
      </c>
      <c r="O101" s="3">
        <v>3</v>
      </c>
      <c r="P101" s="3">
        <v>4.7</v>
      </c>
      <c r="Q101" s="3">
        <v>4</v>
      </c>
      <c r="R101" s="3">
        <v>14.2</v>
      </c>
      <c r="S101" s="3"/>
      <c r="T101" s="3"/>
      <c r="U101" s="15" t="s">
        <v>89</v>
      </c>
    </row>
    <row r="102" spans="1:21" x14ac:dyDescent="0.25">
      <c r="A102" s="3">
        <v>4</v>
      </c>
      <c r="B102" s="3">
        <v>6.3</v>
      </c>
      <c r="C102" s="3">
        <v>6.5</v>
      </c>
      <c r="D102" s="3"/>
      <c r="E102" s="3"/>
      <c r="F102" s="3"/>
      <c r="H102" s="3">
        <v>4</v>
      </c>
      <c r="I102" s="3">
        <v>1.2</v>
      </c>
      <c r="J102" s="3">
        <v>1</v>
      </c>
      <c r="K102" s="3"/>
      <c r="L102" s="3"/>
      <c r="M102" s="3"/>
      <c r="N102" s="15" t="s">
        <v>86</v>
      </c>
      <c r="O102" s="3">
        <v>4</v>
      </c>
      <c r="P102" s="3">
        <v>4.2</v>
      </c>
      <c r="Q102" s="3">
        <v>4.7</v>
      </c>
      <c r="R102" s="3">
        <v>13.6</v>
      </c>
      <c r="S102" s="3"/>
      <c r="T102" s="3"/>
      <c r="U102" s="15" t="s">
        <v>86</v>
      </c>
    </row>
    <row r="103" spans="1:21" x14ac:dyDescent="0.25">
      <c r="A103" s="3">
        <v>5</v>
      </c>
      <c r="B103" s="3">
        <v>3.5</v>
      </c>
      <c r="C103" s="3">
        <v>3.7</v>
      </c>
      <c r="D103" s="3"/>
      <c r="E103" s="3"/>
      <c r="F103" s="3"/>
      <c r="G103" s="15" t="s">
        <v>43</v>
      </c>
      <c r="H103" s="3">
        <v>5</v>
      </c>
      <c r="I103" s="3">
        <v>1.7</v>
      </c>
      <c r="J103" s="3">
        <v>2.7</v>
      </c>
      <c r="K103" s="3"/>
      <c r="L103" s="3"/>
      <c r="M103" s="3"/>
      <c r="N103" s="15" t="s">
        <v>87</v>
      </c>
      <c r="O103" s="3">
        <v>5</v>
      </c>
      <c r="P103" s="3">
        <v>4.7</v>
      </c>
      <c r="Q103" s="3">
        <v>4.5</v>
      </c>
      <c r="R103" s="3">
        <v>14.7</v>
      </c>
      <c r="S103" s="3"/>
      <c r="T103" s="3"/>
      <c r="U103" s="15" t="s">
        <v>97</v>
      </c>
    </row>
    <row r="104" spans="1:21" x14ac:dyDescent="0.25">
      <c r="A104" s="3">
        <v>6</v>
      </c>
      <c r="B104" s="3">
        <v>2</v>
      </c>
      <c r="C104" s="3">
        <v>2.2000000000000002</v>
      </c>
      <c r="D104" s="3"/>
      <c r="E104" s="3"/>
      <c r="F104" s="3"/>
      <c r="G104" s="15" t="s">
        <v>43</v>
      </c>
      <c r="H104" s="3">
        <v>6</v>
      </c>
      <c r="I104" s="3">
        <v>1.9</v>
      </c>
      <c r="J104" s="3">
        <v>2.5</v>
      </c>
      <c r="K104" s="3"/>
      <c r="L104" s="3"/>
      <c r="M104" s="3"/>
      <c r="N104" s="15" t="s">
        <v>83</v>
      </c>
      <c r="O104" s="3">
        <v>6</v>
      </c>
      <c r="P104" s="3">
        <v>4</v>
      </c>
      <c r="Q104" s="3">
        <v>4.5</v>
      </c>
      <c r="R104" s="3">
        <v>13.7</v>
      </c>
      <c r="S104" s="3"/>
      <c r="T104" s="3"/>
      <c r="U104" s="15" t="s">
        <v>86</v>
      </c>
    </row>
    <row r="105" spans="1:21" x14ac:dyDescent="0.25">
      <c r="A105" s="3">
        <v>7</v>
      </c>
      <c r="B105" s="3">
        <v>2.2000000000000002</v>
      </c>
      <c r="C105" s="3">
        <v>2</v>
      </c>
      <c r="D105" s="3"/>
      <c r="E105" s="3"/>
      <c r="F105" s="3"/>
      <c r="G105" s="15" t="s">
        <v>43</v>
      </c>
      <c r="H105" s="3">
        <v>7</v>
      </c>
      <c r="I105" s="3">
        <v>2.2999999999999998</v>
      </c>
      <c r="J105" s="3">
        <v>1.8</v>
      </c>
      <c r="K105" s="3"/>
      <c r="L105" s="3"/>
      <c r="M105" s="3"/>
      <c r="N105" s="15" t="s">
        <v>85</v>
      </c>
      <c r="O105" s="3">
        <v>7</v>
      </c>
      <c r="P105" s="3">
        <v>5</v>
      </c>
      <c r="Q105" s="3">
        <v>4.7</v>
      </c>
      <c r="R105" s="3">
        <v>12.3</v>
      </c>
      <c r="S105" s="3"/>
      <c r="T105" s="3"/>
      <c r="U105" s="15" t="s">
        <v>84</v>
      </c>
    </row>
    <row r="106" spans="1:21" x14ac:dyDescent="0.25">
      <c r="A106" s="3">
        <v>8</v>
      </c>
      <c r="B106" s="3">
        <v>4.8</v>
      </c>
      <c r="C106" s="3">
        <v>5.8</v>
      </c>
      <c r="D106" s="3"/>
      <c r="E106" s="3"/>
      <c r="F106" s="3"/>
      <c r="H106" s="3">
        <v>8</v>
      </c>
      <c r="I106" s="3">
        <v>1.9</v>
      </c>
      <c r="J106" s="3">
        <v>2.6</v>
      </c>
      <c r="K106" s="3"/>
      <c r="L106" s="3"/>
      <c r="M106" s="3"/>
      <c r="N106" s="15" t="s">
        <v>82</v>
      </c>
      <c r="O106" s="3">
        <v>8</v>
      </c>
      <c r="P106" s="3">
        <v>5.4</v>
      </c>
      <c r="Q106" s="3">
        <v>5</v>
      </c>
      <c r="R106" s="3">
        <v>12</v>
      </c>
      <c r="S106" s="3"/>
      <c r="T106" s="3"/>
      <c r="U106" s="15" t="s">
        <v>85</v>
      </c>
    </row>
    <row r="107" spans="1:21" x14ac:dyDescent="0.25">
      <c r="A107" s="3">
        <v>9</v>
      </c>
      <c r="B107" s="3">
        <v>1</v>
      </c>
      <c r="C107" s="3">
        <v>0.9</v>
      </c>
      <c r="D107" s="3"/>
      <c r="E107" s="3"/>
      <c r="F107" s="3"/>
      <c r="G107" s="15" t="s">
        <v>49</v>
      </c>
      <c r="H107" s="3">
        <v>9</v>
      </c>
      <c r="I107" s="3">
        <v>2.9</v>
      </c>
      <c r="J107" s="3">
        <v>1.5</v>
      </c>
      <c r="K107" s="3"/>
      <c r="L107" s="3"/>
      <c r="M107" s="3"/>
      <c r="N107" s="15" t="s">
        <v>83</v>
      </c>
      <c r="O107" s="3">
        <v>9</v>
      </c>
      <c r="P107" s="3">
        <v>4.5</v>
      </c>
      <c r="Q107" s="3">
        <v>4.5</v>
      </c>
      <c r="R107" s="3">
        <v>12.8</v>
      </c>
      <c r="S107" s="3"/>
      <c r="T107" s="3"/>
      <c r="U107" s="15" t="s">
        <v>90</v>
      </c>
    </row>
    <row r="108" spans="1:21" x14ac:dyDescent="0.25">
      <c r="A108" s="3">
        <v>10</v>
      </c>
      <c r="B108" s="3">
        <v>3.4</v>
      </c>
      <c r="C108" s="3">
        <v>3.3</v>
      </c>
      <c r="D108" s="3"/>
      <c r="E108" s="3"/>
      <c r="F108" s="3"/>
      <c r="H108" s="3">
        <v>10</v>
      </c>
      <c r="I108" s="3">
        <v>2.2000000000000002</v>
      </c>
      <c r="J108" s="3">
        <v>2</v>
      </c>
      <c r="K108" s="3"/>
      <c r="L108" s="3"/>
      <c r="M108" s="3"/>
      <c r="N108" s="15" t="s">
        <v>85</v>
      </c>
      <c r="O108" s="3">
        <v>10</v>
      </c>
      <c r="P108" s="3">
        <v>4.5</v>
      </c>
      <c r="Q108" s="3">
        <v>4.0999999999999996</v>
      </c>
      <c r="R108" s="3">
        <v>12.6</v>
      </c>
      <c r="S108" s="3"/>
      <c r="T108" s="3"/>
      <c r="U108" s="15" t="s">
        <v>92</v>
      </c>
    </row>
    <row r="109" spans="1:21" x14ac:dyDescent="0.25">
      <c r="A109" s="3">
        <v>11</v>
      </c>
      <c r="B109" s="3">
        <v>1.9</v>
      </c>
      <c r="C109" s="3">
        <v>2</v>
      </c>
      <c r="D109" s="3"/>
      <c r="E109" s="3"/>
      <c r="F109" s="3"/>
      <c r="H109" s="3">
        <v>11</v>
      </c>
      <c r="I109" s="3">
        <v>2.5</v>
      </c>
      <c r="J109" s="3">
        <v>2.4</v>
      </c>
      <c r="K109" s="3"/>
      <c r="L109" s="3"/>
      <c r="M109" s="3"/>
      <c r="N109" s="15" t="s">
        <v>88</v>
      </c>
      <c r="O109" s="3">
        <v>11</v>
      </c>
      <c r="P109" s="3">
        <v>4.4000000000000004</v>
      </c>
      <c r="Q109" s="3">
        <v>4.5999999999999996</v>
      </c>
      <c r="R109" s="3">
        <v>14.4</v>
      </c>
      <c r="S109" s="3"/>
      <c r="T109" s="3"/>
      <c r="U109" s="15" t="s">
        <v>86</v>
      </c>
    </row>
    <row r="110" spans="1:21" x14ac:dyDescent="0.25">
      <c r="A110" s="3">
        <v>12</v>
      </c>
      <c r="B110" s="3">
        <v>2.2000000000000002</v>
      </c>
      <c r="C110" s="3">
        <v>2.7</v>
      </c>
      <c r="D110" s="3"/>
      <c r="E110" s="3"/>
      <c r="F110" s="3"/>
      <c r="H110" s="3">
        <v>12</v>
      </c>
      <c r="I110" s="3">
        <v>1.2</v>
      </c>
      <c r="J110" s="3">
        <v>1.5</v>
      </c>
      <c r="K110" s="3"/>
      <c r="L110" s="3"/>
      <c r="M110" s="3"/>
      <c r="N110" s="15" t="s">
        <v>88</v>
      </c>
      <c r="O110" s="3">
        <v>12</v>
      </c>
      <c r="P110" s="3">
        <v>3.4</v>
      </c>
      <c r="Q110" s="3">
        <v>3.5</v>
      </c>
      <c r="R110" s="3">
        <v>13</v>
      </c>
      <c r="S110" s="3"/>
      <c r="T110" s="3"/>
      <c r="U110" s="15" t="s">
        <v>85</v>
      </c>
    </row>
    <row r="112" spans="1:21" x14ac:dyDescent="0.25">
      <c r="A112" s="54" t="s">
        <v>25</v>
      </c>
      <c r="B112" s="55"/>
      <c r="C112" s="55"/>
      <c r="D112" s="55"/>
      <c r="E112" s="55"/>
      <c r="F112" s="56"/>
      <c r="H112" s="54" t="s">
        <v>28</v>
      </c>
      <c r="I112" s="55"/>
      <c r="J112" s="55"/>
      <c r="K112" s="55"/>
      <c r="L112" s="55"/>
      <c r="M112" s="56"/>
      <c r="O112" s="54" t="s">
        <v>31</v>
      </c>
      <c r="P112" s="55"/>
      <c r="Q112" s="55"/>
      <c r="R112" s="55"/>
      <c r="S112" s="55"/>
      <c r="T112" s="56"/>
    </row>
    <row r="113" spans="1:21" x14ac:dyDescent="0.25">
      <c r="A113" s="3" t="s">
        <v>0</v>
      </c>
      <c r="B113" s="3" t="s">
        <v>1</v>
      </c>
      <c r="C113" s="3" t="s">
        <v>2</v>
      </c>
      <c r="D113" s="3" t="s">
        <v>3</v>
      </c>
      <c r="E113" s="3" t="s">
        <v>4</v>
      </c>
      <c r="F113" s="3" t="s">
        <v>5</v>
      </c>
      <c r="H113" s="3" t="s">
        <v>0</v>
      </c>
      <c r="I113" s="3" t="s">
        <v>1</v>
      </c>
      <c r="J113" s="3" t="s">
        <v>2</v>
      </c>
      <c r="K113" s="3" t="s">
        <v>3</v>
      </c>
      <c r="L113" s="3" t="s">
        <v>4</v>
      </c>
      <c r="M113" s="3" t="s">
        <v>5</v>
      </c>
      <c r="O113" s="3" t="s">
        <v>0</v>
      </c>
      <c r="P113" s="3" t="s">
        <v>1</v>
      </c>
      <c r="Q113" s="3" t="s">
        <v>2</v>
      </c>
      <c r="R113" s="3" t="s">
        <v>3</v>
      </c>
      <c r="S113" s="3" t="s">
        <v>4</v>
      </c>
      <c r="T113" s="3" t="s">
        <v>5</v>
      </c>
    </row>
    <row r="114" spans="1:21" x14ac:dyDescent="0.25">
      <c r="A114" s="3">
        <v>1</v>
      </c>
      <c r="B114" s="3">
        <v>3.1</v>
      </c>
      <c r="C114" s="3">
        <v>3.3</v>
      </c>
      <c r="D114" s="3">
        <v>8.86</v>
      </c>
      <c r="E114" s="3">
        <v>637.79999999999995</v>
      </c>
      <c r="F114" s="3">
        <v>21.9</v>
      </c>
      <c r="G114" s="15" t="s">
        <v>40</v>
      </c>
      <c r="H114" s="3">
        <v>1</v>
      </c>
      <c r="I114" s="3">
        <v>1.7</v>
      </c>
      <c r="J114" s="3">
        <v>2</v>
      </c>
      <c r="K114" s="3">
        <v>11.3</v>
      </c>
      <c r="L114" s="3">
        <v>587.4</v>
      </c>
      <c r="M114" s="3">
        <v>26.15</v>
      </c>
      <c r="N114" s="15" t="s">
        <v>89</v>
      </c>
      <c r="O114" s="3">
        <v>1</v>
      </c>
      <c r="P114" s="3">
        <v>4</v>
      </c>
      <c r="Q114" s="3">
        <v>4.7</v>
      </c>
      <c r="R114" s="3">
        <v>13.1</v>
      </c>
      <c r="S114" s="3">
        <v>1056.0999999999999</v>
      </c>
      <c r="T114" s="3">
        <v>20.2</v>
      </c>
      <c r="U114" s="15" t="s">
        <v>89</v>
      </c>
    </row>
    <row r="115" spans="1:21" x14ac:dyDescent="0.25">
      <c r="A115" s="3">
        <v>2</v>
      </c>
      <c r="B115" s="3">
        <v>1.3</v>
      </c>
      <c r="C115" s="3">
        <v>1.7</v>
      </c>
      <c r="D115" s="3"/>
      <c r="E115" s="3"/>
      <c r="F115" s="3"/>
      <c r="H115" s="3">
        <v>2</v>
      </c>
      <c r="I115" s="3">
        <v>1.3</v>
      </c>
      <c r="J115" s="3">
        <v>1.9</v>
      </c>
      <c r="K115" s="3"/>
      <c r="L115" s="3"/>
      <c r="M115" s="3"/>
      <c r="N115" s="15" t="s">
        <v>83</v>
      </c>
      <c r="O115" s="3">
        <v>2</v>
      </c>
      <c r="P115" s="3">
        <v>4.5999999999999996</v>
      </c>
      <c r="Q115" s="3">
        <v>4.5</v>
      </c>
      <c r="R115" s="3">
        <v>14.4</v>
      </c>
      <c r="S115" s="3"/>
      <c r="T115" s="3"/>
      <c r="U115" s="15" t="s">
        <v>93</v>
      </c>
    </row>
    <row r="116" spans="1:21" x14ac:dyDescent="0.25">
      <c r="A116" s="3">
        <v>3</v>
      </c>
      <c r="B116" s="3">
        <v>2.8</v>
      </c>
      <c r="C116" s="3">
        <v>2.6</v>
      </c>
      <c r="D116" s="3"/>
      <c r="E116" s="3"/>
      <c r="F116" s="3"/>
      <c r="G116" s="15" t="s">
        <v>43</v>
      </c>
      <c r="H116" s="3">
        <v>3</v>
      </c>
      <c r="I116" s="3">
        <v>5.3</v>
      </c>
      <c r="J116" s="3">
        <v>4.4000000000000004</v>
      </c>
      <c r="K116" s="3"/>
      <c r="L116" s="3"/>
      <c r="M116" s="3"/>
      <c r="O116" s="3">
        <v>3</v>
      </c>
      <c r="P116" s="3">
        <v>5.3</v>
      </c>
      <c r="Q116" s="3">
        <v>4.3</v>
      </c>
      <c r="R116" s="3">
        <v>12.5</v>
      </c>
      <c r="S116" s="3"/>
      <c r="T116" s="3"/>
      <c r="U116" s="15" t="s">
        <v>82</v>
      </c>
    </row>
    <row r="117" spans="1:21" x14ac:dyDescent="0.25">
      <c r="A117" s="3">
        <v>4</v>
      </c>
      <c r="B117" s="3">
        <v>2.6</v>
      </c>
      <c r="C117" s="3">
        <v>2.1</v>
      </c>
      <c r="D117" s="3"/>
      <c r="E117" s="3"/>
      <c r="F117" s="3"/>
      <c r="G117" s="15" t="s">
        <v>55</v>
      </c>
      <c r="H117" s="3">
        <v>4</v>
      </c>
      <c r="I117" s="3">
        <v>0.9</v>
      </c>
      <c r="J117" s="3">
        <v>1</v>
      </c>
      <c r="K117" s="3"/>
      <c r="L117" s="3"/>
      <c r="M117" s="3"/>
      <c r="N117" s="15" t="s">
        <v>83</v>
      </c>
      <c r="O117" s="3">
        <v>4</v>
      </c>
      <c r="P117" s="3">
        <v>4.5999999999999996</v>
      </c>
      <c r="Q117" s="3">
        <v>4</v>
      </c>
      <c r="R117" s="3">
        <v>15.4</v>
      </c>
      <c r="S117" s="3"/>
      <c r="T117" s="3"/>
      <c r="U117" s="15" t="s">
        <v>89</v>
      </c>
    </row>
    <row r="118" spans="1:21" x14ac:dyDescent="0.25">
      <c r="A118" s="3">
        <v>5</v>
      </c>
      <c r="B118" s="3">
        <v>4.8</v>
      </c>
      <c r="C118" s="3">
        <v>4.5999999999999996</v>
      </c>
      <c r="D118" s="3"/>
      <c r="E118" s="3"/>
      <c r="F118" s="3"/>
      <c r="H118" s="3">
        <v>5</v>
      </c>
      <c r="I118" s="3">
        <v>1</v>
      </c>
      <c r="J118" s="3">
        <v>2.2000000000000002</v>
      </c>
      <c r="K118" s="3"/>
      <c r="L118" s="3"/>
      <c r="M118" s="3"/>
      <c r="N118" s="15" t="s">
        <v>82</v>
      </c>
      <c r="O118" s="3">
        <v>5</v>
      </c>
      <c r="P118" s="3">
        <v>4.2</v>
      </c>
      <c r="Q118" s="3">
        <v>4</v>
      </c>
      <c r="R118" s="3">
        <v>12.4</v>
      </c>
      <c r="S118" s="3"/>
      <c r="T118" s="3"/>
      <c r="U118" s="15" t="s">
        <v>89</v>
      </c>
    </row>
    <row r="119" spans="1:21" x14ac:dyDescent="0.25">
      <c r="A119" s="3">
        <v>6</v>
      </c>
      <c r="B119" s="3">
        <v>1.8</v>
      </c>
      <c r="C119" s="3">
        <v>1.8</v>
      </c>
      <c r="D119" s="3"/>
      <c r="E119" s="3"/>
      <c r="F119" s="3"/>
      <c r="G119" s="15" t="s">
        <v>42</v>
      </c>
      <c r="H119" s="3">
        <v>6</v>
      </c>
      <c r="I119" s="3">
        <v>1.1000000000000001</v>
      </c>
      <c r="J119" s="3">
        <v>1.8</v>
      </c>
      <c r="K119" s="3"/>
      <c r="L119" s="3"/>
      <c r="M119" s="3"/>
      <c r="N119" s="15" t="s">
        <v>86</v>
      </c>
      <c r="O119" s="3">
        <v>6</v>
      </c>
      <c r="P119" s="3">
        <v>4.2</v>
      </c>
      <c r="Q119" s="3">
        <v>5.0999999999999996</v>
      </c>
      <c r="R119" s="3">
        <v>13.1</v>
      </c>
      <c r="S119" s="3"/>
      <c r="T119" s="3"/>
      <c r="U119" s="15" t="s">
        <v>92</v>
      </c>
    </row>
    <row r="120" spans="1:21" x14ac:dyDescent="0.25">
      <c r="A120" s="3">
        <v>7</v>
      </c>
      <c r="B120" s="3">
        <v>4.7</v>
      </c>
      <c r="C120" s="3">
        <v>4.8</v>
      </c>
      <c r="D120" s="3"/>
      <c r="E120" s="3"/>
      <c r="F120" s="3"/>
      <c r="H120" s="3">
        <v>7</v>
      </c>
      <c r="I120" s="3">
        <v>1.4</v>
      </c>
      <c r="J120" s="3">
        <v>1.6</v>
      </c>
      <c r="K120" s="3"/>
      <c r="L120" s="3"/>
      <c r="M120" s="3"/>
      <c r="N120" s="15" t="s">
        <v>87</v>
      </c>
      <c r="O120" s="3">
        <v>7</v>
      </c>
      <c r="P120" s="3">
        <v>4.7</v>
      </c>
      <c r="Q120" s="3">
        <v>5.0999999999999996</v>
      </c>
      <c r="R120" s="3">
        <v>13.4</v>
      </c>
      <c r="S120" s="3"/>
      <c r="T120" s="3"/>
      <c r="U120" s="15" t="s">
        <v>82</v>
      </c>
    </row>
    <row r="121" spans="1:21" x14ac:dyDescent="0.25">
      <c r="A121" s="3">
        <v>8</v>
      </c>
      <c r="B121" s="3">
        <v>1.5</v>
      </c>
      <c r="C121" s="3">
        <v>1.2</v>
      </c>
      <c r="D121" s="3"/>
      <c r="E121" s="3"/>
      <c r="F121" s="3"/>
      <c r="G121" s="15" t="s">
        <v>42</v>
      </c>
      <c r="H121" s="3">
        <v>8</v>
      </c>
      <c r="I121" s="3">
        <v>2.4</v>
      </c>
      <c r="J121" s="3">
        <v>2.6</v>
      </c>
      <c r="K121" s="3"/>
      <c r="L121" s="3"/>
      <c r="M121" s="3"/>
      <c r="O121" s="3">
        <v>8</v>
      </c>
      <c r="P121" s="3">
        <v>5</v>
      </c>
      <c r="Q121" s="3">
        <v>4.4000000000000004</v>
      </c>
      <c r="R121" s="3">
        <v>13.5</v>
      </c>
      <c r="S121" s="3"/>
      <c r="T121" s="3"/>
      <c r="U121" s="15" t="s">
        <v>84</v>
      </c>
    </row>
    <row r="122" spans="1:21" x14ac:dyDescent="0.25">
      <c r="A122" s="3">
        <v>9</v>
      </c>
      <c r="B122" s="3">
        <v>1.5</v>
      </c>
      <c r="C122" s="3">
        <v>1.3</v>
      </c>
      <c r="D122" s="3"/>
      <c r="E122" s="3"/>
      <c r="F122" s="3"/>
      <c r="H122" s="3">
        <v>9</v>
      </c>
      <c r="I122" s="3">
        <v>3.2</v>
      </c>
      <c r="J122" s="3">
        <v>2.2999999999999998</v>
      </c>
      <c r="K122" s="3"/>
      <c r="L122" s="3"/>
      <c r="M122" s="3"/>
      <c r="N122" s="15" t="s">
        <v>82</v>
      </c>
      <c r="O122" s="3">
        <v>9</v>
      </c>
      <c r="P122" s="3">
        <v>4</v>
      </c>
      <c r="Q122" s="3">
        <v>3.8</v>
      </c>
      <c r="R122" s="3">
        <v>12.6</v>
      </c>
      <c r="S122" s="3"/>
      <c r="T122" s="3"/>
      <c r="U122" s="15" t="s">
        <v>85</v>
      </c>
    </row>
    <row r="123" spans="1:21" x14ac:dyDescent="0.25">
      <c r="A123" s="3">
        <v>10</v>
      </c>
      <c r="B123" s="3">
        <v>1</v>
      </c>
      <c r="C123" s="3">
        <v>1</v>
      </c>
      <c r="D123" s="3"/>
      <c r="E123" s="3"/>
      <c r="F123" s="3"/>
      <c r="H123" s="3">
        <v>10</v>
      </c>
      <c r="I123" s="3">
        <v>2</v>
      </c>
      <c r="J123" s="3">
        <v>2.7</v>
      </c>
      <c r="K123" s="3"/>
      <c r="L123" s="3"/>
      <c r="M123" s="3"/>
      <c r="N123" s="15" t="s">
        <v>90</v>
      </c>
      <c r="O123" s="3">
        <v>10</v>
      </c>
      <c r="P123" s="3">
        <v>4.5</v>
      </c>
      <c r="Q123" s="3">
        <v>4.7</v>
      </c>
      <c r="R123" s="3">
        <v>14.3</v>
      </c>
      <c r="S123" s="3"/>
      <c r="T123" s="3"/>
    </row>
    <row r="124" spans="1:21" x14ac:dyDescent="0.25">
      <c r="A124" s="3">
        <v>11</v>
      </c>
      <c r="B124" s="3">
        <v>1.8</v>
      </c>
      <c r="C124" s="3">
        <v>2.1</v>
      </c>
      <c r="D124" s="3"/>
      <c r="E124" s="3"/>
      <c r="F124" s="3"/>
      <c r="G124" s="15" t="s">
        <v>44</v>
      </c>
      <c r="H124" s="3">
        <v>11</v>
      </c>
      <c r="I124" s="3">
        <v>2.2000000000000002</v>
      </c>
      <c r="J124" s="3">
        <v>1.7</v>
      </c>
      <c r="K124" s="3"/>
      <c r="L124" s="3"/>
      <c r="M124" s="3"/>
      <c r="N124" s="15" t="s">
        <v>84</v>
      </c>
      <c r="O124" s="3">
        <v>11</v>
      </c>
      <c r="P124" s="3">
        <v>4.8</v>
      </c>
      <c r="Q124" s="3">
        <v>5.2</v>
      </c>
      <c r="R124" s="3">
        <v>13.6</v>
      </c>
      <c r="S124" s="3"/>
      <c r="T124" s="3"/>
      <c r="U124" s="15" t="s">
        <v>93</v>
      </c>
    </row>
    <row r="125" spans="1:21" x14ac:dyDescent="0.25">
      <c r="A125" s="3">
        <v>12</v>
      </c>
      <c r="B125" s="3">
        <v>2.2000000000000002</v>
      </c>
      <c r="C125" s="3">
        <v>2.2000000000000002</v>
      </c>
      <c r="D125" s="3"/>
      <c r="E125" s="3"/>
      <c r="F125" s="3"/>
      <c r="H125" s="3">
        <v>12</v>
      </c>
      <c r="I125" s="3">
        <v>1.8</v>
      </c>
      <c r="J125" s="3">
        <v>1.7</v>
      </c>
      <c r="K125" s="3"/>
      <c r="L125" s="3"/>
      <c r="M125" s="3"/>
      <c r="N125" s="15" t="s">
        <v>84</v>
      </c>
      <c r="O125" s="3">
        <v>12</v>
      </c>
      <c r="P125" s="3">
        <v>4.9000000000000004</v>
      </c>
      <c r="Q125" s="3">
        <v>4.2</v>
      </c>
      <c r="R125" s="3">
        <v>13.9</v>
      </c>
      <c r="S125" s="3"/>
      <c r="T125" s="3"/>
      <c r="U125" s="15" t="s">
        <v>89</v>
      </c>
    </row>
    <row r="127" spans="1:21" x14ac:dyDescent="0.25">
      <c r="A127" s="51" t="s">
        <v>26</v>
      </c>
      <c r="B127" s="52"/>
      <c r="C127" s="52"/>
      <c r="D127" s="52"/>
      <c r="E127" s="52"/>
      <c r="F127" s="53"/>
      <c r="H127" s="51" t="s">
        <v>29</v>
      </c>
      <c r="I127" s="52"/>
      <c r="J127" s="52"/>
      <c r="K127" s="52"/>
      <c r="L127" s="52"/>
      <c r="M127" s="53"/>
      <c r="O127" s="51" t="s">
        <v>32</v>
      </c>
      <c r="P127" s="52"/>
      <c r="Q127" s="52"/>
      <c r="R127" s="52"/>
      <c r="S127" s="52"/>
      <c r="T127" s="53"/>
    </row>
    <row r="128" spans="1:21" x14ac:dyDescent="0.25">
      <c r="A128" s="3" t="s">
        <v>0</v>
      </c>
      <c r="B128" s="3" t="s">
        <v>1</v>
      </c>
      <c r="C128" s="3" t="s">
        <v>2</v>
      </c>
      <c r="D128" s="3" t="s">
        <v>3</v>
      </c>
      <c r="E128" s="3" t="s">
        <v>4</v>
      </c>
      <c r="F128" s="3" t="s">
        <v>5</v>
      </c>
      <c r="H128" s="3" t="s">
        <v>0</v>
      </c>
      <c r="I128" s="3" t="s">
        <v>1</v>
      </c>
      <c r="J128" s="3" t="s">
        <v>2</v>
      </c>
      <c r="K128" s="3" t="s">
        <v>3</v>
      </c>
      <c r="L128" s="3" t="s">
        <v>4</v>
      </c>
      <c r="M128" s="3" t="s">
        <v>5</v>
      </c>
      <c r="O128" s="3" t="s">
        <v>0</v>
      </c>
      <c r="P128" s="3" t="s">
        <v>1</v>
      </c>
      <c r="Q128" s="3" t="s">
        <v>2</v>
      </c>
      <c r="R128" s="3" t="s">
        <v>3</v>
      </c>
      <c r="S128" s="3" t="s">
        <v>4</v>
      </c>
      <c r="T128" s="3" t="s">
        <v>5</v>
      </c>
    </row>
    <row r="129" spans="1:21" x14ac:dyDescent="0.25">
      <c r="A129" s="3">
        <v>1</v>
      </c>
      <c r="B129" s="3">
        <v>2.2999999999999998</v>
      </c>
      <c r="C129" s="3">
        <v>2.5</v>
      </c>
      <c r="D129" s="3">
        <v>9.6</v>
      </c>
      <c r="E129" s="3">
        <v>660.7</v>
      </c>
      <c r="F129" s="3">
        <v>23.4</v>
      </c>
      <c r="H129" s="3">
        <v>1</v>
      </c>
      <c r="I129" s="3">
        <v>0.3</v>
      </c>
      <c r="J129" s="3">
        <v>1</v>
      </c>
      <c r="K129" s="3">
        <v>11.2</v>
      </c>
      <c r="L129" s="3">
        <v>534</v>
      </c>
      <c r="M129" s="3">
        <v>24.7</v>
      </c>
      <c r="N129" s="15" t="s">
        <v>91</v>
      </c>
      <c r="O129" s="3">
        <v>1</v>
      </c>
      <c r="P129" s="3">
        <v>4.4000000000000004</v>
      </c>
      <c r="Q129" s="3">
        <v>4.7</v>
      </c>
      <c r="R129" s="3">
        <v>13.5</v>
      </c>
      <c r="S129" s="3">
        <v>1012</v>
      </c>
      <c r="T129" s="3">
        <v>20.6</v>
      </c>
      <c r="U129" s="15" t="s">
        <v>93</v>
      </c>
    </row>
    <row r="130" spans="1:21" x14ac:dyDescent="0.25">
      <c r="A130" s="3">
        <v>2</v>
      </c>
      <c r="B130" s="3">
        <v>2.5</v>
      </c>
      <c r="C130" s="3">
        <v>2.7</v>
      </c>
      <c r="D130" s="3"/>
      <c r="E130" s="3"/>
      <c r="F130" s="3"/>
      <c r="H130" s="3">
        <v>2</v>
      </c>
      <c r="I130" s="3">
        <v>1.6</v>
      </c>
      <c r="J130" s="3">
        <v>2.2999999999999998</v>
      </c>
      <c r="K130" s="3"/>
      <c r="L130" s="3"/>
      <c r="M130" s="3"/>
      <c r="N130" s="15" t="s">
        <v>85</v>
      </c>
      <c r="O130" s="3">
        <v>2</v>
      </c>
      <c r="P130" s="3">
        <v>5.4</v>
      </c>
      <c r="Q130" s="3">
        <v>5.2</v>
      </c>
      <c r="R130" s="3">
        <v>12.7</v>
      </c>
      <c r="S130" s="3"/>
      <c r="T130" s="3"/>
      <c r="U130" s="15" t="s">
        <v>85</v>
      </c>
    </row>
    <row r="131" spans="1:21" x14ac:dyDescent="0.25">
      <c r="A131" s="3">
        <v>3</v>
      </c>
      <c r="B131" s="3">
        <v>2.4</v>
      </c>
      <c r="C131" s="3">
        <v>2.5</v>
      </c>
      <c r="D131" s="3"/>
      <c r="E131" s="3"/>
      <c r="F131" s="3"/>
      <c r="H131" s="3">
        <v>3</v>
      </c>
      <c r="I131" s="3">
        <v>1.9</v>
      </c>
      <c r="J131" s="3">
        <v>2.2000000000000002</v>
      </c>
      <c r="K131" s="3"/>
      <c r="L131" s="3"/>
      <c r="M131" s="3"/>
      <c r="N131" s="15" t="s">
        <v>82</v>
      </c>
      <c r="O131" s="3">
        <v>3</v>
      </c>
      <c r="P131" s="3">
        <v>4.2</v>
      </c>
      <c r="Q131" s="3">
        <v>4.2</v>
      </c>
      <c r="R131" s="3">
        <v>11.8</v>
      </c>
      <c r="S131" s="3"/>
      <c r="T131" s="3"/>
      <c r="U131" s="15" t="s">
        <v>90</v>
      </c>
    </row>
    <row r="132" spans="1:21" x14ac:dyDescent="0.25">
      <c r="A132" s="3">
        <v>4</v>
      </c>
      <c r="B132" s="3">
        <v>2.4</v>
      </c>
      <c r="C132" s="3">
        <v>2</v>
      </c>
      <c r="D132" s="3"/>
      <c r="E132" s="3"/>
      <c r="F132" s="3"/>
      <c r="G132" s="15" t="s">
        <v>43</v>
      </c>
      <c r="H132" s="3">
        <v>4</v>
      </c>
      <c r="I132" s="3">
        <v>2.4</v>
      </c>
      <c r="J132" s="3">
        <v>1.3</v>
      </c>
      <c r="K132" s="3"/>
      <c r="L132" s="3"/>
      <c r="M132" s="3"/>
      <c r="N132" s="15" t="s">
        <v>89</v>
      </c>
      <c r="O132" s="3">
        <v>4</v>
      </c>
      <c r="P132" s="3">
        <v>5.5</v>
      </c>
      <c r="Q132" s="3">
        <v>5.4</v>
      </c>
      <c r="R132" s="3">
        <v>13.5</v>
      </c>
      <c r="S132" s="3"/>
      <c r="T132" s="3"/>
    </row>
    <row r="133" spans="1:21" x14ac:dyDescent="0.25">
      <c r="A133" s="3">
        <v>5</v>
      </c>
      <c r="B133" s="3">
        <v>5</v>
      </c>
      <c r="C133" s="3">
        <v>6</v>
      </c>
      <c r="D133" s="3"/>
      <c r="E133" s="3"/>
      <c r="F133" s="3"/>
      <c r="H133" s="3">
        <v>5</v>
      </c>
      <c r="I133" s="3">
        <v>1.5</v>
      </c>
      <c r="J133" s="3">
        <v>1.8</v>
      </c>
      <c r="K133" s="3"/>
      <c r="L133" s="3"/>
      <c r="M133" s="3"/>
      <c r="N133" s="15" t="s">
        <v>85</v>
      </c>
      <c r="O133" s="3">
        <v>5</v>
      </c>
      <c r="P133" s="3">
        <v>4.4000000000000004</v>
      </c>
      <c r="Q133" s="3">
        <v>4.3</v>
      </c>
      <c r="R133" s="3">
        <v>13.1</v>
      </c>
      <c r="S133" s="3"/>
      <c r="T133" s="3"/>
      <c r="U133" s="15" t="s">
        <v>98</v>
      </c>
    </row>
    <row r="134" spans="1:21" x14ac:dyDescent="0.25">
      <c r="A134" s="3">
        <v>6</v>
      </c>
      <c r="B134" s="3">
        <v>2.4</v>
      </c>
      <c r="C134" s="3">
        <v>2.2999999999999998</v>
      </c>
      <c r="D134" s="3"/>
      <c r="E134" s="3"/>
      <c r="F134" s="3"/>
      <c r="G134" s="15" t="s">
        <v>42</v>
      </c>
      <c r="H134" s="3">
        <v>6</v>
      </c>
      <c r="I134" s="3">
        <v>1.7</v>
      </c>
      <c r="J134" s="3">
        <v>1.6</v>
      </c>
      <c r="K134" s="3"/>
      <c r="L134" s="3"/>
      <c r="M134" s="3"/>
      <c r="N134" s="15" t="s">
        <v>82</v>
      </c>
      <c r="O134" s="3">
        <v>6</v>
      </c>
      <c r="P134" s="3">
        <v>5</v>
      </c>
      <c r="Q134" s="3">
        <v>5.2</v>
      </c>
      <c r="R134" s="3">
        <v>12.4</v>
      </c>
      <c r="S134" s="3"/>
      <c r="T134" s="3"/>
      <c r="U134" s="15" t="s">
        <v>83</v>
      </c>
    </row>
    <row r="135" spans="1:21" x14ac:dyDescent="0.25">
      <c r="A135" s="3">
        <v>7</v>
      </c>
      <c r="B135" s="3">
        <v>3.1</v>
      </c>
      <c r="C135" s="3">
        <v>3.3</v>
      </c>
      <c r="D135" s="3"/>
      <c r="E135" s="3"/>
      <c r="F135" s="3"/>
      <c r="G135" s="15" t="s">
        <v>39</v>
      </c>
      <c r="H135" s="3">
        <v>7</v>
      </c>
      <c r="I135" s="3">
        <v>2.8</v>
      </c>
      <c r="J135" s="3">
        <v>3.2</v>
      </c>
      <c r="K135" s="3"/>
      <c r="L135" s="3"/>
      <c r="M135" s="3"/>
      <c r="N135" s="15" t="s">
        <v>82</v>
      </c>
      <c r="O135" s="3">
        <v>7</v>
      </c>
      <c r="P135" s="3">
        <v>4</v>
      </c>
      <c r="Q135" s="3">
        <v>5.2</v>
      </c>
      <c r="R135" s="3">
        <v>12.8</v>
      </c>
      <c r="S135" s="3"/>
      <c r="T135" s="3"/>
      <c r="U135" s="15" t="s">
        <v>85</v>
      </c>
    </row>
    <row r="136" spans="1:21" x14ac:dyDescent="0.25">
      <c r="A136" s="3">
        <v>8</v>
      </c>
      <c r="B136" s="3">
        <v>2.2999999999999998</v>
      </c>
      <c r="C136" s="3">
        <v>3</v>
      </c>
      <c r="D136" s="3"/>
      <c r="E136" s="3"/>
      <c r="F136" s="3"/>
      <c r="H136" s="3">
        <v>8</v>
      </c>
      <c r="I136" s="3">
        <v>1.4</v>
      </c>
      <c r="J136" s="3">
        <v>2</v>
      </c>
      <c r="K136" s="3"/>
      <c r="L136" s="3"/>
      <c r="M136" s="3"/>
      <c r="N136" s="15" t="s">
        <v>83</v>
      </c>
      <c r="O136" s="3">
        <v>8</v>
      </c>
      <c r="P136" s="3">
        <v>5.7</v>
      </c>
      <c r="Q136" s="3">
        <v>4.5999999999999996</v>
      </c>
      <c r="R136" s="3">
        <v>12.1</v>
      </c>
      <c r="S136" s="3"/>
      <c r="T136" s="3"/>
      <c r="U136" s="15" t="s">
        <v>82</v>
      </c>
    </row>
    <row r="137" spans="1:21" x14ac:dyDescent="0.25">
      <c r="A137" s="3">
        <v>9</v>
      </c>
      <c r="B137" s="3">
        <v>1.5</v>
      </c>
      <c r="C137" s="3">
        <v>1.6</v>
      </c>
      <c r="D137" s="3"/>
      <c r="E137" s="3"/>
      <c r="F137" s="3"/>
      <c r="G137" s="15" t="s">
        <v>74</v>
      </c>
      <c r="H137" s="3">
        <v>9</v>
      </c>
      <c r="I137" s="3">
        <v>1.3</v>
      </c>
      <c r="J137" s="3">
        <v>1.4</v>
      </c>
      <c r="K137" s="3"/>
      <c r="L137" s="3"/>
      <c r="M137" s="3"/>
      <c r="N137" s="15" t="s">
        <v>88</v>
      </c>
      <c r="O137" s="3">
        <v>9</v>
      </c>
      <c r="P137" s="3">
        <v>5.5</v>
      </c>
      <c r="Q137" s="3">
        <v>4.4000000000000004</v>
      </c>
      <c r="R137" s="3">
        <v>13.4</v>
      </c>
      <c r="S137" s="3"/>
      <c r="T137" s="3"/>
    </row>
    <row r="138" spans="1:21" x14ac:dyDescent="0.25">
      <c r="A138" s="3">
        <v>10</v>
      </c>
      <c r="B138" s="3">
        <v>3</v>
      </c>
      <c r="C138" s="3">
        <v>2.6</v>
      </c>
      <c r="D138" s="3"/>
      <c r="E138" s="3"/>
      <c r="F138" s="3"/>
      <c r="H138" s="3">
        <v>10</v>
      </c>
      <c r="I138" s="3">
        <v>2.8</v>
      </c>
      <c r="J138" s="3">
        <v>1.7</v>
      </c>
      <c r="K138" s="3"/>
      <c r="L138" s="3"/>
      <c r="M138" s="3"/>
      <c r="N138" s="15" t="s">
        <v>83</v>
      </c>
      <c r="O138" s="3">
        <v>10</v>
      </c>
      <c r="P138" s="3">
        <v>5.0999999999999996</v>
      </c>
      <c r="Q138" s="3">
        <v>5.0999999999999996</v>
      </c>
      <c r="R138" s="3">
        <v>13.2</v>
      </c>
      <c r="S138" s="3"/>
      <c r="T138" s="3"/>
      <c r="U138" s="15" t="s">
        <v>99</v>
      </c>
    </row>
    <row r="139" spans="1:21" x14ac:dyDescent="0.25">
      <c r="A139" s="3">
        <v>11</v>
      </c>
      <c r="B139" s="3">
        <v>2.6</v>
      </c>
      <c r="C139" s="3">
        <v>3.1</v>
      </c>
      <c r="D139" s="3"/>
      <c r="E139" s="3"/>
      <c r="F139" s="3"/>
      <c r="G139" s="15" t="s">
        <v>42</v>
      </c>
      <c r="H139" s="3">
        <v>11</v>
      </c>
      <c r="I139" s="3">
        <v>1.8</v>
      </c>
      <c r="J139" s="3">
        <v>1.8</v>
      </c>
      <c r="K139" s="3"/>
      <c r="L139" s="3"/>
      <c r="M139" s="3"/>
      <c r="N139" s="15" t="s">
        <v>88</v>
      </c>
      <c r="O139" s="3">
        <v>11</v>
      </c>
      <c r="P139" s="3">
        <v>4.2</v>
      </c>
      <c r="Q139" s="3">
        <v>4.2</v>
      </c>
      <c r="R139" s="3">
        <v>13.1</v>
      </c>
      <c r="S139" s="3"/>
      <c r="T139" s="3"/>
      <c r="U139" s="15" t="s">
        <v>84</v>
      </c>
    </row>
    <row r="140" spans="1:21" x14ac:dyDescent="0.25">
      <c r="A140" s="3">
        <v>12</v>
      </c>
      <c r="B140" s="3">
        <v>3.4</v>
      </c>
      <c r="C140" s="3">
        <v>3.8</v>
      </c>
      <c r="D140" s="3"/>
      <c r="E140" s="3"/>
      <c r="F140" s="3"/>
      <c r="H140" s="3">
        <v>12</v>
      </c>
      <c r="I140" s="3">
        <v>1.8</v>
      </c>
      <c r="J140" s="3">
        <v>1.4</v>
      </c>
      <c r="K140" s="3"/>
      <c r="L140" s="3"/>
      <c r="M140" s="3"/>
      <c r="N140" s="15" t="s">
        <v>83</v>
      </c>
      <c r="O140" s="3">
        <v>12</v>
      </c>
      <c r="P140" s="3">
        <v>5.8</v>
      </c>
      <c r="Q140" s="3">
        <v>5.7</v>
      </c>
      <c r="R140" s="3">
        <v>12.8</v>
      </c>
      <c r="S140" s="3"/>
      <c r="T140" s="3"/>
    </row>
  </sheetData>
  <mergeCells count="29">
    <mergeCell ref="A18:F18"/>
    <mergeCell ref="H18:M18"/>
    <mergeCell ref="O18:T18"/>
    <mergeCell ref="A1:G1"/>
    <mergeCell ref="H1:M1"/>
    <mergeCell ref="A3:F3"/>
    <mergeCell ref="H3:M3"/>
    <mergeCell ref="O3:T3"/>
    <mergeCell ref="A33:F33"/>
    <mergeCell ref="H33:M33"/>
    <mergeCell ref="O33:T33"/>
    <mergeCell ref="A50:F50"/>
    <mergeCell ref="H50:M50"/>
    <mergeCell ref="O50:T50"/>
    <mergeCell ref="A65:F65"/>
    <mergeCell ref="H65:M65"/>
    <mergeCell ref="O65:T65"/>
    <mergeCell ref="A80:F80"/>
    <mergeCell ref="H80:M80"/>
    <mergeCell ref="O80:T80"/>
    <mergeCell ref="A127:F127"/>
    <mergeCell ref="H127:M127"/>
    <mergeCell ref="O127:T127"/>
    <mergeCell ref="A97:F97"/>
    <mergeCell ref="H97:M97"/>
    <mergeCell ref="O97:T97"/>
    <mergeCell ref="A112:F112"/>
    <mergeCell ref="H112:M112"/>
    <mergeCell ref="O112:T112"/>
  </mergeCells>
  <pageMargins left="0.75" right="0.75" top="1" bottom="1" header="0.5" footer="0.5"/>
  <pageSetup paperSize="9" scale="36"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327"/>
  <sheetViews>
    <sheetView zoomScale="60" zoomScaleNormal="60" zoomScalePageLayoutView="60" workbookViewId="0">
      <selection activeCell="G2" sqref="G1:G1048576"/>
    </sheetView>
  </sheetViews>
  <sheetFormatPr baseColWidth="10" defaultColWidth="10.875" defaultRowHeight="15.75" x14ac:dyDescent="0.25"/>
  <cols>
    <col min="1" max="1" width="19" style="1" bestFit="1" customWidth="1"/>
    <col min="2" max="3" width="19" style="1" customWidth="1"/>
    <col min="4" max="5" width="13.625" style="1" bestFit="1" customWidth="1"/>
    <col min="6" max="6" width="13.625" style="1" customWidth="1"/>
    <col min="7" max="7" width="5.125" style="1" bestFit="1" customWidth="1"/>
    <col min="8" max="8" width="5.5" style="1" bestFit="1" customWidth="1"/>
    <col min="9" max="9" width="8.625" style="1" bestFit="1" customWidth="1"/>
    <col min="10" max="16384" width="10.875" style="1"/>
  </cols>
  <sheetData>
    <row r="1" spans="1:10" x14ac:dyDescent="0.25">
      <c r="A1" s="37" t="s">
        <v>36</v>
      </c>
      <c r="B1" s="37"/>
      <c r="C1" s="37"/>
      <c r="D1" s="37"/>
      <c r="E1" s="37"/>
      <c r="F1" s="37"/>
      <c r="G1" s="37"/>
      <c r="H1" s="37"/>
      <c r="I1" s="37"/>
    </row>
    <row r="3" spans="1:10" x14ac:dyDescent="0.25">
      <c r="A3" s="21" t="s">
        <v>0</v>
      </c>
      <c r="B3" s="21" t="s">
        <v>62</v>
      </c>
      <c r="C3" s="21" t="s">
        <v>63</v>
      </c>
      <c r="D3" s="21" t="s">
        <v>1</v>
      </c>
      <c r="E3" s="21" t="s">
        <v>2</v>
      </c>
      <c r="F3" s="21" t="s">
        <v>72</v>
      </c>
      <c r="G3" s="21" t="s">
        <v>3</v>
      </c>
      <c r="H3" s="21" t="s">
        <v>4</v>
      </c>
      <c r="I3" s="21" t="s">
        <v>5</v>
      </c>
    </row>
    <row r="4" spans="1:10" x14ac:dyDescent="0.25">
      <c r="A4" s="3">
        <v>1</v>
      </c>
      <c r="B4" s="3" t="s">
        <v>64</v>
      </c>
      <c r="C4" s="3" t="s">
        <v>65</v>
      </c>
      <c r="D4" s="3">
        <v>2.8</v>
      </c>
      <c r="E4" s="3">
        <v>2.2999999999999998</v>
      </c>
      <c r="F4" s="3">
        <f>AVERAGE(D4:E4)</f>
        <v>2.5499999999999998</v>
      </c>
      <c r="G4" s="3">
        <v>9.3000000000000007</v>
      </c>
      <c r="H4" s="3">
        <v>731.9</v>
      </c>
      <c r="I4" s="3">
        <v>25</v>
      </c>
      <c r="J4" s="15" t="s">
        <v>44</v>
      </c>
    </row>
    <row r="5" spans="1:10" x14ac:dyDescent="0.25">
      <c r="A5" s="3">
        <v>2</v>
      </c>
      <c r="B5" s="3" t="s">
        <v>64</v>
      </c>
      <c r="C5" s="3" t="s">
        <v>68</v>
      </c>
      <c r="D5" s="3">
        <v>2.2000000000000002</v>
      </c>
      <c r="E5" s="3">
        <v>2.2000000000000002</v>
      </c>
      <c r="F5" s="3">
        <f t="shared" ref="F5:F68" si="0">AVERAGE(D5:E5)</f>
        <v>2.2000000000000002</v>
      </c>
      <c r="G5" s="3"/>
      <c r="H5" s="3"/>
      <c r="I5" s="3"/>
      <c r="J5" s="15"/>
    </row>
    <row r="6" spans="1:10" x14ac:dyDescent="0.25">
      <c r="A6" s="3">
        <v>3</v>
      </c>
      <c r="B6" s="3" t="s">
        <v>64</v>
      </c>
      <c r="C6" s="3" t="s">
        <v>65</v>
      </c>
      <c r="D6" s="3">
        <v>3.5</v>
      </c>
      <c r="E6" s="3">
        <v>3.4</v>
      </c>
      <c r="F6" s="3">
        <f t="shared" si="0"/>
        <v>3.45</v>
      </c>
      <c r="G6" s="3"/>
      <c r="H6" s="3"/>
      <c r="I6" s="3"/>
      <c r="J6" s="15"/>
    </row>
    <row r="7" spans="1:10" x14ac:dyDescent="0.25">
      <c r="A7" s="3">
        <v>4</v>
      </c>
      <c r="B7" s="3" t="s">
        <v>64</v>
      </c>
      <c r="C7" s="3" t="s">
        <v>65</v>
      </c>
      <c r="D7" s="3">
        <v>3</v>
      </c>
      <c r="E7" s="3">
        <v>2.5</v>
      </c>
      <c r="F7" s="3">
        <f t="shared" si="0"/>
        <v>2.75</v>
      </c>
      <c r="G7" s="3"/>
      <c r="H7" s="3"/>
      <c r="I7" s="3"/>
      <c r="J7" s="15"/>
    </row>
    <row r="8" spans="1:10" x14ac:dyDescent="0.25">
      <c r="A8" s="3">
        <v>5</v>
      </c>
      <c r="B8" s="3" t="s">
        <v>64</v>
      </c>
      <c r="C8" s="3" t="s">
        <v>65</v>
      </c>
      <c r="D8" s="3">
        <v>2.4</v>
      </c>
      <c r="E8" s="3">
        <v>3.1</v>
      </c>
      <c r="F8" s="3">
        <f t="shared" si="0"/>
        <v>2.75</v>
      </c>
      <c r="G8" s="3"/>
      <c r="H8" s="3"/>
      <c r="I8" s="3"/>
      <c r="J8" s="15"/>
    </row>
    <row r="9" spans="1:10" x14ac:dyDescent="0.25">
      <c r="A9" s="3">
        <v>6</v>
      </c>
      <c r="B9" s="3" t="s">
        <v>64</v>
      </c>
      <c r="C9" s="3" t="s">
        <v>65</v>
      </c>
      <c r="D9" s="3">
        <v>2.8</v>
      </c>
      <c r="E9" s="3">
        <v>3.1</v>
      </c>
      <c r="F9" s="3">
        <f t="shared" si="0"/>
        <v>2.95</v>
      </c>
      <c r="G9" s="3"/>
      <c r="H9" s="3"/>
      <c r="I9" s="3"/>
      <c r="J9" s="15"/>
    </row>
    <row r="10" spans="1:10" x14ac:dyDescent="0.25">
      <c r="A10" s="3">
        <v>7</v>
      </c>
      <c r="B10" s="3" t="s">
        <v>64</v>
      </c>
      <c r="C10" s="3" t="s">
        <v>65</v>
      </c>
      <c r="D10" s="3">
        <v>2.4</v>
      </c>
      <c r="E10" s="3">
        <v>2.2000000000000002</v>
      </c>
      <c r="F10" s="3">
        <f t="shared" si="0"/>
        <v>2.2999999999999998</v>
      </c>
      <c r="G10" s="3"/>
      <c r="H10" s="3"/>
      <c r="I10" s="3"/>
      <c r="J10" s="15" t="s">
        <v>39</v>
      </c>
    </row>
    <row r="11" spans="1:10" x14ac:dyDescent="0.25">
      <c r="A11" s="3">
        <v>8</v>
      </c>
      <c r="B11" s="3" t="s">
        <v>64</v>
      </c>
      <c r="C11" s="3" t="s">
        <v>65</v>
      </c>
      <c r="D11" s="3">
        <v>3.1</v>
      </c>
      <c r="E11" s="3">
        <v>3.2</v>
      </c>
      <c r="F11" s="3">
        <f t="shared" si="0"/>
        <v>3.1500000000000004</v>
      </c>
      <c r="G11" s="3"/>
      <c r="H11" s="3"/>
      <c r="I11" s="3"/>
      <c r="J11" s="15"/>
    </row>
    <row r="12" spans="1:10" x14ac:dyDescent="0.25">
      <c r="A12" s="3">
        <v>9</v>
      </c>
      <c r="B12" s="3" t="s">
        <v>64</v>
      </c>
      <c r="C12" s="3" t="s">
        <v>65</v>
      </c>
      <c r="D12" s="3">
        <v>2.5</v>
      </c>
      <c r="E12" s="3">
        <v>3.2</v>
      </c>
      <c r="F12" s="3">
        <f t="shared" si="0"/>
        <v>2.85</v>
      </c>
      <c r="G12" s="3"/>
      <c r="H12" s="3"/>
      <c r="I12" s="3"/>
      <c r="J12" s="15"/>
    </row>
    <row r="13" spans="1:10" x14ac:dyDescent="0.25">
      <c r="A13" s="3">
        <v>10</v>
      </c>
      <c r="B13" s="3" t="s">
        <v>64</v>
      </c>
      <c r="C13" s="3" t="s">
        <v>65</v>
      </c>
      <c r="D13" s="3">
        <v>2.2999999999999998</v>
      </c>
      <c r="E13" s="3">
        <v>2.6</v>
      </c>
      <c r="F13" s="3">
        <f t="shared" si="0"/>
        <v>2.4500000000000002</v>
      </c>
      <c r="G13" s="3"/>
      <c r="H13" s="3"/>
      <c r="I13" s="3"/>
      <c r="J13" s="15"/>
    </row>
    <row r="14" spans="1:10" x14ac:dyDescent="0.25">
      <c r="A14" s="3">
        <v>11</v>
      </c>
      <c r="B14" s="3" t="s">
        <v>64</v>
      </c>
      <c r="C14" s="3" t="s">
        <v>65</v>
      </c>
      <c r="D14" s="3">
        <v>1.9</v>
      </c>
      <c r="E14" s="3">
        <v>2.2000000000000002</v>
      </c>
      <c r="F14" s="3">
        <f t="shared" si="0"/>
        <v>2.0499999999999998</v>
      </c>
      <c r="G14" s="3"/>
      <c r="H14" s="3"/>
      <c r="I14" s="3"/>
      <c r="J14" s="15" t="s">
        <v>43</v>
      </c>
    </row>
    <row r="15" spans="1:10" x14ac:dyDescent="0.25">
      <c r="A15" s="3">
        <v>12</v>
      </c>
      <c r="B15" s="3" t="s">
        <v>64</v>
      </c>
      <c r="C15" s="3" t="s">
        <v>65</v>
      </c>
      <c r="D15" s="3">
        <v>3</v>
      </c>
      <c r="E15" s="3">
        <v>2.8</v>
      </c>
      <c r="F15" s="3">
        <f t="shared" si="0"/>
        <v>2.9</v>
      </c>
      <c r="G15" s="3"/>
      <c r="H15" s="3"/>
      <c r="I15" s="3"/>
      <c r="J15" s="15"/>
    </row>
    <row r="16" spans="1:10" x14ac:dyDescent="0.25">
      <c r="A16" s="3">
        <v>13</v>
      </c>
      <c r="B16" s="3" t="s">
        <v>64</v>
      </c>
      <c r="C16" s="3" t="s">
        <v>65</v>
      </c>
      <c r="D16" s="3">
        <v>2.6</v>
      </c>
      <c r="E16" s="3">
        <v>3</v>
      </c>
      <c r="F16" s="3">
        <f t="shared" si="0"/>
        <v>2.8</v>
      </c>
      <c r="G16" s="3">
        <v>9.8000000000000007</v>
      </c>
      <c r="H16" s="3">
        <v>710.7</v>
      </c>
      <c r="I16" s="3">
        <v>24.45</v>
      </c>
      <c r="J16" s="15"/>
    </row>
    <row r="17" spans="1:10" x14ac:dyDescent="0.25">
      <c r="A17" s="3">
        <v>14</v>
      </c>
      <c r="B17" s="3" t="s">
        <v>64</v>
      </c>
      <c r="C17" s="3" t="s">
        <v>65</v>
      </c>
      <c r="D17" s="3">
        <v>2.6</v>
      </c>
      <c r="E17" s="3">
        <v>2.4</v>
      </c>
      <c r="F17" s="3">
        <f t="shared" si="0"/>
        <v>2.5</v>
      </c>
      <c r="G17" s="3"/>
      <c r="H17" s="3"/>
      <c r="I17" s="3"/>
      <c r="J17" s="15"/>
    </row>
    <row r="18" spans="1:10" x14ac:dyDescent="0.25">
      <c r="A18" s="3">
        <v>15</v>
      </c>
      <c r="B18" s="3" t="s">
        <v>64</v>
      </c>
      <c r="C18" s="3" t="s">
        <v>65</v>
      </c>
      <c r="D18" s="3">
        <v>2.4</v>
      </c>
      <c r="E18" s="3">
        <v>2.5</v>
      </c>
      <c r="F18" s="3">
        <f t="shared" si="0"/>
        <v>2.4500000000000002</v>
      </c>
      <c r="G18" s="3"/>
      <c r="H18" s="3"/>
      <c r="I18" s="3"/>
      <c r="J18" s="15" t="s">
        <v>39</v>
      </c>
    </row>
    <row r="19" spans="1:10" x14ac:dyDescent="0.25">
      <c r="A19" s="3">
        <v>16</v>
      </c>
      <c r="B19" s="3" t="s">
        <v>64</v>
      </c>
      <c r="C19" s="3" t="s">
        <v>65</v>
      </c>
      <c r="D19" s="3">
        <v>2.1</v>
      </c>
      <c r="E19" s="3">
        <v>2.4</v>
      </c>
      <c r="F19" s="3">
        <f t="shared" si="0"/>
        <v>2.25</v>
      </c>
      <c r="G19" s="3"/>
      <c r="H19" s="3"/>
      <c r="I19" s="3"/>
      <c r="J19" s="15" t="s">
        <v>42</v>
      </c>
    </row>
    <row r="20" spans="1:10" x14ac:dyDescent="0.25">
      <c r="A20" s="3">
        <v>17</v>
      </c>
      <c r="B20" s="3" t="s">
        <v>64</v>
      </c>
      <c r="C20" s="3" t="s">
        <v>65</v>
      </c>
      <c r="D20" s="3">
        <v>2.8</v>
      </c>
      <c r="E20" s="3">
        <v>2.6</v>
      </c>
      <c r="F20" s="3">
        <f t="shared" si="0"/>
        <v>2.7</v>
      </c>
      <c r="G20" s="3"/>
      <c r="H20" s="3"/>
      <c r="I20" s="3"/>
      <c r="J20" s="15"/>
    </row>
    <row r="21" spans="1:10" x14ac:dyDescent="0.25">
      <c r="A21" s="3">
        <v>18</v>
      </c>
      <c r="B21" s="3" t="s">
        <v>64</v>
      </c>
      <c r="C21" s="3" t="s">
        <v>65</v>
      </c>
      <c r="D21" s="3">
        <v>2.8</v>
      </c>
      <c r="E21" s="3">
        <v>3.2</v>
      </c>
      <c r="F21" s="3">
        <f t="shared" si="0"/>
        <v>3</v>
      </c>
      <c r="G21" s="3"/>
      <c r="H21" s="3"/>
      <c r="I21" s="3"/>
      <c r="J21" s="15"/>
    </row>
    <row r="22" spans="1:10" x14ac:dyDescent="0.25">
      <c r="A22" s="3">
        <v>19</v>
      </c>
      <c r="B22" s="3" t="s">
        <v>64</v>
      </c>
      <c r="C22" s="3" t="s">
        <v>65</v>
      </c>
      <c r="D22" s="3">
        <v>2.4</v>
      </c>
      <c r="E22" s="3">
        <v>2.9</v>
      </c>
      <c r="F22" s="3">
        <f t="shared" si="0"/>
        <v>2.65</v>
      </c>
      <c r="G22" s="3"/>
      <c r="H22" s="3"/>
      <c r="I22" s="3"/>
      <c r="J22" s="15" t="s">
        <v>42</v>
      </c>
    </row>
    <row r="23" spans="1:10" x14ac:dyDescent="0.25">
      <c r="A23" s="3">
        <v>20</v>
      </c>
      <c r="B23" s="3" t="s">
        <v>64</v>
      </c>
      <c r="C23" s="3" t="s">
        <v>65</v>
      </c>
      <c r="D23" s="3">
        <v>2.8</v>
      </c>
      <c r="E23" s="3">
        <v>2.8</v>
      </c>
      <c r="F23" s="3">
        <f t="shared" si="0"/>
        <v>2.8</v>
      </c>
      <c r="G23" s="3"/>
      <c r="H23" s="3"/>
      <c r="I23" s="3"/>
      <c r="J23" s="15"/>
    </row>
    <row r="24" spans="1:10" x14ac:dyDescent="0.25">
      <c r="A24" s="3">
        <v>21</v>
      </c>
      <c r="B24" s="3" t="s">
        <v>64</v>
      </c>
      <c r="C24" s="3" t="s">
        <v>65</v>
      </c>
      <c r="D24" s="3">
        <v>3</v>
      </c>
      <c r="E24" s="3">
        <v>3.4</v>
      </c>
      <c r="F24" s="3">
        <f t="shared" si="0"/>
        <v>3.2</v>
      </c>
      <c r="G24" s="3"/>
      <c r="H24" s="3"/>
      <c r="I24" s="3"/>
      <c r="J24" s="15"/>
    </row>
    <row r="25" spans="1:10" x14ac:dyDescent="0.25">
      <c r="A25" s="3">
        <v>22</v>
      </c>
      <c r="B25" s="3" t="s">
        <v>64</v>
      </c>
      <c r="C25" s="3" t="s">
        <v>65</v>
      </c>
      <c r="D25" s="3">
        <v>2.2000000000000002</v>
      </c>
      <c r="E25" s="3">
        <v>2.8</v>
      </c>
      <c r="F25" s="3">
        <f t="shared" si="0"/>
        <v>2.5</v>
      </c>
      <c r="G25" s="3"/>
      <c r="H25" s="3"/>
      <c r="I25" s="3"/>
      <c r="J25" s="15"/>
    </row>
    <row r="26" spans="1:10" x14ac:dyDescent="0.25">
      <c r="A26" s="3">
        <v>23</v>
      </c>
      <c r="B26" s="3" t="s">
        <v>64</v>
      </c>
      <c r="C26" s="3" t="s">
        <v>65</v>
      </c>
      <c r="D26" s="3">
        <v>2.8</v>
      </c>
      <c r="E26" s="3">
        <v>3.3</v>
      </c>
      <c r="F26" s="3">
        <f t="shared" si="0"/>
        <v>3.05</v>
      </c>
      <c r="G26" s="3"/>
      <c r="H26" s="3"/>
      <c r="I26" s="3"/>
      <c r="J26" s="15"/>
    </row>
    <row r="27" spans="1:10" x14ac:dyDescent="0.25">
      <c r="A27" s="3">
        <v>24</v>
      </c>
      <c r="B27" s="3" t="s">
        <v>64</v>
      </c>
      <c r="C27" s="3" t="s">
        <v>65</v>
      </c>
      <c r="D27" s="3">
        <v>2.8</v>
      </c>
      <c r="E27" s="3">
        <v>3.1</v>
      </c>
      <c r="F27" s="3">
        <f t="shared" si="0"/>
        <v>2.95</v>
      </c>
      <c r="G27" s="3"/>
      <c r="H27" s="3"/>
      <c r="I27" s="3"/>
      <c r="J27" s="15"/>
    </row>
    <row r="28" spans="1:10" x14ac:dyDescent="0.25">
      <c r="A28" s="3">
        <v>25</v>
      </c>
      <c r="B28" s="3" t="s">
        <v>64</v>
      </c>
      <c r="C28" s="3" t="s">
        <v>65</v>
      </c>
      <c r="D28" s="3">
        <v>3.5</v>
      </c>
      <c r="E28" s="3">
        <v>3.5</v>
      </c>
      <c r="F28" s="3">
        <f t="shared" si="0"/>
        <v>3.5</v>
      </c>
      <c r="G28" s="3">
        <v>10.1</v>
      </c>
      <c r="H28" s="3">
        <v>682.1</v>
      </c>
      <c r="I28" s="3">
        <v>26.2</v>
      </c>
      <c r="J28" s="15"/>
    </row>
    <row r="29" spans="1:10" x14ac:dyDescent="0.25">
      <c r="A29" s="3">
        <v>26</v>
      </c>
      <c r="B29" s="3" t="s">
        <v>64</v>
      </c>
      <c r="C29" s="3" t="s">
        <v>65</v>
      </c>
      <c r="D29" s="3">
        <v>3</v>
      </c>
      <c r="E29" s="3">
        <v>3.1</v>
      </c>
      <c r="F29" s="3">
        <f t="shared" si="0"/>
        <v>3.05</v>
      </c>
      <c r="G29" s="3"/>
      <c r="H29" s="3"/>
      <c r="I29" s="3"/>
      <c r="J29" s="15"/>
    </row>
    <row r="30" spans="1:10" x14ac:dyDescent="0.25">
      <c r="A30" s="3">
        <v>27</v>
      </c>
      <c r="B30" s="3" t="s">
        <v>64</v>
      </c>
      <c r="C30" s="3" t="s">
        <v>65</v>
      </c>
      <c r="D30" s="3">
        <v>2.7</v>
      </c>
      <c r="E30" s="3">
        <v>2.7</v>
      </c>
      <c r="F30" s="3">
        <f t="shared" si="0"/>
        <v>2.7</v>
      </c>
      <c r="G30" s="3"/>
      <c r="H30" s="3"/>
      <c r="I30" s="3"/>
      <c r="J30" s="15" t="s">
        <v>40</v>
      </c>
    </row>
    <row r="31" spans="1:10" x14ac:dyDescent="0.25">
      <c r="A31" s="3">
        <v>28</v>
      </c>
      <c r="B31" s="3" t="s">
        <v>64</v>
      </c>
      <c r="C31" s="3" t="s">
        <v>65</v>
      </c>
      <c r="D31" s="3">
        <v>3.6</v>
      </c>
      <c r="E31" s="3">
        <v>3.6</v>
      </c>
      <c r="F31" s="3">
        <f t="shared" si="0"/>
        <v>3.6</v>
      </c>
      <c r="G31" s="3"/>
      <c r="H31" s="3"/>
      <c r="I31" s="3"/>
      <c r="J31" s="15"/>
    </row>
    <row r="32" spans="1:10" x14ac:dyDescent="0.25">
      <c r="A32" s="3">
        <v>29</v>
      </c>
      <c r="B32" s="3" t="s">
        <v>64</v>
      </c>
      <c r="C32" s="3" t="s">
        <v>65</v>
      </c>
      <c r="D32" s="3">
        <v>2.7</v>
      </c>
      <c r="E32" s="3">
        <v>2.2999999999999998</v>
      </c>
      <c r="F32" s="3">
        <f t="shared" si="0"/>
        <v>2.5</v>
      </c>
      <c r="G32" s="3"/>
      <c r="H32" s="3"/>
      <c r="I32" s="3"/>
      <c r="J32" s="15"/>
    </row>
    <row r="33" spans="1:10" x14ac:dyDescent="0.25">
      <c r="A33" s="3">
        <v>30</v>
      </c>
      <c r="B33" s="3" t="s">
        <v>64</v>
      </c>
      <c r="C33" s="3" t="s">
        <v>65</v>
      </c>
      <c r="D33" s="3">
        <v>2.6</v>
      </c>
      <c r="E33" s="3">
        <v>2.4</v>
      </c>
      <c r="F33" s="3">
        <f t="shared" si="0"/>
        <v>2.5</v>
      </c>
      <c r="G33" s="3"/>
      <c r="H33" s="3"/>
      <c r="I33" s="3"/>
      <c r="J33" s="15"/>
    </row>
    <row r="34" spans="1:10" x14ac:dyDescent="0.25">
      <c r="A34" s="3">
        <v>31</v>
      </c>
      <c r="B34" s="3" t="s">
        <v>64</v>
      </c>
      <c r="C34" s="3" t="s">
        <v>65</v>
      </c>
      <c r="D34" s="3">
        <v>3</v>
      </c>
      <c r="E34" s="3">
        <v>2.4</v>
      </c>
      <c r="F34" s="3">
        <f t="shared" si="0"/>
        <v>2.7</v>
      </c>
      <c r="G34" s="3"/>
      <c r="H34" s="3"/>
      <c r="I34" s="3"/>
      <c r="J34" s="15" t="s">
        <v>43</v>
      </c>
    </row>
    <row r="35" spans="1:10" x14ac:dyDescent="0.25">
      <c r="A35" s="3">
        <v>32</v>
      </c>
      <c r="B35" s="3" t="s">
        <v>64</v>
      </c>
      <c r="C35" s="3" t="s">
        <v>65</v>
      </c>
      <c r="D35" s="3">
        <v>2.6</v>
      </c>
      <c r="E35" s="3">
        <v>2.1</v>
      </c>
      <c r="F35" s="3">
        <f t="shared" si="0"/>
        <v>2.35</v>
      </c>
      <c r="G35" s="3"/>
      <c r="H35" s="3"/>
      <c r="I35" s="3"/>
      <c r="J35" s="15"/>
    </row>
    <row r="36" spans="1:10" x14ac:dyDescent="0.25">
      <c r="A36" s="3">
        <v>33</v>
      </c>
      <c r="B36" s="3" t="s">
        <v>64</v>
      </c>
      <c r="C36" s="3" t="s">
        <v>65</v>
      </c>
      <c r="D36" s="3">
        <v>3.9</v>
      </c>
      <c r="E36" s="3">
        <v>4.4000000000000004</v>
      </c>
      <c r="F36" s="3">
        <f t="shared" si="0"/>
        <v>4.1500000000000004</v>
      </c>
      <c r="G36" s="3"/>
      <c r="H36" s="3"/>
      <c r="I36" s="3"/>
      <c r="J36" s="15"/>
    </row>
    <row r="37" spans="1:10" x14ac:dyDescent="0.25">
      <c r="A37" s="3">
        <v>34</v>
      </c>
      <c r="B37" s="3" t="s">
        <v>64</v>
      </c>
      <c r="C37" s="3" t="s">
        <v>65</v>
      </c>
      <c r="D37" s="3">
        <v>3.1</v>
      </c>
      <c r="E37" s="3">
        <v>2.8</v>
      </c>
      <c r="F37" s="3">
        <f t="shared" si="0"/>
        <v>2.95</v>
      </c>
      <c r="G37" s="3"/>
      <c r="H37" s="3"/>
      <c r="I37" s="3"/>
      <c r="J37" s="15"/>
    </row>
    <row r="38" spans="1:10" x14ac:dyDescent="0.25">
      <c r="A38" s="3">
        <v>35</v>
      </c>
      <c r="B38" s="3" t="s">
        <v>64</v>
      </c>
      <c r="C38" s="3" t="s">
        <v>65</v>
      </c>
      <c r="D38" s="3">
        <v>2.6</v>
      </c>
      <c r="E38" s="3">
        <v>2.6</v>
      </c>
      <c r="F38" s="3">
        <f t="shared" si="0"/>
        <v>2.6</v>
      </c>
      <c r="G38" s="3"/>
      <c r="H38" s="3"/>
      <c r="I38" s="3"/>
      <c r="J38" s="15"/>
    </row>
    <row r="39" spans="1:10" x14ac:dyDescent="0.25">
      <c r="A39" s="3">
        <v>36</v>
      </c>
      <c r="B39" s="3" t="s">
        <v>64</v>
      </c>
      <c r="C39" s="3" t="s">
        <v>65</v>
      </c>
      <c r="D39" s="3">
        <v>2.4</v>
      </c>
      <c r="E39" s="3">
        <v>2.9</v>
      </c>
      <c r="F39" s="3">
        <f t="shared" si="0"/>
        <v>2.65</v>
      </c>
      <c r="G39" s="3"/>
      <c r="H39" s="3"/>
      <c r="I39" s="3"/>
      <c r="J39" s="15" t="s">
        <v>73</v>
      </c>
    </row>
    <row r="40" spans="1:10" x14ac:dyDescent="0.25">
      <c r="A40" s="3">
        <v>1</v>
      </c>
      <c r="B40" s="3" t="s">
        <v>69</v>
      </c>
      <c r="C40" s="3" t="s">
        <v>65</v>
      </c>
      <c r="D40" s="3">
        <v>3.7</v>
      </c>
      <c r="E40" s="3">
        <v>4.0999999999999996</v>
      </c>
      <c r="F40" s="3">
        <f t="shared" si="0"/>
        <v>3.9</v>
      </c>
      <c r="G40" s="3">
        <v>11.9</v>
      </c>
      <c r="H40" s="3">
        <v>504.1</v>
      </c>
      <c r="I40" s="3">
        <v>28.3</v>
      </c>
      <c r="J40" s="15"/>
    </row>
    <row r="41" spans="1:10" x14ac:dyDescent="0.25">
      <c r="A41" s="3">
        <v>2</v>
      </c>
      <c r="B41" s="3" t="s">
        <v>69</v>
      </c>
      <c r="C41" s="3" t="s">
        <v>65</v>
      </c>
      <c r="D41" s="3">
        <v>2.5</v>
      </c>
      <c r="E41" s="3">
        <v>2.2999999999999998</v>
      </c>
      <c r="F41" s="3">
        <f t="shared" si="0"/>
        <v>2.4</v>
      </c>
      <c r="G41" s="3"/>
      <c r="H41" s="3"/>
      <c r="I41" s="3"/>
      <c r="J41" s="15"/>
    </row>
    <row r="42" spans="1:10" x14ac:dyDescent="0.25">
      <c r="A42" s="3">
        <v>3</v>
      </c>
      <c r="B42" s="3" t="s">
        <v>69</v>
      </c>
      <c r="C42" s="3" t="s">
        <v>65</v>
      </c>
      <c r="D42" s="3">
        <v>2.5</v>
      </c>
      <c r="E42" s="3">
        <v>2.6</v>
      </c>
      <c r="F42" s="3">
        <f t="shared" si="0"/>
        <v>2.5499999999999998</v>
      </c>
      <c r="G42" s="3"/>
      <c r="H42" s="3"/>
      <c r="I42" s="3"/>
      <c r="J42" s="15" t="s">
        <v>39</v>
      </c>
    </row>
    <row r="43" spans="1:10" x14ac:dyDescent="0.25">
      <c r="A43" s="3">
        <v>4</v>
      </c>
      <c r="B43" s="3" t="s">
        <v>69</v>
      </c>
      <c r="C43" s="3" t="s">
        <v>65</v>
      </c>
      <c r="D43" s="3">
        <v>3.3</v>
      </c>
      <c r="E43" s="3">
        <v>3.8</v>
      </c>
      <c r="F43" s="3">
        <f t="shared" si="0"/>
        <v>3.55</v>
      </c>
      <c r="G43" s="3"/>
      <c r="H43" s="3"/>
      <c r="I43" s="3"/>
      <c r="J43" s="15" t="s">
        <v>75</v>
      </c>
    </row>
    <row r="44" spans="1:10" x14ac:dyDescent="0.25">
      <c r="A44" s="3">
        <v>5</v>
      </c>
      <c r="B44" s="3" t="s">
        <v>69</v>
      </c>
      <c r="C44" s="3" t="s">
        <v>65</v>
      </c>
      <c r="D44" s="3">
        <v>3.4</v>
      </c>
      <c r="E44" s="3">
        <v>2.2000000000000002</v>
      </c>
      <c r="F44" s="3">
        <f t="shared" si="0"/>
        <v>2.8</v>
      </c>
      <c r="G44" s="3"/>
      <c r="H44" s="3"/>
      <c r="I44" s="3"/>
      <c r="J44" s="15" t="s">
        <v>76</v>
      </c>
    </row>
    <row r="45" spans="1:10" x14ac:dyDescent="0.25">
      <c r="A45" s="3">
        <v>6</v>
      </c>
      <c r="B45" s="3" t="s">
        <v>69</v>
      </c>
      <c r="C45" s="3" t="s">
        <v>65</v>
      </c>
      <c r="D45" s="3">
        <v>3.3</v>
      </c>
      <c r="E45" s="3">
        <v>3.3</v>
      </c>
      <c r="F45" s="3">
        <f t="shared" si="0"/>
        <v>3.3</v>
      </c>
      <c r="G45" s="3"/>
      <c r="H45" s="3"/>
      <c r="I45" s="3"/>
      <c r="J45" s="15" t="s">
        <v>45</v>
      </c>
    </row>
    <row r="46" spans="1:10" x14ac:dyDescent="0.25">
      <c r="A46" s="3">
        <v>7</v>
      </c>
      <c r="B46" s="3" t="s">
        <v>69</v>
      </c>
      <c r="C46" s="3" t="s">
        <v>65</v>
      </c>
      <c r="D46" s="3">
        <v>2.6</v>
      </c>
      <c r="E46" s="3">
        <v>2.4</v>
      </c>
      <c r="F46" s="3">
        <f t="shared" si="0"/>
        <v>2.5</v>
      </c>
      <c r="G46" s="3"/>
      <c r="H46" s="3"/>
      <c r="I46" s="3"/>
      <c r="J46" s="15" t="s">
        <v>76</v>
      </c>
    </row>
    <row r="47" spans="1:10" x14ac:dyDescent="0.25">
      <c r="A47" s="3">
        <v>8</v>
      </c>
      <c r="B47" s="3" t="s">
        <v>69</v>
      </c>
      <c r="C47" s="3" t="s">
        <v>65</v>
      </c>
      <c r="D47" s="3">
        <v>3</v>
      </c>
      <c r="E47" s="3">
        <v>3.6</v>
      </c>
      <c r="F47" s="3">
        <f t="shared" si="0"/>
        <v>3.3</v>
      </c>
      <c r="G47" s="3"/>
      <c r="H47" s="3"/>
      <c r="I47" s="3"/>
      <c r="J47" s="15" t="s">
        <v>77</v>
      </c>
    </row>
    <row r="48" spans="1:10" x14ac:dyDescent="0.25">
      <c r="A48" s="3">
        <v>9</v>
      </c>
      <c r="B48" s="3" t="s">
        <v>69</v>
      </c>
      <c r="C48" s="3" t="s">
        <v>65</v>
      </c>
      <c r="D48" s="3">
        <v>2.7</v>
      </c>
      <c r="E48" s="3">
        <v>2.7</v>
      </c>
      <c r="F48" s="3">
        <f t="shared" si="0"/>
        <v>2.7</v>
      </c>
      <c r="G48" s="3"/>
      <c r="H48" s="3"/>
      <c r="I48" s="3"/>
      <c r="J48" s="15" t="s">
        <v>78</v>
      </c>
    </row>
    <row r="49" spans="1:10" x14ac:dyDescent="0.25">
      <c r="A49" s="3">
        <v>10</v>
      </c>
      <c r="B49" s="3" t="s">
        <v>69</v>
      </c>
      <c r="C49" s="3" t="s">
        <v>65</v>
      </c>
      <c r="D49" s="3">
        <v>2.2000000000000002</v>
      </c>
      <c r="E49" s="3">
        <v>2.2999999999999998</v>
      </c>
      <c r="F49" s="3">
        <f t="shared" si="0"/>
        <v>2.25</v>
      </c>
      <c r="G49" s="3"/>
      <c r="H49" s="3"/>
      <c r="I49" s="3"/>
      <c r="J49" s="15" t="s">
        <v>77</v>
      </c>
    </row>
    <row r="50" spans="1:10" x14ac:dyDescent="0.25">
      <c r="A50" s="3">
        <v>11</v>
      </c>
      <c r="B50" s="3" t="s">
        <v>69</v>
      </c>
      <c r="C50" s="3" t="s">
        <v>65</v>
      </c>
      <c r="D50" s="3">
        <v>1.3</v>
      </c>
      <c r="E50" s="3">
        <v>1.3</v>
      </c>
      <c r="F50" s="3">
        <f t="shared" si="0"/>
        <v>1.3</v>
      </c>
      <c r="G50" s="3"/>
      <c r="H50" s="3"/>
      <c r="I50" s="3"/>
      <c r="J50" s="15"/>
    </row>
    <row r="51" spans="1:10" x14ac:dyDescent="0.25">
      <c r="A51" s="3">
        <v>12</v>
      </c>
      <c r="B51" s="3" t="s">
        <v>69</v>
      </c>
      <c r="C51" s="3" t="s">
        <v>65</v>
      </c>
      <c r="D51" s="3">
        <v>1.5</v>
      </c>
      <c r="E51" s="3">
        <v>1.3</v>
      </c>
      <c r="F51" s="3">
        <f t="shared" si="0"/>
        <v>1.4</v>
      </c>
      <c r="G51" s="3"/>
      <c r="H51" s="3"/>
      <c r="I51" s="3"/>
      <c r="J51" s="15"/>
    </row>
    <row r="52" spans="1:10" x14ac:dyDescent="0.25">
      <c r="A52" s="3">
        <v>13</v>
      </c>
      <c r="B52" s="3" t="s">
        <v>69</v>
      </c>
      <c r="C52" s="3" t="s">
        <v>65</v>
      </c>
      <c r="D52" s="3">
        <v>1.7</v>
      </c>
      <c r="E52" s="3">
        <v>2.7</v>
      </c>
      <c r="F52" s="3">
        <f t="shared" si="0"/>
        <v>2.2000000000000002</v>
      </c>
      <c r="G52" s="3">
        <v>12.1</v>
      </c>
      <c r="H52" s="3">
        <v>498</v>
      </c>
      <c r="I52" s="3">
        <v>29.5</v>
      </c>
      <c r="J52" s="15" t="s">
        <v>42</v>
      </c>
    </row>
    <row r="53" spans="1:10" x14ac:dyDescent="0.25">
      <c r="A53" s="3">
        <v>14</v>
      </c>
      <c r="B53" s="3" t="s">
        <v>69</v>
      </c>
      <c r="C53" s="3" t="s">
        <v>65</v>
      </c>
      <c r="D53" s="3">
        <v>2.8</v>
      </c>
      <c r="E53" s="3">
        <v>2.8</v>
      </c>
      <c r="F53" s="3">
        <f t="shared" si="0"/>
        <v>2.8</v>
      </c>
      <c r="G53" s="3"/>
      <c r="H53" s="3"/>
      <c r="I53" s="3"/>
      <c r="J53" s="15" t="s">
        <v>39</v>
      </c>
    </row>
    <row r="54" spans="1:10" x14ac:dyDescent="0.25">
      <c r="A54" s="3">
        <v>15</v>
      </c>
      <c r="B54" s="3" t="s">
        <v>69</v>
      </c>
      <c r="C54" s="3" t="s">
        <v>65</v>
      </c>
      <c r="D54" s="3">
        <v>1.7</v>
      </c>
      <c r="E54" s="3">
        <v>2.2999999999999998</v>
      </c>
      <c r="F54" s="3">
        <f t="shared" si="0"/>
        <v>2</v>
      </c>
      <c r="G54" s="3"/>
      <c r="H54" s="3"/>
      <c r="I54" s="3"/>
      <c r="J54" s="15" t="s">
        <v>40</v>
      </c>
    </row>
    <row r="55" spans="1:10" x14ac:dyDescent="0.25">
      <c r="A55" s="3">
        <v>16</v>
      </c>
      <c r="B55" s="3" t="s">
        <v>69</v>
      </c>
      <c r="C55" s="3" t="s">
        <v>65</v>
      </c>
      <c r="D55" s="3">
        <v>3.3</v>
      </c>
      <c r="E55" s="3">
        <v>2.5</v>
      </c>
      <c r="F55" s="3">
        <f t="shared" si="0"/>
        <v>2.9</v>
      </c>
      <c r="G55" s="3"/>
      <c r="H55" s="3"/>
      <c r="I55" s="3"/>
      <c r="J55" s="15" t="s">
        <v>41</v>
      </c>
    </row>
    <row r="56" spans="1:10" x14ac:dyDescent="0.25">
      <c r="A56" s="3">
        <v>17</v>
      </c>
      <c r="B56" s="3" t="s">
        <v>69</v>
      </c>
      <c r="C56" s="3" t="s">
        <v>65</v>
      </c>
      <c r="D56" s="3">
        <v>2.2000000000000002</v>
      </c>
      <c r="E56" s="3">
        <v>2.9</v>
      </c>
      <c r="F56" s="3">
        <f t="shared" si="0"/>
        <v>2.5499999999999998</v>
      </c>
      <c r="G56" s="3"/>
      <c r="H56" s="3"/>
      <c r="I56" s="3"/>
      <c r="J56" s="15" t="s">
        <v>41</v>
      </c>
    </row>
    <row r="57" spans="1:10" x14ac:dyDescent="0.25">
      <c r="A57" s="3">
        <v>18</v>
      </c>
      <c r="B57" s="3" t="s">
        <v>69</v>
      </c>
      <c r="C57" s="3" t="s">
        <v>65</v>
      </c>
      <c r="D57" s="3">
        <v>3.1</v>
      </c>
      <c r="E57" s="3">
        <v>2.9</v>
      </c>
      <c r="F57" s="3">
        <f t="shared" si="0"/>
        <v>3</v>
      </c>
      <c r="G57" s="3"/>
      <c r="H57" s="3"/>
      <c r="I57" s="3"/>
      <c r="J57" s="15"/>
    </row>
    <row r="58" spans="1:10" x14ac:dyDescent="0.25">
      <c r="A58" s="3">
        <v>19</v>
      </c>
      <c r="B58" s="3" t="s">
        <v>69</v>
      </c>
      <c r="C58" s="3" t="s">
        <v>65</v>
      </c>
      <c r="D58" s="3">
        <v>3</v>
      </c>
      <c r="E58" s="3">
        <v>2.8</v>
      </c>
      <c r="F58" s="3">
        <f t="shared" si="0"/>
        <v>2.9</v>
      </c>
      <c r="G58" s="3"/>
      <c r="H58" s="3"/>
      <c r="I58" s="3"/>
      <c r="J58" s="15" t="s">
        <v>78</v>
      </c>
    </row>
    <row r="59" spans="1:10" x14ac:dyDescent="0.25">
      <c r="A59" s="3">
        <v>20</v>
      </c>
      <c r="B59" s="3" t="s">
        <v>69</v>
      </c>
      <c r="C59" s="3" t="s">
        <v>65</v>
      </c>
      <c r="D59" s="3">
        <v>3.5</v>
      </c>
      <c r="E59" s="3">
        <v>4</v>
      </c>
      <c r="F59" s="3">
        <f t="shared" si="0"/>
        <v>3.75</v>
      </c>
      <c r="G59" s="3"/>
      <c r="H59" s="3"/>
      <c r="I59" s="3"/>
      <c r="J59" s="15" t="s">
        <v>74</v>
      </c>
    </row>
    <row r="60" spans="1:10" x14ac:dyDescent="0.25">
      <c r="A60" s="3">
        <v>21</v>
      </c>
      <c r="B60" s="3" t="s">
        <v>69</v>
      </c>
      <c r="C60" s="3" t="s">
        <v>65</v>
      </c>
      <c r="D60" s="3">
        <v>3.7</v>
      </c>
      <c r="E60" s="3">
        <v>3.9</v>
      </c>
      <c r="F60" s="3">
        <f t="shared" si="0"/>
        <v>3.8</v>
      </c>
      <c r="G60" s="3"/>
      <c r="H60" s="3"/>
      <c r="I60" s="3"/>
      <c r="J60" s="15" t="s">
        <v>77</v>
      </c>
    </row>
    <row r="61" spans="1:10" x14ac:dyDescent="0.25">
      <c r="A61" s="3">
        <v>22</v>
      </c>
      <c r="B61" s="3" t="s">
        <v>69</v>
      </c>
      <c r="C61" s="3" t="s">
        <v>65</v>
      </c>
      <c r="D61" s="3">
        <v>3.7</v>
      </c>
      <c r="E61" s="3">
        <v>2.2999999999999998</v>
      </c>
      <c r="F61" s="3">
        <f t="shared" si="0"/>
        <v>3</v>
      </c>
      <c r="G61" s="3"/>
      <c r="H61" s="3"/>
      <c r="I61" s="3"/>
      <c r="J61" s="15"/>
    </row>
    <row r="62" spans="1:10" x14ac:dyDescent="0.25">
      <c r="A62" s="3">
        <v>23</v>
      </c>
      <c r="B62" s="3" t="s">
        <v>69</v>
      </c>
      <c r="C62" s="3" t="s">
        <v>65</v>
      </c>
      <c r="D62" s="3">
        <v>2.5</v>
      </c>
      <c r="E62" s="3">
        <v>3.4</v>
      </c>
      <c r="F62" s="3">
        <f t="shared" si="0"/>
        <v>2.95</v>
      </c>
      <c r="G62" s="3"/>
      <c r="H62" s="3"/>
      <c r="I62" s="3"/>
      <c r="J62" s="15" t="s">
        <v>40</v>
      </c>
    </row>
    <row r="63" spans="1:10" x14ac:dyDescent="0.25">
      <c r="A63" s="3">
        <v>24</v>
      </c>
      <c r="B63" s="3" t="s">
        <v>69</v>
      </c>
      <c r="C63" s="3" t="s">
        <v>65</v>
      </c>
      <c r="D63" s="3">
        <v>1.6</v>
      </c>
      <c r="E63" s="3">
        <v>2.2999999999999998</v>
      </c>
      <c r="F63" s="3">
        <f t="shared" si="0"/>
        <v>1.95</v>
      </c>
      <c r="G63" s="3"/>
      <c r="H63" s="3"/>
      <c r="I63" s="3"/>
      <c r="J63" s="15"/>
    </row>
    <row r="64" spans="1:10" x14ac:dyDescent="0.25">
      <c r="A64" s="3">
        <v>25</v>
      </c>
      <c r="B64" s="3" t="s">
        <v>69</v>
      </c>
      <c r="C64" s="3" t="s">
        <v>65</v>
      </c>
      <c r="D64" s="3">
        <v>2.5</v>
      </c>
      <c r="E64" s="3">
        <v>2.1</v>
      </c>
      <c r="F64" s="3">
        <f t="shared" si="0"/>
        <v>2.2999999999999998</v>
      </c>
      <c r="G64" s="3">
        <v>12.1</v>
      </c>
      <c r="H64" s="3">
        <v>503.3</v>
      </c>
      <c r="I64" s="3">
        <v>29.8</v>
      </c>
      <c r="J64" s="15" t="s">
        <v>42</v>
      </c>
    </row>
    <row r="65" spans="1:10" x14ac:dyDescent="0.25">
      <c r="A65" s="3">
        <v>26</v>
      </c>
      <c r="B65" s="3" t="s">
        <v>69</v>
      </c>
      <c r="C65" s="3" t="s">
        <v>65</v>
      </c>
      <c r="D65" s="3">
        <v>3.5</v>
      </c>
      <c r="E65" s="3">
        <v>3.5</v>
      </c>
      <c r="F65" s="3">
        <f t="shared" si="0"/>
        <v>3.5</v>
      </c>
      <c r="G65" s="3"/>
      <c r="H65" s="3"/>
      <c r="I65" s="3"/>
      <c r="J65" s="15"/>
    </row>
    <row r="66" spans="1:10" x14ac:dyDescent="0.25">
      <c r="A66" s="3">
        <v>27</v>
      </c>
      <c r="B66" s="3" t="s">
        <v>69</v>
      </c>
      <c r="C66" s="3" t="s">
        <v>65</v>
      </c>
      <c r="D66" s="3">
        <v>2.8</v>
      </c>
      <c r="E66" s="3">
        <v>2.5</v>
      </c>
      <c r="F66" s="3">
        <f t="shared" si="0"/>
        <v>2.65</v>
      </c>
      <c r="G66" s="3"/>
      <c r="H66" s="3"/>
      <c r="I66" s="3"/>
      <c r="J66" s="15"/>
    </row>
    <row r="67" spans="1:10" x14ac:dyDescent="0.25">
      <c r="A67" s="3">
        <v>28</v>
      </c>
      <c r="B67" s="3" t="s">
        <v>69</v>
      </c>
      <c r="C67" s="3" t="s">
        <v>65</v>
      </c>
      <c r="D67" s="3">
        <v>2.8</v>
      </c>
      <c r="E67" s="3">
        <v>3.6</v>
      </c>
      <c r="F67" s="3">
        <f t="shared" si="0"/>
        <v>3.2</v>
      </c>
      <c r="G67" s="3"/>
      <c r="H67" s="3"/>
      <c r="I67" s="3"/>
      <c r="J67" s="15" t="s">
        <v>43</v>
      </c>
    </row>
    <row r="68" spans="1:10" x14ac:dyDescent="0.25">
      <c r="A68" s="3">
        <v>29</v>
      </c>
      <c r="B68" s="3" t="s">
        <v>69</v>
      </c>
      <c r="C68" s="3" t="s">
        <v>65</v>
      </c>
      <c r="D68" s="3">
        <v>4.3</v>
      </c>
      <c r="E68" s="3">
        <v>5</v>
      </c>
      <c r="F68" s="3">
        <f t="shared" si="0"/>
        <v>4.6500000000000004</v>
      </c>
      <c r="G68" s="3"/>
      <c r="H68" s="3"/>
      <c r="I68" s="3"/>
      <c r="J68" s="15" t="s">
        <v>40</v>
      </c>
    </row>
    <row r="69" spans="1:10" x14ac:dyDescent="0.25">
      <c r="A69" s="3">
        <v>30</v>
      </c>
      <c r="B69" s="3" t="s">
        <v>69</v>
      </c>
      <c r="C69" s="3" t="s">
        <v>65</v>
      </c>
      <c r="D69" s="3">
        <v>2.8</v>
      </c>
      <c r="E69" s="3">
        <v>2.8</v>
      </c>
      <c r="F69" s="3">
        <f t="shared" ref="F69:F132" si="1">AVERAGE(D69:E69)</f>
        <v>2.8</v>
      </c>
      <c r="G69" s="3"/>
      <c r="H69" s="3"/>
      <c r="I69" s="3"/>
      <c r="J69" s="15" t="s">
        <v>40</v>
      </c>
    </row>
    <row r="70" spans="1:10" x14ac:dyDescent="0.25">
      <c r="A70" s="3">
        <v>31</v>
      </c>
      <c r="B70" s="3" t="s">
        <v>69</v>
      </c>
      <c r="C70" s="3" t="s">
        <v>65</v>
      </c>
      <c r="D70" s="3">
        <v>3.4</v>
      </c>
      <c r="E70" s="3">
        <v>3.2</v>
      </c>
      <c r="F70" s="3">
        <f t="shared" si="1"/>
        <v>3.3</v>
      </c>
      <c r="G70" s="3"/>
      <c r="H70" s="3"/>
      <c r="I70" s="3"/>
      <c r="J70" s="15" t="s">
        <v>40</v>
      </c>
    </row>
    <row r="71" spans="1:10" x14ac:dyDescent="0.25">
      <c r="A71" s="3">
        <v>32</v>
      </c>
      <c r="B71" s="3" t="s">
        <v>69</v>
      </c>
      <c r="C71" s="3" t="s">
        <v>65</v>
      </c>
      <c r="D71" s="3">
        <v>2.9</v>
      </c>
      <c r="E71" s="3">
        <v>3.1</v>
      </c>
      <c r="F71" s="3">
        <f t="shared" si="1"/>
        <v>3</v>
      </c>
      <c r="G71" s="3"/>
      <c r="H71" s="3"/>
      <c r="I71" s="3"/>
      <c r="J71" s="15" t="s">
        <v>79</v>
      </c>
    </row>
    <row r="72" spans="1:10" x14ac:dyDescent="0.25">
      <c r="A72" s="3">
        <v>33</v>
      </c>
      <c r="B72" s="3" t="s">
        <v>69</v>
      </c>
      <c r="C72" s="3" t="s">
        <v>65</v>
      </c>
      <c r="D72" s="3">
        <v>1.7</v>
      </c>
      <c r="E72" s="3">
        <v>1.8</v>
      </c>
      <c r="F72" s="3">
        <f t="shared" si="1"/>
        <v>1.75</v>
      </c>
      <c r="G72" s="3"/>
      <c r="H72" s="3"/>
      <c r="I72" s="3"/>
      <c r="J72" s="15" t="s">
        <v>44</v>
      </c>
    </row>
    <row r="73" spans="1:10" x14ac:dyDescent="0.25">
      <c r="A73" s="3">
        <v>34</v>
      </c>
      <c r="B73" s="3" t="s">
        <v>69</v>
      </c>
      <c r="C73" s="3" t="s">
        <v>65</v>
      </c>
      <c r="D73" s="3">
        <v>2.6</v>
      </c>
      <c r="E73" s="3">
        <v>2.1</v>
      </c>
      <c r="F73" s="3">
        <f t="shared" si="1"/>
        <v>2.35</v>
      </c>
      <c r="G73" s="3"/>
      <c r="H73" s="3"/>
      <c r="I73" s="3"/>
      <c r="J73" s="15" t="s">
        <v>45</v>
      </c>
    </row>
    <row r="74" spans="1:10" x14ac:dyDescent="0.25">
      <c r="A74" s="3">
        <v>35</v>
      </c>
      <c r="B74" s="3" t="s">
        <v>69</v>
      </c>
      <c r="C74" s="3" t="s">
        <v>65</v>
      </c>
      <c r="D74" s="3">
        <v>3.2</v>
      </c>
      <c r="E74" s="3">
        <v>2.8</v>
      </c>
      <c r="F74" s="3">
        <f t="shared" si="1"/>
        <v>3</v>
      </c>
      <c r="G74" s="3"/>
      <c r="H74" s="3"/>
      <c r="I74" s="3"/>
      <c r="J74" s="15" t="s">
        <v>45</v>
      </c>
    </row>
    <row r="75" spans="1:10" x14ac:dyDescent="0.25">
      <c r="A75" s="3">
        <v>36</v>
      </c>
      <c r="B75" s="3" t="s">
        <v>69</v>
      </c>
      <c r="C75" s="3" t="s">
        <v>65</v>
      </c>
      <c r="D75" s="3">
        <v>2.2000000000000002</v>
      </c>
      <c r="E75" s="3">
        <v>2.5</v>
      </c>
      <c r="F75" s="3">
        <f t="shared" si="1"/>
        <v>2.35</v>
      </c>
      <c r="G75" s="3"/>
      <c r="H75" s="3"/>
      <c r="I75" s="3"/>
      <c r="J75" s="15"/>
    </row>
    <row r="76" spans="1:10" x14ac:dyDescent="0.25">
      <c r="A76" s="3">
        <v>1</v>
      </c>
      <c r="B76" s="3" t="s">
        <v>70</v>
      </c>
      <c r="C76" s="3" t="s">
        <v>65</v>
      </c>
      <c r="D76" s="3">
        <v>4.5999999999999996</v>
      </c>
      <c r="E76" s="3">
        <v>4.5999999999999996</v>
      </c>
      <c r="F76" s="3">
        <f t="shared" si="1"/>
        <v>4.5999999999999996</v>
      </c>
      <c r="G76" s="3">
        <v>14.1</v>
      </c>
      <c r="H76" s="3">
        <v>1016.5</v>
      </c>
      <c r="I76" s="3">
        <v>19.399999999999999</v>
      </c>
      <c r="J76" s="15" t="s">
        <v>82</v>
      </c>
    </row>
    <row r="77" spans="1:10" s="19" customFormat="1" x14ac:dyDescent="0.25">
      <c r="A77" s="3">
        <v>2</v>
      </c>
      <c r="B77" s="3" t="s">
        <v>70</v>
      </c>
      <c r="C77" s="3" t="s">
        <v>65</v>
      </c>
      <c r="D77" s="3">
        <v>4.2</v>
      </c>
      <c r="E77" s="3">
        <v>4.3</v>
      </c>
      <c r="F77" s="3">
        <f t="shared" si="1"/>
        <v>4.25</v>
      </c>
      <c r="G77" s="3">
        <v>13</v>
      </c>
      <c r="H77" s="3"/>
      <c r="I77" s="3"/>
      <c r="J77" s="15"/>
    </row>
    <row r="78" spans="1:10" x14ac:dyDescent="0.25">
      <c r="A78" s="3">
        <v>3</v>
      </c>
      <c r="B78" s="3" t="s">
        <v>70</v>
      </c>
      <c r="C78" s="3" t="s">
        <v>65</v>
      </c>
      <c r="D78" s="3">
        <v>5</v>
      </c>
      <c r="E78" s="3">
        <v>5.0999999999999996</v>
      </c>
      <c r="F78" s="3">
        <f t="shared" si="1"/>
        <v>5.05</v>
      </c>
      <c r="G78" s="3">
        <v>12.1</v>
      </c>
      <c r="H78" s="3"/>
      <c r="I78" s="3"/>
      <c r="J78" s="15"/>
    </row>
    <row r="79" spans="1:10" x14ac:dyDescent="0.25">
      <c r="A79" s="3">
        <v>4</v>
      </c>
      <c r="B79" s="3" t="s">
        <v>70</v>
      </c>
      <c r="C79" s="3" t="s">
        <v>65</v>
      </c>
      <c r="D79" s="3">
        <v>4.7</v>
      </c>
      <c r="E79" s="3">
        <v>4.5999999999999996</v>
      </c>
      <c r="F79" s="3">
        <f t="shared" si="1"/>
        <v>4.6500000000000004</v>
      </c>
      <c r="G79" s="3">
        <v>11.7</v>
      </c>
      <c r="H79" s="3"/>
      <c r="I79" s="3"/>
      <c r="J79" s="15" t="s">
        <v>91</v>
      </c>
    </row>
    <row r="80" spans="1:10" x14ac:dyDescent="0.25">
      <c r="A80" s="3">
        <v>5</v>
      </c>
      <c r="B80" s="3" t="s">
        <v>70</v>
      </c>
      <c r="C80" s="3" t="s">
        <v>65</v>
      </c>
      <c r="D80" s="3">
        <v>4</v>
      </c>
      <c r="E80" s="3">
        <v>4.3</v>
      </c>
      <c r="F80" s="3">
        <f t="shared" si="1"/>
        <v>4.1500000000000004</v>
      </c>
      <c r="G80" s="3">
        <v>13.1</v>
      </c>
      <c r="H80" s="3"/>
      <c r="I80" s="3"/>
      <c r="J80" s="15"/>
    </row>
    <row r="81" spans="1:10" x14ac:dyDescent="0.25">
      <c r="A81" s="3">
        <v>6</v>
      </c>
      <c r="B81" s="3" t="s">
        <v>70</v>
      </c>
      <c r="C81" s="3" t="s">
        <v>65</v>
      </c>
      <c r="D81" s="3">
        <v>5</v>
      </c>
      <c r="E81" s="3">
        <v>4.7</v>
      </c>
      <c r="F81" s="3">
        <f t="shared" si="1"/>
        <v>4.8499999999999996</v>
      </c>
      <c r="G81" s="3">
        <v>12.9</v>
      </c>
      <c r="H81" s="3"/>
      <c r="I81" s="3"/>
      <c r="J81" s="15"/>
    </row>
    <row r="82" spans="1:10" x14ac:dyDescent="0.25">
      <c r="A82" s="3">
        <v>7</v>
      </c>
      <c r="B82" s="3" t="s">
        <v>70</v>
      </c>
      <c r="C82" s="3" t="s">
        <v>65</v>
      </c>
      <c r="D82" s="3">
        <v>3.8</v>
      </c>
      <c r="E82" s="3">
        <v>3.8</v>
      </c>
      <c r="F82" s="3">
        <f t="shared" si="1"/>
        <v>3.8</v>
      </c>
      <c r="G82" s="3">
        <v>12.8</v>
      </c>
      <c r="H82" s="3"/>
      <c r="I82" s="3"/>
      <c r="J82" s="15" t="s">
        <v>87</v>
      </c>
    </row>
    <row r="83" spans="1:10" x14ac:dyDescent="0.25">
      <c r="A83" s="3">
        <v>8</v>
      </c>
      <c r="B83" s="3" t="s">
        <v>70</v>
      </c>
      <c r="C83" s="3" t="s">
        <v>65</v>
      </c>
      <c r="D83" s="3">
        <v>3.8</v>
      </c>
      <c r="E83" s="3">
        <v>4.3</v>
      </c>
      <c r="F83" s="3">
        <f t="shared" si="1"/>
        <v>4.05</v>
      </c>
      <c r="G83" s="3">
        <v>13.8</v>
      </c>
      <c r="H83" s="3"/>
      <c r="I83" s="3"/>
      <c r="J83" s="15"/>
    </row>
    <row r="84" spans="1:10" x14ac:dyDescent="0.25">
      <c r="A84" s="3">
        <v>9</v>
      </c>
      <c r="B84" s="3" t="s">
        <v>70</v>
      </c>
      <c r="C84" s="3" t="s">
        <v>65</v>
      </c>
      <c r="D84" s="3">
        <v>5.3</v>
      </c>
      <c r="E84" s="3">
        <v>4.8</v>
      </c>
      <c r="F84" s="3">
        <f t="shared" si="1"/>
        <v>5.05</v>
      </c>
      <c r="G84" s="3">
        <v>14.1</v>
      </c>
      <c r="H84" s="3"/>
      <c r="I84" s="3"/>
      <c r="J84" s="15"/>
    </row>
    <row r="85" spans="1:10" x14ac:dyDescent="0.25">
      <c r="A85" s="3">
        <v>10</v>
      </c>
      <c r="B85" s="3" t="s">
        <v>70</v>
      </c>
      <c r="C85" s="3" t="s">
        <v>65</v>
      </c>
      <c r="D85" s="3">
        <v>4.7</v>
      </c>
      <c r="E85" s="3">
        <v>4.8</v>
      </c>
      <c r="F85" s="3">
        <f t="shared" si="1"/>
        <v>4.75</v>
      </c>
      <c r="G85" s="3">
        <v>14.2</v>
      </c>
      <c r="H85" s="3"/>
      <c r="I85" s="3"/>
      <c r="J85" s="15" t="s">
        <v>82</v>
      </c>
    </row>
    <row r="86" spans="1:10" x14ac:dyDescent="0.25">
      <c r="A86" s="3">
        <v>11</v>
      </c>
      <c r="B86" s="3" t="s">
        <v>70</v>
      </c>
      <c r="C86" s="3" t="s">
        <v>65</v>
      </c>
      <c r="D86" s="3">
        <v>4.4000000000000004</v>
      </c>
      <c r="E86" s="3">
        <v>6</v>
      </c>
      <c r="F86" s="3">
        <f t="shared" si="1"/>
        <v>5.2</v>
      </c>
      <c r="G86" s="3">
        <v>13.7</v>
      </c>
      <c r="H86" s="3"/>
      <c r="I86" s="3"/>
      <c r="J86" s="15" t="s">
        <v>90</v>
      </c>
    </row>
    <row r="87" spans="1:10" x14ac:dyDescent="0.25">
      <c r="A87" s="3">
        <v>12</v>
      </c>
      <c r="B87" s="3" t="s">
        <v>70</v>
      </c>
      <c r="C87" s="3" t="s">
        <v>65</v>
      </c>
      <c r="D87" s="3">
        <v>3.8</v>
      </c>
      <c r="E87" s="3">
        <v>4.3</v>
      </c>
      <c r="F87" s="3">
        <f t="shared" si="1"/>
        <v>4.05</v>
      </c>
      <c r="G87" s="3">
        <v>11.6</v>
      </c>
      <c r="H87" s="3"/>
      <c r="I87" s="3"/>
      <c r="J87" s="15" t="s">
        <v>90</v>
      </c>
    </row>
    <row r="88" spans="1:10" x14ac:dyDescent="0.25">
      <c r="A88" s="3">
        <v>13</v>
      </c>
      <c r="B88" s="3" t="s">
        <v>70</v>
      </c>
      <c r="C88" s="3" t="s">
        <v>65</v>
      </c>
      <c r="D88" s="3">
        <v>4.3</v>
      </c>
      <c r="E88" s="3">
        <v>5.2</v>
      </c>
      <c r="F88" s="3">
        <f t="shared" si="1"/>
        <v>4.75</v>
      </c>
      <c r="G88" s="3">
        <v>11.4</v>
      </c>
      <c r="H88" s="3">
        <v>873.2</v>
      </c>
      <c r="I88" s="3">
        <v>19.5</v>
      </c>
      <c r="J88" s="15" t="s">
        <v>82</v>
      </c>
    </row>
    <row r="89" spans="1:10" x14ac:dyDescent="0.25">
      <c r="A89" s="3">
        <v>14</v>
      </c>
      <c r="B89" s="3" t="s">
        <v>70</v>
      </c>
      <c r="C89" s="3" t="s">
        <v>65</v>
      </c>
      <c r="D89" s="3">
        <v>4.7</v>
      </c>
      <c r="E89" s="3">
        <v>4.3</v>
      </c>
      <c r="F89" s="3">
        <f t="shared" si="1"/>
        <v>4.5</v>
      </c>
      <c r="G89" s="3">
        <v>12.5</v>
      </c>
      <c r="H89" s="3"/>
      <c r="I89" s="3"/>
      <c r="J89" s="15"/>
    </row>
    <row r="90" spans="1:10" x14ac:dyDescent="0.25">
      <c r="A90" s="3">
        <v>15</v>
      </c>
      <c r="B90" s="3" t="s">
        <v>70</v>
      </c>
      <c r="C90" s="3" t="s">
        <v>65</v>
      </c>
      <c r="D90" s="3">
        <v>4.7</v>
      </c>
      <c r="E90" s="3">
        <v>4.7</v>
      </c>
      <c r="F90" s="3">
        <f t="shared" si="1"/>
        <v>4.7</v>
      </c>
      <c r="G90" s="3">
        <v>11.9</v>
      </c>
      <c r="H90" s="3"/>
      <c r="I90" s="3"/>
      <c r="J90" s="15" t="s">
        <v>86</v>
      </c>
    </row>
    <row r="91" spans="1:10" x14ac:dyDescent="0.25">
      <c r="A91" s="3">
        <v>16</v>
      </c>
      <c r="B91" s="3" t="s">
        <v>70</v>
      </c>
      <c r="C91" s="3" t="s">
        <v>65</v>
      </c>
      <c r="D91" s="3">
        <v>4</v>
      </c>
      <c r="E91" s="3">
        <v>3.9</v>
      </c>
      <c r="F91" s="3">
        <f t="shared" si="1"/>
        <v>3.95</v>
      </c>
      <c r="G91" s="3">
        <v>13.6</v>
      </c>
      <c r="H91" s="3"/>
      <c r="I91" s="3"/>
      <c r="J91" s="15" t="s">
        <v>83</v>
      </c>
    </row>
    <row r="92" spans="1:10" x14ac:dyDescent="0.25">
      <c r="A92" s="3">
        <v>17</v>
      </c>
      <c r="B92" s="3" t="s">
        <v>70</v>
      </c>
      <c r="C92" s="3" t="s">
        <v>65</v>
      </c>
      <c r="D92" s="3">
        <v>4</v>
      </c>
      <c r="E92" s="3">
        <v>4</v>
      </c>
      <c r="F92" s="3">
        <f t="shared" si="1"/>
        <v>4</v>
      </c>
      <c r="G92" s="3">
        <v>13.7</v>
      </c>
      <c r="H92" s="3"/>
      <c r="I92" s="3"/>
      <c r="J92" s="15" t="s">
        <v>87</v>
      </c>
    </row>
    <row r="93" spans="1:10" x14ac:dyDescent="0.25">
      <c r="A93" s="3">
        <v>18</v>
      </c>
      <c r="B93" s="3" t="s">
        <v>70</v>
      </c>
      <c r="C93" s="3" t="s">
        <v>65</v>
      </c>
      <c r="D93" s="3">
        <v>5.5</v>
      </c>
      <c r="E93" s="3">
        <v>6.4</v>
      </c>
      <c r="F93" s="3">
        <f t="shared" si="1"/>
        <v>5.95</v>
      </c>
      <c r="G93" s="3">
        <v>11.5</v>
      </c>
      <c r="H93" s="3"/>
      <c r="I93" s="3"/>
      <c r="J93" s="15" t="s">
        <v>84</v>
      </c>
    </row>
    <row r="94" spans="1:10" x14ac:dyDescent="0.25">
      <c r="A94" s="3">
        <v>19</v>
      </c>
      <c r="B94" s="3" t="s">
        <v>70</v>
      </c>
      <c r="C94" s="3" t="s">
        <v>65</v>
      </c>
      <c r="D94" s="3">
        <v>5.2</v>
      </c>
      <c r="E94" s="3">
        <v>4.5</v>
      </c>
      <c r="F94" s="3">
        <f t="shared" si="1"/>
        <v>4.8499999999999996</v>
      </c>
      <c r="G94" s="3">
        <v>111.9</v>
      </c>
      <c r="H94" s="3"/>
      <c r="I94" s="3"/>
      <c r="J94" s="15" t="s">
        <v>92</v>
      </c>
    </row>
    <row r="95" spans="1:10" x14ac:dyDescent="0.25">
      <c r="A95" s="3">
        <v>20</v>
      </c>
      <c r="B95" s="3" t="s">
        <v>70</v>
      </c>
      <c r="C95" s="3" t="s">
        <v>65</v>
      </c>
      <c r="D95" s="3">
        <v>4.5</v>
      </c>
      <c r="E95" s="3">
        <v>3.8</v>
      </c>
      <c r="F95" s="3">
        <f t="shared" si="1"/>
        <v>4.1500000000000004</v>
      </c>
      <c r="G95" s="3">
        <v>14.3</v>
      </c>
      <c r="H95" s="3"/>
      <c r="I95" s="3"/>
      <c r="J95" s="15" t="s">
        <v>85</v>
      </c>
    </row>
    <row r="96" spans="1:10" x14ac:dyDescent="0.25">
      <c r="A96" s="3">
        <v>21</v>
      </c>
      <c r="B96" s="3" t="s">
        <v>70</v>
      </c>
      <c r="C96" s="3" t="s">
        <v>65</v>
      </c>
      <c r="D96" s="3">
        <v>4.5</v>
      </c>
      <c r="E96" s="3">
        <v>4.8</v>
      </c>
      <c r="F96" s="3">
        <f t="shared" si="1"/>
        <v>4.6500000000000004</v>
      </c>
      <c r="G96" s="3">
        <v>13.7</v>
      </c>
      <c r="H96" s="3"/>
      <c r="I96" s="3"/>
      <c r="J96" s="15" t="s">
        <v>90</v>
      </c>
    </row>
    <row r="97" spans="1:10" x14ac:dyDescent="0.25">
      <c r="A97" s="3">
        <v>22</v>
      </c>
      <c r="B97" s="3" t="s">
        <v>70</v>
      </c>
      <c r="C97" s="3" t="s">
        <v>65</v>
      </c>
      <c r="D97" s="3">
        <v>6.2</v>
      </c>
      <c r="E97" s="3">
        <v>6.5</v>
      </c>
      <c r="F97" s="3">
        <f t="shared" si="1"/>
        <v>6.35</v>
      </c>
      <c r="G97" s="3">
        <v>14.4</v>
      </c>
      <c r="H97" s="3"/>
      <c r="I97" s="3"/>
      <c r="J97" s="15" t="s">
        <v>90</v>
      </c>
    </row>
    <row r="98" spans="1:10" x14ac:dyDescent="0.25">
      <c r="A98" s="3">
        <v>23</v>
      </c>
      <c r="B98" s="3" t="s">
        <v>70</v>
      </c>
      <c r="C98" s="3" t="s">
        <v>65</v>
      </c>
      <c r="D98" s="3">
        <v>3.9</v>
      </c>
      <c r="E98" s="3">
        <v>4.5</v>
      </c>
      <c r="F98" s="3">
        <f t="shared" si="1"/>
        <v>4.2</v>
      </c>
      <c r="G98" s="3">
        <v>14.6</v>
      </c>
      <c r="H98" s="3"/>
      <c r="I98" s="3"/>
      <c r="J98" s="15"/>
    </row>
    <row r="99" spans="1:10" x14ac:dyDescent="0.25">
      <c r="A99" s="3">
        <v>24</v>
      </c>
      <c r="B99" s="3" t="s">
        <v>70</v>
      </c>
      <c r="C99" s="3" t="s">
        <v>65</v>
      </c>
      <c r="D99" s="3">
        <v>4.2</v>
      </c>
      <c r="E99" s="3">
        <v>4.8</v>
      </c>
      <c r="F99" s="3">
        <f t="shared" si="1"/>
        <v>4.5</v>
      </c>
      <c r="G99" s="3">
        <v>13.5</v>
      </c>
      <c r="H99" s="3"/>
      <c r="I99" s="3"/>
      <c r="J99" s="15"/>
    </row>
    <row r="100" spans="1:10" x14ac:dyDescent="0.25">
      <c r="A100" s="3">
        <v>25</v>
      </c>
      <c r="B100" s="3" t="s">
        <v>70</v>
      </c>
      <c r="C100" s="3" t="s">
        <v>65</v>
      </c>
      <c r="D100" s="3">
        <v>5.7</v>
      </c>
      <c r="E100" s="3">
        <v>4</v>
      </c>
      <c r="F100" s="3">
        <f t="shared" si="1"/>
        <v>4.8499999999999996</v>
      </c>
      <c r="G100" s="3">
        <v>14.7</v>
      </c>
      <c r="H100" s="3">
        <v>1034.2</v>
      </c>
      <c r="I100" s="3">
        <v>19.7</v>
      </c>
      <c r="J100" s="15" t="s">
        <v>85</v>
      </c>
    </row>
    <row r="101" spans="1:10" x14ac:dyDescent="0.25">
      <c r="A101" s="3">
        <v>26</v>
      </c>
      <c r="B101" s="3" t="s">
        <v>70</v>
      </c>
      <c r="C101" s="3" t="s">
        <v>65</v>
      </c>
      <c r="D101" s="3">
        <v>43</v>
      </c>
      <c r="E101" s="3">
        <v>5</v>
      </c>
      <c r="F101" s="3">
        <f t="shared" si="1"/>
        <v>24</v>
      </c>
      <c r="G101" s="3">
        <v>13.6</v>
      </c>
      <c r="H101" s="3"/>
      <c r="I101" s="3"/>
      <c r="J101" s="15"/>
    </row>
    <row r="102" spans="1:10" x14ac:dyDescent="0.25">
      <c r="A102" s="3">
        <v>27</v>
      </c>
      <c r="B102" s="3" t="s">
        <v>70</v>
      </c>
      <c r="C102" s="3" t="s">
        <v>65</v>
      </c>
      <c r="D102" s="3">
        <v>3.7</v>
      </c>
      <c r="E102" s="3">
        <v>3.5</v>
      </c>
      <c r="F102" s="3">
        <f t="shared" si="1"/>
        <v>3.6</v>
      </c>
      <c r="G102" s="3">
        <v>13.6</v>
      </c>
      <c r="H102" s="3"/>
      <c r="I102" s="3"/>
      <c r="J102" s="15" t="s">
        <v>84</v>
      </c>
    </row>
    <row r="103" spans="1:10" x14ac:dyDescent="0.25">
      <c r="A103" s="3">
        <v>28</v>
      </c>
      <c r="B103" s="3" t="s">
        <v>70</v>
      </c>
      <c r="C103" s="3" t="s">
        <v>65</v>
      </c>
      <c r="D103" s="3">
        <v>5.2</v>
      </c>
      <c r="E103" s="3">
        <v>5.2</v>
      </c>
      <c r="F103" s="3">
        <f t="shared" si="1"/>
        <v>5.2</v>
      </c>
      <c r="G103" s="3">
        <v>14.4</v>
      </c>
      <c r="H103" s="3"/>
      <c r="I103" s="3"/>
      <c r="J103" s="15"/>
    </row>
    <row r="104" spans="1:10" x14ac:dyDescent="0.25">
      <c r="A104" s="3">
        <v>29</v>
      </c>
      <c r="B104" s="3" t="s">
        <v>70</v>
      </c>
      <c r="C104" s="3" t="s">
        <v>65</v>
      </c>
      <c r="D104" s="3">
        <v>5.5</v>
      </c>
      <c r="E104" s="3">
        <v>5.2</v>
      </c>
      <c r="F104" s="3">
        <f t="shared" si="1"/>
        <v>5.35</v>
      </c>
      <c r="G104" s="3">
        <v>11.7</v>
      </c>
      <c r="H104" s="3"/>
      <c r="I104" s="3"/>
      <c r="J104" s="15"/>
    </row>
    <row r="105" spans="1:10" x14ac:dyDescent="0.25">
      <c r="A105" s="3">
        <v>30</v>
      </c>
      <c r="B105" s="3" t="s">
        <v>70</v>
      </c>
      <c r="C105" s="3" t="s">
        <v>65</v>
      </c>
      <c r="D105" s="3">
        <v>3.9</v>
      </c>
      <c r="E105" s="3">
        <v>4.2</v>
      </c>
      <c r="F105" s="3">
        <f t="shared" si="1"/>
        <v>4.05</v>
      </c>
      <c r="G105" s="3">
        <v>14.5</v>
      </c>
      <c r="H105" s="3"/>
      <c r="I105" s="3"/>
      <c r="J105" s="15"/>
    </row>
    <row r="106" spans="1:10" x14ac:dyDescent="0.25">
      <c r="A106" s="3">
        <v>31</v>
      </c>
      <c r="B106" s="3" t="s">
        <v>70</v>
      </c>
      <c r="C106" s="3" t="s">
        <v>65</v>
      </c>
      <c r="D106" s="3">
        <v>4.2</v>
      </c>
      <c r="E106" s="3">
        <v>4</v>
      </c>
      <c r="F106" s="3">
        <f t="shared" si="1"/>
        <v>4.0999999999999996</v>
      </c>
      <c r="G106" s="3">
        <v>12.1</v>
      </c>
      <c r="H106" s="3"/>
      <c r="I106" s="3"/>
      <c r="J106" s="15" t="s">
        <v>93</v>
      </c>
    </row>
    <row r="107" spans="1:10" x14ac:dyDescent="0.25">
      <c r="A107" s="3">
        <v>32</v>
      </c>
      <c r="B107" s="3" t="s">
        <v>70</v>
      </c>
      <c r="C107" s="3" t="s">
        <v>65</v>
      </c>
      <c r="D107" s="3">
        <v>4.2</v>
      </c>
      <c r="E107" s="3">
        <v>3.8</v>
      </c>
      <c r="F107" s="3">
        <f t="shared" si="1"/>
        <v>4</v>
      </c>
      <c r="G107" s="3">
        <v>10.6</v>
      </c>
      <c r="H107" s="3"/>
      <c r="I107" s="3"/>
      <c r="J107" s="15"/>
    </row>
    <row r="108" spans="1:10" x14ac:dyDescent="0.25">
      <c r="A108" s="3">
        <v>33</v>
      </c>
      <c r="B108" s="3" t="s">
        <v>70</v>
      </c>
      <c r="C108" s="3" t="s">
        <v>65</v>
      </c>
      <c r="D108" s="3">
        <v>5.3</v>
      </c>
      <c r="E108" s="3">
        <v>5.7</v>
      </c>
      <c r="F108" s="3">
        <f t="shared" si="1"/>
        <v>5.5</v>
      </c>
      <c r="G108" s="3">
        <v>13</v>
      </c>
      <c r="H108" s="3"/>
      <c r="I108" s="3"/>
      <c r="J108" s="15" t="s">
        <v>89</v>
      </c>
    </row>
    <row r="109" spans="1:10" x14ac:dyDescent="0.25">
      <c r="A109" s="3">
        <v>34</v>
      </c>
      <c r="B109" s="3" t="s">
        <v>70</v>
      </c>
      <c r="C109" s="3" t="s">
        <v>65</v>
      </c>
      <c r="D109" s="3">
        <v>4.8</v>
      </c>
      <c r="E109" s="3">
        <v>4.5999999999999996</v>
      </c>
      <c r="F109" s="3">
        <f t="shared" si="1"/>
        <v>4.6999999999999993</v>
      </c>
      <c r="G109" s="3">
        <v>14.7</v>
      </c>
      <c r="H109" s="3"/>
      <c r="I109" s="3"/>
      <c r="J109" s="15"/>
    </row>
    <row r="110" spans="1:10" x14ac:dyDescent="0.25">
      <c r="A110" s="3">
        <v>35</v>
      </c>
      <c r="B110" s="3" t="s">
        <v>70</v>
      </c>
      <c r="C110" s="3" t="s">
        <v>65</v>
      </c>
      <c r="D110" s="3">
        <v>4.2</v>
      </c>
      <c r="E110" s="3">
        <v>3.9</v>
      </c>
      <c r="F110" s="3">
        <f t="shared" si="1"/>
        <v>4.05</v>
      </c>
      <c r="G110" s="3">
        <v>12.4</v>
      </c>
      <c r="H110" s="3"/>
      <c r="I110" s="3"/>
      <c r="J110" s="15" t="s">
        <v>82</v>
      </c>
    </row>
    <row r="111" spans="1:10" x14ac:dyDescent="0.25">
      <c r="A111" s="3">
        <v>36</v>
      </c>
      <c r="B111" s="3" t="s">
        <v>70</v>
      </c>
      <c r="C111" s="3" t="s">
        <v>65</v>
      </c>
      <c r="D111" s="3">
        <v>5.5</v>
      </c>
      <c r="E111" s="3">
        <v>43.8</v>
      </c>
      <c r="F111" s="3">
        <f t="shared" si="1"/>
        <v>24.65</v>
      </c>
      <c r="G111" s="3">
        <v>11.7</v>
      </c>
      <c r="H111" s="3"/>
      <c r="I111" s="3"/>
      <c r="J111" s="15" t="s">
        <v>93</v>
      </c>
    </row>
    <row r="112" spans="1:10" x14ac:dyDescent="0.25">
      <c r="A112" s="3">
        <v>1</v>
      </c>
      <c r="B112" s="3" t="s">
        <v>64</v>
      </c>
      <c r="C112" s="3" t="s">
        <v>66</v>
      </c>
      <c r="D112" s="3">
        <v>3.8</v>
      </c>
      <c r="E112" s="3">
        <v>3.5</v>
      </c>
      <c r="F112" s="3">
        <f t="shared" si="1"/>
        <v>3.65</v>
      </c>
      <c r="G112" s="3">
        <v>10.199999999999999</v>
      </c>
      <c r="H112" s="3">
        <v>783.2</v>
      </c>
      <c r="I112" s="3">
        <v>24.1</v>
      </c>
      <c r="J112" s="15"/>
    </row>
    <row r="113" spans="1:10" x14ac:dyDescent="0.25">
      <c r="A113" s="3">
        <v>2</v>
      </c>
      <c r="B113" s="3" t="s">
        <v>64</v>
      </c>
      <c r="C113" s="3" t="s">
        <v>66</v>
      </c>
      <c r="D113" s="3">
        <v>2.7</v>
      </c>
      <c r="E113" s="3">
        <v>2.7</v>
      </c>
      <c r="F113" s="3">
        <f t="shared" si="1"/>
        <v>2.7</v>
      </c>
      <c r="G113" s="3"/>
      <c r="H113" s="3"/>
      <c r="I113" s="3"/>
      <c r="J113" s="15" t="s">
        <v>45</v>
      </c>
    </row>
    <row r="114" spans="1:10" x14ac:dyDescent="0.25">
      <c r="A114" s="3">
        <v>3</v>
      </c>
      <c r="B114" s="3" t="s">
        <v>64</v>
      </c>
      <c r="C114" s="3" t="s">
        <v>66</v>
      </c>
      <c r="D114" s="3">
        <v>2.8</v>
      </c>
      <c r="E114" s="3">
        <v>2.2000000000000002</v>
      </c>
      <c r="F114" s="3">
        <f t="shared" si="1"/>
        <v>2.5</v>
      </c>
      <c r="G114" s="3"/>
      <c r="H114" s="3"/>
      <c r="I114" s="3"/>
      <c r="J114" s="15"/>
    </row>
    <row r="115" spans="1:10" x14ac:dyDescent="0.25">
      <c r="A115" s="3">
        <v>4</v>
      </c>
      <c r="B115" s="3" t="s">
        <v>64</v>
      </c>
      <c r="C115" s="3" t="s">
        <v>66</v>
      </c>
      <c r="D115" s="3">
        <v>2.2000000000000002</v>
      </c>
      <c r="E115" s="3">
        <v>2.9</v>
      </c>
      <c r="F115" s="3">
        <f t="shared" si="1"/>
        <v>2.5499999999999998</v>
      </c>
      <c r="G115" s="3"/>
      <c r="H115" s="3"/>
      <c r="I115" s="3"/>
      <c r="J115" s="15" t="s">
        <v>74</v>
      </c>
    </row>
    <row r="116" spans="1:10" x14ac:dyDescent="0.25">
      <c r="A116" s="3">
        <v>5</v>
      </c>
      <c r="B116" s="3" t="s">
        <v>64</v>
      </c>
      <c r="C116" s="3" t="s">
        <v>66</v>
      </c>
      <c r="D116" s="3">
        <v>3.2</v>
      </c>
      <c r="E116" s="3">
        <v>3.1</v>
      </c>
      <c r="F116" s="3">
        <f t="shared" si="1"/>
        <v>3.1500000000000004</v>
      </c>
      <c r="G116" s="3"/>
      <c r="H116" s="3"/>
      <c r="I116" s="3"/>
      <c r="J116" s="15" t="s">
        <v>39</v>
      </c>
    </row>
    <row r="117" spans="1:10" x14ac:dyDescent="0.25">
      <c r="A117" s="3">
        <v>6</v>
      </c>
      <c r="B117" s="3" t="s">
        <v>64</v>
      </c>
      <c r="C117" s="3" t="s">
        <v>66</v>
      </c>
      <c r="D117" s="3">
        <v>2.9</v>
      </c>
      <c r="E117" s="3">
        <v>3.1</v>
      </c>
      <c r="F117" s="3">
        <f t="shared" si="1"/>
        <v>3</v>
      </c>
      <c r="G117" s="3"/>
      <c r="H117" s="3"/>
      <c r="I117" s="3"/>
      <c r="J117" s="15"/>
    </row>
    <row r="118" spans="1:10" x14ac:dyDescent="0.25">
      <c r="A118" s="3">
        <v>7</v>
      </c>
      <c r="B118" s="3" t="s">
        <v>64</v>
      </c>
      <c r="C118" s="3" t="s">
        <v>66</v>
      </c>
      <c r="D118" s="3">
        <v>2.9</v>
      </c>
      <c r="E118" s="3">
        <v>1.6</v>
      </c>
      <c r="F118" s="3">
        <f t="shared" si="1"/>
        <v>2.25</v>
      </c>
      <c r="G118" s="3"/>
      <c r="H118" s="3"/>
      <c r="I118" s="3"/>
      <c r="J118" s="15"/>
    </row>
    <row r="119" spans="1:10" x14ac:dyDescent="0.25">
      <c r="A119" s="3">
        <v>8</v>
      </c>
      <c r="B119" s="3" t="s">
        <v>64</v>
      </c>
      <c r="C119" s="3" t="s">
        <v>66</v>
      </c>
      <c r="D119" s="3">
        <v>3.7</v>
      </c>
      <c r="E119" s="3">
        <v>2.9</v>
      </c>
      <c r="F119" s="3">
        <f t="shared" si="1"/>
        <v>3.3</v>
      </c>
      <c r="G119" s="3"/>
      <c r="H119" s="3"/>
      <c r="I119" s="3"/>
      <c r="J119" s="15"/>
    </row>
    <row r="120" spans="1:10" x14ac:dyDescent="0.25">
      <c r="A120" s="3">
        <v>9</v>
      </c>
      <c r="B120" s="3" t="s">
        <v>64</v>
      </c>
      <c r="C120" s="3" t="s">
        <v>66</v>
      </c>
      <c r="D120" s="3">
        <v>2.9</v>
      </c>
      <c r="E120" s="3">
        <v>3.5</v>
      </c>
      <c r="F120" s="3">
        <f t="shared" si="1"/>
        <v>3.2</v>
      </c>
      <c r="G120" s="3"/>
      <c r="H120" s="3"/>
      <c r="I120" s="3"/>
      <c r="J120" s="15"/>
    </row>
    <row r="121" spans="1:10" x14ac:dyDescent="0.25">
      <c r="A121" s="3">
        <v>10</v>
      </c>
      <c r="B121" s="3" t="s">
        <v>64</v>
      </c>
      <c r="C121" s="3" t="s">
        <v>66</v>
      </c>
      <c r="D121" s="3">
        <v>2.5</v>
      </c>
      <c r="E121" s="3">
        <v>2.7</v>
      </c>
      <c r="F121" s="3">
        <f t="shared" si="1"/>
        <v>2.6</v>
      </c>
      <c r="G121" s="3"/>
      <c r="H121" s="3"/>
      <c r="I121" s="3"/>
      <c r="J121" s="15" t="s">
        <v>44</v>
      </c>
    </row>
    <row r="122" spans="1:10" x14ac:dyDescent="0.25">
      <c r="A122" s="3">
        <v>11</v>
      </c>
      <c r="B122" s="3" t="s">
        <v>64</v>
      </c>
      <c r="C122" s="3" t="s">
        <v>66</v>
      </c>
      <c r="D122" s="3">
        <v>3.2</v>
      </c>
      <c r="E122" s="3">
        <v>2.5</v>
      </c>
      <c r="F122" s="3">
        <f t="shared" si="1"/>
        <v>2.85</v>
      </c>
      <c r="G122" s="3"/>
      <c r="H122" s="3"/>
      <c r="I122" s="3"/>
      <c r="J122" s="15"/>
    </row>
    <row r="123" spans="1:10" x14ac:dyDescent="0.25">
      <c r="A123" s="3">
        <v>12</v>
      </c>
      <c r="B123" s="3" t="s">
        <v>64</v>
      </c>
      <c r="C123" s="3" t="s">
        <v>66</v>
      </c>
      <c r="D123" s="3">
        <v>1.8</v>
      </c>
      <c r="E123" s="3">
        <v>2.2000000000000002</v>
      </c>
      <c r="F123" s="3">
        <f t="shared" si="1"/>
        <v>2</v>
      </c>
      <c r="G123" s="3"/>
      <c r="H123" s="3"/>
      <c r="I123" s="3"/>
      <c r="J123" s="15" t="s">
        <v>39</v>
      </c>
    </row>
    <row r="124" spans="1:10" s="19" customFormat="1" x14ac:dyDescent="0.25">
      <c r="A124" s="3">
        <v>13</v>
      </c>
      <c r="B124" s="20" t="s">
        <v>64</v>
      </c>
      <c r="C124" s="20" t="s">
        <v>66</v>
      </c>
      <c r="D124" s="3">
        <v>2.9</v>
      </c>
      <c r="E124" s="3">
        <v>3.2</v>
      </c>
      <c r="F124" s="3">
        <f t="shared" si="1"/>
        <v>3.05</v>
      </c>
      <c r="G124" s="3">
        <v>9.5</v>
      </c>
      <c r="H124" s="3">
        <v>799.3</v>
      </c>
      <c r="I124" s="3">
        <v>24.6</v>
      </c>
      <c r="J124" s="15" t="s">
        <v>40</v>
      </c>
    </row>
    <row r="125" spans="1:10" x14ac:dyDescent="0.25">
      <c r="A125" s="3">
        <v>14</v>
      </c>
      <c r="B125" s="3" t="s">
        <v>64</v>
      </c>
      <c r="C125" s="3" t="s">
        <v>66</v>
      </c>
      <c r="D125" s="3">
        <v>2.8</v>
      </c>
      <c r="E125" s="3">
        <v>2.1</v>
      </c>
      <c r="F125" s="3">
        <f t="shared" si="1"/>
        <v>2.4500000000000002</v>
      </c>
      <c r="G125" s="3"/>
      <c r="H125" s="3"/>
      <c r="I125" s="3"/>
      <c r="J125" s="15"/>
    </row>
    <row r="126" spans="1:10" x14ac:dyDescent="0.25">
      <c r="A126" s="3">
        <v>15</v>
      </c>
      <c r="B126" s="3" t="s">
        <v>64</v>
      </c>
      <c r="C126" s="3" t="s">
        <v>66</v>
      </c>
      <c r="D126" s="3">
        <v>3.5</v>
      </c>
      <c r="E126" s="3">
        <v>3</v>
      </c>
      <c r="F126" s="3">
        <f t="shared" si="1"/>
        <v>3.25</v>
      </c>
      <c r="G126" s="3"/>
      <c r="H126" s="3"/>
      <c r="I126" s="3"/>
      <c r="J126" s="15"/>
    </row>
    <row r="127" spans="1:10" x14ac:dyDescent="0.25">
      <c r="A127" s="3">
        <v>16</v>
      </c>
      <c r="B127" s="3" t="s">
        <v>64</v>
      </c>
      <c r="C127" s="3" t="s">
        <v>66</v>
      </c>
      <c r="D127" s="3">
        <v>3.1</v>
      </c>
      <c r="E127" s="3">
        <v>3.1</v>
      </c>
      <c r="F127" s="3">
        <f t="shared" si="1"/>
        <v>3.1</v>
      </c>
      <c r="G127" s="3"/>
      <c r="H127" s="3"/>
      <c r="I127" s="3"/>
      <c r="J127" s="15"/>
    </row>
    <row r="128" spans="1:10" x14ac:dyDescent="0.25">
      <c r="A128" s="3">
        <v>17</v>
      </c>
      <c r="B128" s="3" t="s">
        <v>64</v>
      </c>
      <c r="C128" s="3" t="s">
        <v>66</v>
      </c>
      <c r="D128" s="3">
        <v>3.2</v>
      </c>
      <c r="E128" s="3">
        <v>3.2</v>
      </c>
      <c r="F128" s="3">
        <f t="shared" si="1"/>
        <v>3.2</v>
      </c>
      <c r="G128" s="3"/>
      <c r="H128" s="3"/>
      <c r="I128" s="3"/>
      <c r="J128" s="15"/>
    </row>
    <row r="129" spans="1:10" x14ac:dyDescent="0.25">
      <c r="A129" s="3">
        <v>18</v>
      </c>
      <c r="B129" s="3" t="s">
        <v>64</v>
      </c>
      <c r="C129" s="3" t="s">
        <v>66</v>
      </c>
      <c r="D129" s="3">
        <v>1.8</v>
      </c>
      <c r="E129" s="3">
        <v>1.9</v>
      </c>
      <c r="F129" s="3">
        <f t="shared" si="1"/>
        <v>1.85</v>
      </c>
      <c r="G129" s="3"/>
      <c r="H129" s="3"/>
      <c r="I129" s="3"/>
      <c r="J129" s="15" t="s">
        <v>39</v>
      </c>
    </row>
    <row r="130" spans="1:10" x14ac:dyDescent="0.25">
      <c r="A130" s="3">
        <v>19</v>
      </c>
      <c r="B130" s="3" t="s">
        <v>64</v>
      </c>
      <c r="C130" s="3" t="s">
        <v>66</v>
      </c>
      <c r="D130" s="3">
        <v>2.8</v>
      </c>
      <c r="E130" s="3">
        <v>2.8</v>
      </c>
      <c r="F130" s="3">
        <f t="shared" si="1"/>
        <v>2.8</v>
      </c>
      <c r="G130" s="3"/>
      <c r="H130" s="3"/>
      <c r="I130" s="3"/>
      <c r="J130" s="15"/>
    </row>
    <row r="131" spans="1:10" x14ac:dyDescent="0.25">
      <c r="A131" s="3">
        <v>20</v>
      </c>
      <c r="B131" s="3" t="s">
        <v>64</v>
      </c>
      <c r="C131" s="3" t="s">
        <v>66</v>
      </c>
      <c r="D131" s="3">
        <v>3.1</v>
      </c>
      <c r="E131" s="3">
        <v>3</v>
      </c>
      <c r="F131" s="3">
        <f t="shared" si="1"/>
        <v>3.05</v>
      </c>
      <c r="G131" s="3"/>
      <c r="H131" s="3"/>
      <c r="I131" s="3"/>
      <c r="J131" s="15" t="s">
        <v>42</v>
      </c>
    </row>
    <row r="132" spans="1:10" x14ac:dyDescent="0.25">
      <c r="A132" s="3">
        <v>21</v>
      </c>
      <c r="B132" s="3" t="s">
        <v>64</v>
      </c>
      <c r="C132" s="3" t="s">
        <v>66</v>
      </c>
      <c r="D132" s="3">
        <v>1.8</v>
      </c>
      <c r="E132" s="3">
        <v>1.6</v>
      </c>
      <c r="F132" s="3">
        <f t="shared" si="1"/>
        <v>1.7000000000000002</v>
      </c>
      <c r="G132" s="3"/>
      <c r="H132" s="3"/>
      <c r="I132" s="3"/>
      <c r="J132" s="15"/>
    </row>
    <row r="133" spans="1:10" x14ac:dyDescent="0.25">
      <c r="A133" s="3">
        <v>22</v>
      </c>
      <c r="B133" s="3" t="s">
        <v>64</v>
      </c>
      <c r="C133" s="3" t="s">
        <v>66</v>
      </c>
      <c r="D133" s="3">
        <v>3</v>
      </c>
      <c r="E133" s="3">
        <v>2.7</v>
      </c>
      <c r="F133" s="3">
        <f t="shared" ref="F133:F196" si="2">AVERAGE(D133:E133)</f>
        <v>2.85</v>
      </c>
      <c r="G133" s="3"/>
      <c r="H133" s="3"/>
      <c r="I133" s="3"/>
      <c r="J133" s="15"/>
    </row>
    <row r="134" spans="1:10" x14ac:dyDescent="0.25">
      <c r="A134" s="3">
        <v>23</v>
      </c>
      <c r="B134" s="3" t="s">
        <v>64</v>
      </c>
      <c r="C134" s="3" t="s">
        <v>66</v>
      </c>
      <c r="D134" s="3">
        <v>2</v>
      </c>
      <c r="E134" s="3">
        <v>2.1</v>
      </c>
      <c r="F134" s="3">
        <f t="shared" si="2"/>
        <v>2.0499999999999998</v>
      </c>
      <c r="G134" s="3"/>
      <c r="H134" s="3"/>
      <c r="I134" s="3"/>
      <c r="J134" s="15"/>
    </row>
    <row r="135" spans="1:10" x14ac:dyDescent="0.25">
      <c r="A135" s="3">
        <v>24</v>
      </c>
      <c r="B135" s="3" t="s">
        <v>64</v>
      </c>
      <c r="C135" s="3" t="s">
        <v>66</v>
      </c>
      <c r="D135" s="3">
        <v>3.3</v>
      </c>
      <c r="E135" s="3">
        <v>5.4</v>
      </c>
      <c r="F135" s="3">
        <f t="shared" si="2"/>
        <v>4.3499999999999996</v>
      </c>
      <c r="G135" s="3"/>
      <c r="H135" s="3"/>
      <c r="I135" s="3"/>
      <c r="J135" s="15"/>
    </row>
    <row r="136" spans="1:10" x14ac:dyDescent="0.25">
      <c r="A136" s="3">
        <v>25</v>
      </c>
      <c r="B136" s="3" t="s">
        <v>64</v>
      </c>
      <c r="C136" s="3" t="s">
        <v>66</v>
      </c>
      <c r="D136" s="3">
        <v>2.2999999999999998</v>
      </c>
      <c r="E136" s="3">
        <v>2.5</v>
      </c>
      <c r="F136" s="3">
        <f t="shared" si="2"/>
        <v>2.4</v>
      </c>
      <c r="G136" s="3">
        <v>9.6999999999999993</v>
      </c>
      <c r="H136" s="3">
        <v>691.2</v>
      </c>
      <c r="I136" s="3">
        <v>25.1</v>
      </c>
      <c r="J136" s="15" t="s">
        <v>42</v>
      </c>
    </row>
    <row r="137" spans="1:10" x14ac:dyDescent="0.25">
      <c r="A137" s="3">
        <v>26</v>
      </c>
      <c r="B137" s="3" t="s">
        <v>64</v>
      </c>
      <c r="C137" s="3" t="s">
        <v>66</v>
      </c>
      <c r="D137" s="3">
        <v>1.4</v>
      </c>
      <c r="E137" s="3">
        <v>1.8</v>
      </c>
      <c r="F137" s="3">
        <f t="shared" si="2"/>
        <v>1.6</v>
      </c>
      <c r="G137" s="3"/>
      <c r="H137" s="3"/>
      <c r="I137" s="3"/>
      <c r="J137" s="15"/>
    </row>
    <row r="138" spans="1:10" x14ac:dyDescent="0.25">
      <c r="A138" s="3">
        <v>27</v>
      </c>
      <c r="B138" s="3" t="s">
        <v>64</v>
      </c>
      <c r="C138" s="3" t="s">
        <v>66</v>
      </c>
      <c r="D138" s="3">
        <v>2.8</v>
      </c>
      <c r="E138" s="3">
        <v>3</v>
      </c>
      <c r="F138" s="3">
        <f t="shared" si="2"/>
        <v>2.9</v>
      </c>
      <c r="G138" s="3"/>
      <c r="H138" s="3"/>
      <c r="I138" s="3"/>
      <c r="J138" s="15"/>
    </row>
    <row r="139" spans="1:10" x14ac:dyDescent="0.25">
      <c r="A139" s="3">
        <v>28</v>
      </c>
      <c r="B139" s="3" t="s">
        <v>64</v>
      </c>
      <c r="C139" s="3" t="s">
        <v>66</v>
      </c>
      <c r="D139" s="3">
        <v>2.8</v>
      </c>
      <c r="E139" s="3">
        <v>2.9</v>
      </c>
      <c r="F139" s="3">
        <f t="shared" si="2"/>
        <v>2.8499999999999996</v>
      </c>
      <c r="G139" s="3"/>
      <c r="H139" s="3"/>
      <c r="I139" s="3"/>
      <c r="J139" s="15"/>
    </row>
    <row r="140" spans="1:10" x14ac:dyDescent="0.25">
      <c r="A140" s="3">
        <v>29</v>
      </c>
      <c r="B140" s="3" t="s">
        <v>64</v>
      </c>
      <c r="C140" s="3" t="s">
        <v>66</v>
      </c>
      <c r="D140" s="3">
        <v>2.2999999999999998</v>
      </c>
      <c r="E140" s="3">
        <v>2.8</v>
      </c>
      <c r="F140" s="3">
        <f t="shared" si="2"/>
        <v>2.5499999999999998</v>
      </c>
      <c r="G140" s="3"/>
      <c r="H140" s="3"/>
      <c r="I140" s="3"/>
      <c r="J140" s="15"/>
    </row>
    <row r="141" spans="1:10" x14ac:dyDescent="0.25">
      <c r="A141" s="3">
        <v>30</v>
      </c>
      <c r="B141" s="3" t="s">
        <v>64</v>
      </c>
      <c r="C141" s="3" t="s">
        <v>66</v>
      </c>
      <c r="D141" s="3">
        <v>3.4</v>
      </c>
      <c r="E141" s="3">
        <v>2.2999999999999998</v>
      </c>
      <c r="F141" s="3">
        <f t="shared" si="2"/>
        <v>2.8499999999999996</v>
      </c>
      <c r="G141" s="3"/>
      <c r="H141" s="3"/>
      <c r="I141" s="3"/>
      <c r="J141" s="15"/>
    </row>
    <row r="142" spans="1:10" x14ac:dyDescent="0.25">
      <c r="A142" s="3">
        <v>31</v>
      </c>
      <c r="B142" s="3" t="s">
        <v>64</v>
      </c>
      <c r="C142" s="3" t="s">
        <v>66</v>
      </c>
      <c r="D142" s="3">
        <v>2.4</v>
      </c>
      <c r="E142" s="3">
        <v>1.8</v>
      </c>
      <c r="F142" s="3">
        <f t="shared" si="2"/>
        <v>2.1</v>
      </c>
      <c r="G142" s="3"/>
      <c r="H142" s="3"/>
      <c r="I142" s="3"/>
      <c r="J142" s="15" t="s">
        <v>43</v>
      </c>
    </row>
    <row r="143" spans="1:10" x14ac:dyDescent="0.25">
      <c r="A143" s="3">
        <v>32</v>
      </c>
      <c r="B143" s="3" t="s">
        <v>64</v>
      </c>
      <c r="C143" s="3" t="s">
        <v>66</v>
      </c>
      <c r="D143" s="3">
        <v>3.4</v>
      </c>
      <c r="E143" s="3">
        <v>3</v>
      </c>
      <c r="F143" s="3">
        <f t="shared" si="2"/>
        <v>3.2</v>
      </c>
      <c r="G143" s="3"/>
      <c r="H143" s="3"/>
      <c r="I143" s="3"/>
      <c r="J143" s="15" t="s">
        <v>40</v>
      </c>
    </row>
    <row r="144" spans="1:10" x14ac:dyDescent="0.25">
      <c r="A144" s="3">
        <v>33</v>
      </c>
      <c r="B144" s="3" t="s">
        <v>64</v>
      </c>
      <c r="C144" s="3" t="s">
        <v>66</v>
      </c>
      <c r="D144" s="3">
        <v>2.2000000000000002</v>
      </c>
      <c r="E144" s="3">
        <v>2</v>
      </c>
      <c r="F144" s="3">
        <f t="shared" si="2"/>
        <v>2.1</v>
      </c>
      <c r="G144" s="3"/>
      <c r="H144" s="3"/>
      <c r="I144" s="3"/>
      <c r="J144" s="15" t="s">
        <v>40</v>
      </c>
    </row>
    <row r="145" spans="1:10" x14ac:dyDescent="0.25">
      <c r="A145" s="3">
        <v>34</v>
      </c>
      <c r="B145" s="3" t="s">
        <v>64</v>
      </c>
      <c r="C145" s="3" t="s">
        <v>66</v>
      </c>
      <c r="D145" s="3">
        <v>3.2</v>
      </c>
      <c r="E145" s="3">
        <v>3.1</v>
      </c>
      <c r="F145" s="3">
        <f t="shared" si="2"/>
        <v>3.1500000000000004</v>
      </c>
      <c r="G145" s="3"/>
      <c r="H145" s="3"/>
      <c r="I145" s="3"/>
      <c r="J145" s="15"/>
    </row>
    <row r="146" spans="1:10" x14ac:dyDescent="0.25">
      <c r="A146" s="3">
        <v>35</v>
      </c>
      <c r="B146" s="3" t="s">
        <v>64</v>
      </c>
      <c r="C146" s="3" t="s">
        <v>66</v>
      </c>
      <c r="D146" s="3">
        <v>2</v>
      </c>
      <c r="E146" s="3">
        <v>1.8</v>
      </c>
      <c r="F146" s="3">
        <f t="shared" si="2"/>
        <v>1.9</v>
      </c>
      <c r="G146" s="3"/>
      <c r="H146" s="3"/>
      <c r="I146" s="3"/>
      <c r="J146" s="15"/>
    </row>
    <row r="147" spans="1:10" x14ac:dyDescent="0.25">
      <c r="A147" s="3">
        <v>36</v>
      </c>
      <c r="B147" s="3" t="s">
        <v>64</v>
      </c>
      <c r="C147" s="3" t="s">
        <v>66</v>
      </c>
      <c r="D147" s="3">
        <v>2.9</v>
      </c>
      <c r="E147" s="3">
        <v>2.2999999999999998</v>
      </c>
      <c r="F147" s="3">
        <f t="shared" si="2"/>
        <v>2.5999999999999996</v>
      </c>
      <c r="G147" s="3"/>
      <c r="H147" s="3"/>
      <c r="I147" s="3"/>
      <c r="J147" s="15"/>
    </row>
    <row r="148" spans="1:10" x14ac:dyDescent="0.25">
      <c r="A148" s="3">
        <v>1</v>
      </c>
      <c r="B148" s="3" t="s">
        <v>69</v>
      </c>
      <c r="C148" s="3" t="s">
        <v>66</v>
      </c>
      <c r="D148" s="3">
        <v>3</v>
      </c>
      <c r="E148" s="3">
        <v>2.7</v>
      </c>
      <c r="F148" s="3">
        <f t="shared" si="2"/>
        <v>2.85</v>
      </c>
      <c r="G148" s="3">
        <v>12.1</v>
      </c>
      <c r="H148" s="3">
        <v>495</v>
      </c>
      <c r="I148" s="3">
        <v>29.5</v>
      </c>
      <c r="J148" s="15" t="s">
        <v>45</v>
      </c>
    </row>
    <row r="149" spans="1:10" x14ac:dyDescent="0.25">
      <c r="A149" s="3">
        <v>2</v>
      </c>
      <c r="B149" s="3" t="s">
        <v>69</v>
      </c>
      <c r="C149" s="3" t="s">
        <v>66</v>
      </c>
      <c r="D149" s="3">
        <v>2.7</v>
      </c>
      <c r="E149" s="3">
        <v>2.6</v>
      </c>
      <c r="F149" s="3">
        <f t="shared" si="2"/>
        <v>2.6500000000000004</v>
      </c>
      <c r="G149" s="3"/>
      <c r="H149" s="3"/>
      <c r="I149" s="3"/>
      <c r="J149" s="15" t="s">
        <v>40</v>
      </c>
    </row>
    <row r="150" spans="1:10" x14ac:dyDescent="0.25">
      <c r="A150" s="3">
        <v>3</v>
      </c>
      <c r="B150" s="3" t="s">
        <v>69</v>
      </c>
      <c r="C150" s="3" t="s">
        <v>66</v>
      </c>
      <c r="D150" s="3">
        <v>3</v>
      </c>
      <c r="E150" s="3">
        <v>3</v>
      </c>
      <c r="F150" s="3">
        <f t="shared" si="2"/>
        <v>3</v>
      </c>
      <c r="G150" s="3"/>
      <c r="H150" s="3"/>
      <c r="I150" s="3"/>
      <c r="J150" s="15" t="s">
        <v>39</v>
      </c>
    </row>
    <row r="151" spans="1:10" x14ac:dyDescent="0.25">
      <c r="A151" s="3">
        <v>4</v>
      </c>
      <c r="B151" s="3" t="s">
        <v>69</v>
      </c>
      <c r="C151" s="3" t="s">
        <v>66</v>
      </c>
      <c r="D151" s="3">
        <v>3.3</v>
      </c>
      <c r="E151" s="3">
        <v>3.3</v>
      </c>
      <c r="F151" s="3">
        <f t="shared" si="2"/>
        <v>3.3</v>
      </c>
      <c r="G151" s="3"/>
      <c r="H151" s="3"/>
      <c r="I151" s="3"/>
      <c r="J151" s="15" t="s">
        <v>41</v>
      </c>
    </row>
    <row r="152" spans="1:10" x14ac:dyDescent="0.25">
      <c r="A152" s="3">
        <v>5</v>
      </c>
      <c r="B152" s="3" t="s">
        <v>69</v>
      </c>
      <c r="C152" s="3" t="s">
        <v>66</v>
      </c>
      <c r="D152" s="3">
        <v>3.6</v>
      </c>
      <c r="E152" s="3">
        <v>2.8</v>
      </c>
      <c r="F152" s="3">
        <f t="shared" si="2"/>
        <v>3.2</v>
      </c>
      <c r="G152" s="3"/>
      <c r="H152" s="3"/>
      <c r="I152" s="3"/>
      <c r="J152" s="15" t="s">
        <v>41</v>
      </c>
    </row>
    <row r="153" spans="1:10" x14ac:dyDescent="0.25">
      <c r="A153" s="3">
        <v>6</v>
      </c>
      <c r="B153" s="3" t="s">
        <v>69</v>
      </c>
      <c r="C153" s="3" t="s">
        <v>66</v>
      </c>
      <c r="D153" s="3">
        <v>2.7</v>
      </c>
      <c r="E153" s="3">
        <v>3</v>
      </c>
      <c r="F153" s="3">
        <f t="shared" si="2"/>
        <v>2.85</v>
      </c>
      <c r="G153" s="3"/>
      <c r="H153" s="3"/>
      <c r="I153" s="3"/>
      <c r="J153" s="15" t="s">
        <v>40</v>
      </c>
    </row>
    <row r="154" spans="1:10" x14ac:dyDescent="0.25">
      <c r="A154" s="3">
        <v>7</v>
      </c>
      <c r="B154" s="3" t="s">
        <v>69</v>
      </c>
      <c r="C154" s="3" t="s">
        <v>66</v>
      </c>
      <c r="D154" s="3">
        <v>2.9</v>
      </c>
      <c r="E154" s="3">
        <v>3.1</v>
      </c>
      <c r="F154" s="3">
        <f t="shared" si="2"/>
        <v>3</v>
      </c>
      <c r="G154" s="3"/>
      <c r="H154" s="3"/>
      <c r="I154" s="3"/>
      <c r="J154" s="15" t="s">
        <v>40</v>
      </c>
    </row>
    <row r="155" spans="1:10" x14ac:dyDescent="0.25">
      <c r="A155" s="3">
        <v>8</v>
      </c>
      <c r="B155" s="3" t="s">
        <v>69</v>
      </c>
      <c r="C155" s="3" t="s">
        <v>66</v>
      </c>
      <c r="D155" s="3">
        <v>0.3</v>
      </c>
      <c r="E155" s="3">
        <v>0.3</v>
      </c>
      <c r="F155" s="3">
        <f t="shared" si="2"/>
        <v>0.3</v>
      </c>
      <c r="G155" s="3"/>
      <c r="H155" s="3"/>
      <c r="I155" s="3"/>
      <c r="J155" s="15" t="s">
        <v>80</v>
      </c>
    </row>
    <row r="156" spans="1:10" x14ac:dyDescent="0.25">
      <c r="A156" s="3">
        <v>9</v>
      </c>
      <c r="B156" s="3" t="s">
        <v>69</v>
      </c>
      <c r="C156" s="3" t="s">
        <v>66</v>
      </c>
      <c r="D156" s="3">
        <v>1.6</v>
      </c>
      <c r="E156" s="3">
        <v>1.4</v>
      </c>
      <c r="F156" s="3">
        <f t="shared" si="2"/>
        <v>1.5</v>
      </c>
      <c r="G156" s="3"/>
      <c r="H156" s="3"/>
      <c r="I156" s="3"/>
      <c r="J156" s="15" t="s">
        <v>80</v>
      </c>
    </row>
    <row r="157" spans="1:10" x14ac:dyDescent="0.25">
      <c r="A157" s="3">
        <v>10</v>
      </c>
      <c r="B157" s="3" t="s">
        <v>69</v>
      </c>
      <c r="C157" s="3" t="s">
        <v>66</v>
      </c>
      <c r="D157" s="3">
        <v>3.7</v>
      </c>
      <c r="E157" s="3">
        <v>3.7</v>
      </c>
      <c r="F157" s="3">
        <f t="shared" si="2"/>
        <v>3.7</v>
      </c>
      <c r="G157" s="3"/>
      <c r="H157" s="3"/>
      <c r="I157" s="3"/>
      <c r="J157" s="15"/>
    </row>
    <row r="158" spans="1:10" x14ac:dyDescent="0.25">
      <c r="A158" s="3">
        <v>11</v>
      </c>
      <c r="B158" s="3" t="s">
        <v>69</v>
      </c>
      <c r="C158" s="3" t="s">
        <v>66</v>
      </c>
      <c r="D158" s="3">
        <v>0.2</v>
      </c>
      <c r="E158" s="3">
        <v>0.2</v>
      </c>
      <c r="F158" s="3">
        <f t="shared" si="2"/>
        <v>0.2</v>
      </c>
      <c r="G158" s="3"/>
      <c r="H158" s="3"/>
      <c r="I158" s="3"/>
      <c r="J158" s="15"/>
    </row>
    <row r="159" spans="1:10" x14ac:dyDescent="0.25">
      <c r="A159" s="3">
        <v>12</v>
      </c>
      <c r="B159" s="3" t="s">
        <v>69</v>
      </c>
      <c r="C159" s="3" t="s">
        <v>66</v>
      </c>
      <c r="D159" s="3">
        <v>1.5</v>
      </c>
      <c r="E159" s="3">
        <v>1.6</v>
      </c>
      <c r="F159" s="3">
        <f t="shared" si="2"/>
        <v>1.55</v>
      </c>
      <c r="G159" s="3"/>
      <c r="H159" s="3"/>
      <c r="I159" s="3"/>
      <c r="J159" s="15"/>
    </row>
    <row r="160" spans="1:10" x14ac:dyDescent="0.25">
      <c r="A160" s="3">
        <v>13</v>
      </c>
      <c r="B160" s="3" t="s">
        <v>69</v>
      </c>
      <c r="C160" s="3" t="s">
        <v>66</v>
      </c>
      <c r="D160" s="3">
        <v>3.5</v>
      </c>
      <c r="E160" s="3">
        <v>4</v>
      </c>
      <c r="F160" s="3">
        <f t="shared" si="2"/>
        <v>3.75</v>
      </c>
      <c r="G160" s="3">
        <v>12.2</v>
      </c>
      <c r="H160" s="3">
        <v>535.5</v>
      </c>
      <c r="I160" s="3">
        <v>32</v>
      </c>
      <c r="J160" s="15" t="s">
        <v>40</v>
      </c>
    </row>
    <row r="161" spans="1:10" x14ac:dyDescent="0.25">
      <c r="A161" s="3">
        <v>14</v>
      </c>
      <c r="B161" s="3" t="s">
        <v>69</v>
      </c>
      <c r="C161" s="3" t="s">
        <v>66</v>
      </c>
      <c r="D161" s="3">
        <v>2.2000000000000002</v>
      </c>
      <c r="E161" s="3">
        <v>1.9</v>
      </c>
      <c r="F161" s="3">
        <f t="shared" si="2"/>
        <v>2.0499999999999998</v>
      </c>
      <c r="G161" s="3"/>
      <c r="H161" s="3"/>
      <c r="I161" s="3"/>
      <c r="J161" s="15" t="s">
        <v>42</v>
      </c>
    </row>
    <row r="162" spans="1:10" x14ac:dyDescent="0.25">
      <c r="A162" s="3">
        <v>15</v>
      </c>
      <c r="B162" s="3" t="s">
        <v>69</v>
      </c>
      <c r="C162" s="3" t="s">
        <v>66</v>
      </c>
      <c r="D162" s="3">
        <v>2</v>
      </c>
      <c r="E162" s="3">
        <v>1.9</v>
      </c>
      <c r="F162" s="3">
        <f t="shared" si="2"/>
        <v>1.95</v>
      </c>
      <c r="G162" s="3"/>
      <c r="H162" s="3"/>
      <c r="I162" s="3"/>
      <c r="J162" s="15" t="s">
        <v>39</v>
      </c>
    </row>
    <row r="163" spans="1:10" x14ac:dyDescent="0.25">
      <c r="A163" s="3">
        <v>16</v>
      </c>
      <c r="B163" s="3" t="s">
        <v>69</v>
      </c>
      <c r="C163" s="3" t="s">
        <v>66</v>
      </c>
      <c r="D163" s="3">
        <v>1.9</v>
      </c>
      <c r="E163" s="3">
        <v>1.7</v>
      </c>
      <c r="F163" s="3">
        <f t="shared" si="2"/>
        <v>1.7999999999999998</v>
      </c>
      <c r="G163" s="3"/>
      <c r="H163" s="3"/>
      <c r="I163" s="3"/>
      <c r="J163" s="15" t="s">
        <v>45</v>
      </c>
    </row>
    <row r="164" spans="1:10" x14ac:dyDescent="0.25">
      <c r="A164" s="3">
        <v>17</v>
      </c>
      <c r="B164" s="3" t="s">
        <v>69</v>
      </c>
      <c r="C164" s="3" t="s">
        <v>66</v>
      </c>
      <c r="D164" s="3">
        <v>1.9</v>
      </c>
      <c r="E164" s="3">
        <v>2.2000000000000002</v>
      </c>
      <c r="F164" s="3">
        <f t="shared" si="2"/>
        <v>2.0499999999999998</v>
      </c>
      <c r="G164" s="3"/>
      <c r="H164" s="3"/>
      <c r="I164" s="3"/>
      <c r="J164" s="15" t="s">
        <v>45</v>
      </c>
    </row>
    <row r="165" spans="1:10" x14ac:dyDescent="0.25">
      <c r="A165" s="3">
        <v>18</v>
      </c>
      <c r="B165" s="3" t="s">
        <v>69</v>
      </c>
      <c r="C165" s="3" t="s">
        <v>66</v>
      </c>
      <c r="D165" s="3">
        <v>3.6</v>
      </c>
      <c r="E165" s="3">
        <v>3.8</v>
      </c>
      <c r="F165" s="3">
        <f t="shared" si="2"/>
        <v>3.7</v>
      </c>
      <c r="G165" s="3"/>
      <c r="H165" s="3"/>
      <c r="I165" s="3"/>
      <c r="J165" s="15"/>
    </row>
    <row r="166" spans="1:10" x14ac:dyDescent="0.25">
      <c r="A166" s="3">
        <v>19</v>
      </c>
      <c r="B166" s="3" t="s">
        <v>69</v>
      </c>
      <c r="C166" s="3" t="s">
        <v>66</v>
      </c>
      <c r="D166" s="3">
        <v>2.6</v>
      </c>
      <c r="E166" s="3">
        <v>3.1</v>
      </c>
      <c r="F166" s="3">
        <f t="shared" si="2"/>
        <v>2.85</v>
      </c>
      <c r="G166" s="3"/>
      <c r="H166" s="3"/>
      <c r="I166" s="3"/>
      <c r="J166" s="15" t="s">
        <v>43</v>
      </c>
    </row>
    <row r="167" spans="1:10" x14ac:dyDescent="0.25">
      <c r="A167" s="3">
        <v>20</v>
      </c>
      <c r="B167" s="3" t="s">
        <v>69</v>
      </c>
      <c r="C167" s="3" t="s">
        <v>66</v>
      </c>
      <c r="D167" s="3">
        <v>2.2999999999999998</v>
      </c>
      <c r="E167" s="3">
        <v>1.7</v>
      </c>
      <c r="F167" s="3">
        <f t="shared" si="2"/>
        <v>2</v>
      </c>
      <c r="G167" s="3"/>
      <c r="H167" s="3"/>
      <c r="I167" s="3"/>
      <c r="J167" s="15"/>
    </row>
    <row r="168" spans="1:10" x14ac:dyDescent="0.25">
      <c r="A168" s="3">
        <v>21</v>
      </c>
      <c r="B168" s="3" t="s">
        <v>69</v>
      </c>
      <c r="C168" s="3" t="s">
        <v>66</v>
      </c>
      <c r="D168" s="3">
        <v>2.2999999999999998</v>
      </c>
      <c r="E168" s="3">
        <v>2.7</v>
      </c>
      <c r="F168" s="3">
        <f t="shared" si="2"/>
        <v>2.5</v>
      </c>
      <c r="G168" s="3"/>
      <c r="H168" s="3"/>
      <c r="I168" s="3"/>
      <c r="J168" s="15" t="s">
        <v>43</v>
      </c>
    </row>
    <row r="169" spans="1:10" x14ac:dyDescent="0.25">
      <c r="A169" s="3">
        <v>22</v>
      </c>
      <c r="B169" s="3" t="s">
        <v>69</v>
      </c>
      <c r="C169" s="3" t="s">
        <v>66</v>
      </c>
      <c r="D169" s="3">
        <v>1.7</v>
      </c>
      <c r="E169" s="3">
        <v>2.1</v>
      </c>
      <c r="F169" s="3">
        <f t="shared" si="2"/>
        <v>1.9</v>
      </c>
      <c r="G169" s="3"/>
      <c r="H169" s="3"/>
      <c r="I169" s="3"/>
      <c r="J169" s="15" t="s">
        <v>45</v>
      </c>
    </row>
    <row r="170" spans="1:10" x14ac:dyDescent="0.25">
      <c r="A170" s="3">
        <v>23</v>
      </c>
      <c r="B170" s="3" t="s">
        <v>69</v>
      </c>
      <c r="C170" s="3" t="s">
        <v>66</v>
      </c>
      <c r="D170" s="3">
        <v>2</v>
      </c>
      <c r="E170" s="3">
        <v>2</v>
      </c>
      <c r="F170" s="3">
        <f t="shared" si="2"/>
        <v>2</v>
      </c>
      <c r="G170" s="3"/>
      <c r="H170" s="3"/>
      <c r="I170" s="3"/>
      <c r="J170" s="15" t="s">
        <v>39</v>
      </c>
    </row>
    <row r="171" spans="1:10" x14ac:dyDescent="0.25">
      <c r="A171" s="3">
        <v>24</v>
      </c>
      <c r="B171" s="3" t="s">
        <v>69</v>
      </c>
      <c r="C171" s="3" t="s">
        <v>66</v>
      </c>
      <c r="D171" s="3">
        <v>3</v>
      </c>
      <c r="E171" s="3">
        <v>3.3</v>
      </c>
      <c r="F171" s="3">
        <f t="shared" si="2"/>
        <v>3.15</v>
      </c>
      <c r="G171" s="3"/>
      <c r="H171" s="3"/>
      <c r="I171" s="3"/>
      <c r="J171" s="15" t="s">
        <v>39</v>
      </c>
    </row>
    <row r="172" spans="1:10" x14ac:dyDescent="0.25">
      <c r="A172" s="3">
        <v>25</v>
      </c>
      <c r="B172" s="3" t="s">
        <v>69</v>
      </c>
      <c r="C172" s="3" t="s">
        <v>66</v>
      </c>
      <c r="D172" s="3">
        <v>1.3</v>
      </c>
      <c r="E172" s="3">
        <v>1.8</v>
      </c>
      <c r="F172" s="3">
        <f t="shared" si="2"/>
        <v>1.55</v>
      </c>
      <c r="G172" s="3">
        <v>12.2</v>
      </c>
      <c r="H172" s="3">
        <v>456.8</v>
      </c>
      <c r="I172" s="3">
        <v>32.200000000000003</v>
      </c>
      <c r="J172" s="15" t="s">
        <v>43</v>
      </c>
    </row>
    <row r="173" spans="1:10" x14ac:dyDescent="0.25">
      <c r="A173" s="3">
        <v>26</v>
      </c>
      <c r="B173" s="3" t="s">
        <v>69</v>
      </c>
      <c r="C173" s="3" t="s">
        <v>66</v>
      </c>
      <c r="D173" s="3">
        <v>3</v>
      </c>
      <c r="E173" s="3">
        <v>3.5</v>
      </c>
      <c r="F173" s="3">
        <f t="shared" si="2"/>
        <v>3.25</v>
      </c>
      <c r="G173" s="3"/>
      <c r="H173" s="3"/>
      <c r="I173" s="3"/>
      <c r="J173" s="15"/>
    </row>
    <row r="174" spans="1:10" x14ac:dyDescent="0.25">
      <c r="A174" s="3">
        <v>27</v>
      </c>
      <c r="B174" s="3" t="s">
        <v>69</v>
      </c>
      <c r="C174" s="3" t="s">
        <v>66</v>
      </c>
      <c r="D174" s="3">
        <v>2</v>
      </c>
      <c r="E174" s="3">
        <v>1.3</v>
      </c>
      <c r="F174" s="3">
        <f t="shared" si="2"/>
        <v>1.65</v>
      </c>
      <c r="G174" s="3"/>
      <c r="H174" s="3"/>
      <c r="I174" s="3"/>
      <c r="J174" s="15" t="s">
        <v>44</v>
      </c>
    </row>
    <row r="175" spans="1:10" x14ac:dyDescent="0.25">
      <c r="A175" s="3">
        <v>28</v>
      </c>
      <c r="B175" s="3" t="s">
        <v>69</v>
      </c>
      <c r="C175" s="3" t="s">
        <v>66</v>
      </c>
      <c r="D175" s="3">
        <v>3.3</v>
      </c>
      <c r="E175" s="3">
        <v>3.2</v>
      </c>
      <c r="F175" s="3">
        <f t="shared" si="2"/>
        <v>3.25</v>
      </c>
      <c r="G175" s="3"/>
      <c r="H175" s="3"/>
      <c r="I175" s="3"/>
      <c r="J175" s="15"/>
    </row>
    <row r="176" spans="1:10" x14ac:dyDescent="0.25">
      <c r="A176" s="3">
        <v>29</v>
      </c>
      <c r="B176" s="3" t="s">
        <v>69</v>
      </c>
      <c r="C176" s="3" t="s">
        <v>66</v>
      </c>
      <c r="D176" s="3">
        <v>1.7</v>
      </c>
      <c r="E176" s="3">
        <v>1.8</v>
      </c>
      <c r="F176" s="3">
        <f t="shared" si="2"/>
        <v>1.75</v>
      </c>
      <c r="G176" s="3"/>
      <c r="H176" s="3"/>
      <c r="I176" s="3"/>
      <c r="J176" s="15" t="s">
        <v>42</v>
      </c>
    </row>
    <row r="177" spans="1:10" x14ac:dyDescent="0.25">
      <c r="A177" s="3">
        <v>30</v>
      </c>
      <c r="B177" s="3" t="s">
        <v>69</v>
      </c>
      <c r="C177" s="3" t="s">
        <v>66</v>
      </c>
      <c r="D177" s="3">
        <v>1.7</v>
      </c>
      <c r="E177" s="3">
        <v>2.7</v>
      </c>
      <c r="F177" s="3">
        <f t="shared" si="2"/>
        <v>2.2000000000000002</v>
      </c>
      <c r="G177" s="3"/>
      <c r="H177" s="3"/>
      <c r="I177" s="3"/>
      <c r="J177" s="15" t="s">
        <v>81</v>
      </c>
    </row>
    <row r="178" spans="1:10" x14ac:dyDescent="0.25">
      <c r="A178" s="3">
        <v>31</v>
      </c>
      <c r="B178" s="3" t="s">
        <v>69</v>
      </c>
      <c r="C178" s="3" t="s">
        <v>66</v>
      </c>
      <c r="D178" s="3">
        <v>2.9</v>
      </c>
      <c r="E178" s="3">
        <v>3.3</v>
      </c>
      <c r="F178" s="3">
        <f t="shared" si="2"/>
        <v>3.0999999999999996</v>
      </c>
      <c r="G178" s="3"/>
      <c r="H178" s="3"/>
      <c r="I178" s="3"/>
      <c r="J178" s="15" t="s">
        <v>44</v>
      </c>
    </row>
    <row r="179" spans="1:10" x14ac:dyDescent="0.25">
      <c r="A179" s="3">
        <v>32</v>
      </c>
      <c r="B179" s="3" t="s">
        <v>69</v>
      </c>
      <c r="C179" s="3" t="s">
        <v>66</v>
      </c>
      <c r="D179" s="3">
        <v>3</v>
      </c>
      <c r="E179" s="3">
        <v>3.3</v>
      </c>
      <c r="F179" s="3">
        <f t="shared" si="2"/>
        <v>3.15</v>
      </c>
      <c r="G179" s="3"/>
      <c r="H179" s="3"/>
      <c r="I179" s="3"/>
      <c r="J179" s="15" t="s">
        <v>44</v>
      </c>
    </row>
    <row r="180" spans="1:10" x14ac:dyDescent="0.25">
      <c r="A180" s="3">
        <v>33</v>
      </c>
      <c r="B180" s="3" t="s">
        <v>69</v>
      </c>
      <c r="C180" s="3" t="s">
        <v>66</v>
      </c>
      <c r="D180" s="3">
        <v>1.5</v>
      </c>
      <c r="E180" s="3">
        <v>1.3</v>
      </c>
      <c r="F180" s="3">
        <f t="shared" si="2"/>
        <v>1.4</v>
      </c>
      <c r="G180" s="3"/>
      <c r="H180" s="3"/>
      <c r="I180" s="3"/>
      <c r="J180" s="15" t="s">
        <v>40</v>
      </c>
    </row>
    <row r="181" spans="1:10" x14ac:dyDescent="0.25">
      <c r="A181" s="3">
        <v>34</v>
      </c>
      <c r="B181" s="3" t="s">
        <v>69</v>
      </c>
      <c r="C181" s="3" t="s">
        <v>66</v>
      </c>
      <c r="D181" s="3">
        <v>2.4</v>
      </c>
      <c r="E181" s="3">
        <v>2.5</v>
      </c>
      <c r="F181" s="3">
        <f t="shared" si="2"/>
        <v>2.4500000000000002</v>
      </c>
      <c r="G181" s="3"/>
      <c r="H181" s="3"/>
      <c r="I181" s="3"/>
      <c r="J181" s="15"/>
    </row>
    <row r="182" spans="1:10" x14ac:dyDescent="0.25">
      <c r="A182" s="3">
        <v>35</v>
      </c>
      <c r="B182" s="3" t="s">
        <v>69</v>
      </c>
      <c r="C182" s="3" t="s">
        <v>66</v>
      </c>
      <c r="D182" s="3">
        <v>3</v>
      </c>
      <c r="E182" s="3">
        <v>2.2999999999999998</v>
      </c>
      <c r="F182" s="3">
        <f t="shared" si="2"/>
        <v>2.65</v>
      </c>
      <c r="G182" s="3"/>
      <c r="H182" s="3"/>
      <c r="I182" s="3"/>
      <c r="J182" s="15" t="s">
        <v>39</v>
      </c>
    </row>
    <row r="183" spans="1:10" x14ac:dyDescent="0.25">
      <c r="A183" s="3">
        <v>36</v>
      </c>
      <c r="B183" s="3" t="s">
        <v>69</v>
      </c>
      <c r="C183" s="3" t="s">
        <v>66</v>
      </c>
      <c r="D183" s="3">
        <v>3.5</v>
      </c>
      <c r="E183" s="3">
        <v>3.6</v>
      </c>
      <c r="F183" s="3">
        <f t="shared" si="2"/>
        <v>3.55</v>
      </c>
      <c r="G183" s="3"/>
      <c r="H183" s="3"/>
      <c r="I183" s="3"/>
      <c r="J183" s="15" t="s">
        <v>40</v>
      </c>
    </row>
    <row r="184" spans="1:10" x14ac:dyDescent="0.25">
      <c r="A184" s="3">
        <v>1</v>
      </c>
      <c r="B184" s="3" t="s">
        <v>70</v>
      </c>
      <c r="C184" s="3" t="s">
        <v>66</v>
      </c>
      <c r="D184" s="3">
        <v>5.3</v>
      </c>
      <c r="E184" s="3">
        <v>6.2</v>
      </c>
      <c r="F184" s="3">
        <f t="shared" si="2"/>
        <v>5.75</v>
      </c>
      <c r="G184" s="3">
        <v>14</v>
      </c>
      <c r="H184" s="3">
        <v>546.79999999999995</v>
      </c>
      <c r="I184" s="3">
        <v>19.100000000000001</v>
      </c>
      <c r="J184" s="15" t="s">
        <v>82</v>
      </c>
    </row>
    <row r="185" spans="1:10" x14ac:dyDescent="0.25">
      <c r="A185" s="3">
        <v>2</v>
      </c>
      <c r="B185" s="3" t="s">
        <v>70</v>
      </c>
      <c r="C185" s="3" t="s">
        <v>66</v>
      </c>
      <c r="D185" s="3">
        <v>5.2</v>
      </c>
      <c r="E185" s="3">
        <v>5.7</v>
      </c>
      <c r="F185" s="3">
        <f t="shared" si="2"/>
        <v>5.45</v>
      </c>
      <c r="G185" s="3">
        <v>11</v>
      </c>
      <c r="H185" s="3"/>
      <c r="I185" s="3"/>
      <c r="J185" s="15" t="s">
        <v>82</v>
      </c>
    </row>
    <row r="186" spans="1:10" x14ac:dyDescent="0.25">
      <c r="A186" s="3">
        <v>3</v>
      </c>
      <c r="B186" s="3" t="s">
        <v>70</v>
      </c>
      <c r="C186" s="3" t="s">
        <v>66</v>
      </c>
      <c r="D186" s="3">
        <v>4.3</v>
      </c>
      <c r="E186" s="3">
        <v>4.4000000000000004</v>
      </c>
      <c r="F186" s="3">
        <f t="shared" si="2"/>
        <v>4.3499999999999996</v>
      </c>
      <c r="G186" s="3">
        <v>11.6</v>
      </c>
      <c r="H186" s="3"/>
      <c r="I186" s="3"/>
      <c r="J186" s="15" t="s">
        <v>85</v>
      </c>
    </row>
    <row r="187" spans="1:10" x14ac:dyDescent="0.25">
      <c r="A187" s="3">
        <v>4</v>
      </c>
      <c r="B187" s="3" t="s">
        <v>70</v>
      </c>
      <c r="C187" s="3" t="s">
        <v>66</v>
      </c>
      <c r="D187" s="3">
        <v>5.3</v>
      </c>
      <c r="E187" s="3">
        <v>4.8</v>
      </c>
      <c r="F187" s="3">
        <f t="shared" si="2"/>
        <v>5.05</v>
      </c>
      <c r="G187" s="3">
        <v>11.2</v>
      </c>
      <c r="H187" s="3"/>
      <c r="I187" s="3"/>
      <c r="J187" s="15"/>
    </row>
    <row r="188" spans="1:10" x14ac:dyDescent="0.25">
      <c r="A188" s="3">
        <v>5</v>
      </c>
      <c r="B188" s="3" t="s">
        <v>70</v>
      </c>
      <c r="C188" s="3" t="s">
        <v>66</v>
      </c>
      <c r="D188" s="3">
        <v>4.5999999999999996</v>
      </c>
      <c r="E188" s="3">
        <v>5.6</v>
      </c>
      <c r="F188" s="3">
        <f t="shared" si="2"/>
        <v>5.0999999999999996</v>
      </c>
      <c r="G188" s="3">
        <v>11.5</v>
      </c>
      <c r="H188" s="3"/>
      <c r="I188" s="3"/>
      <c r="J188" s="15"/>
    </row>
    <row r="189" spans="1:10" x14ac:dyDescent="0.25">
      <c r="A189" s="3">
        <v>6</v>
      </c>
      <c r="B189" s="3" t="s">
        <v>70</v>
      </c>
      <c r="C189" s="3" t="s">
        <v>66</v>
      </c>
      <c r="D189" s="3">
        <v>4</v>
      </c>
      <c r="E189" s="3">
        <v>3.5</v>
      </c>
      <c r="F189" s="3">
        <f t="shared" si="2"/>
        <v>3.75</v>
      </c>
      <c r="G189" s="3">
        <v>13.3</v>
      </c>
      <c r="H189" s="3"/>
      <c r="I189" s="3"/>
      <c r="J189" s="15"/>
    </row>
    <row r="190" spans="1:10" x14ac:dyDescent="0.25">
      <c r="A190" s="3">
        <v>7</v>
      </c>
      <c r="B190" s="3" t="s">
        <v>70</v>
      </c>
      <c r="C190" s="3" t="s">
        <v>66</v>
      </c>
      <c r="D190" s="3">
        <v>5.4</v>
      </c>
      <c r="E190" s="3">
        <v>4.7</v>
      </c>
      <c r="F190" s="3">
        <f t="shared" si="2"/>
        <v>5.0500000000000007</v>
      </c>
      <c r="G190" s="3">
        <v>12.3</v>
      </c>
      <c r="H190" s="3"/>
      <c r="I190" s="3"/>
      <c r="J190" s="15" t="s">
        <v>93</v>
      </c>
    </row>
    <row r="191" spans="1:10" x14ac:dyDescent="0.25">
      <c r="A191" s="3">
        <v>8</v>
      </c>
      <c r="B191" s="3" t="s">
        <v>70</v>
      </c>
      <c r="C191" s="3" t="s">
        <v>66</v>
      </c>
      <c r="D191" s="3">
        <v>2.9</v>
      </c>
      <c r="E191" s="3">
        <v>2.9</v>
      </c>
      <c r="F191" s="3">
        <f t="shared" si="2"/>
        <v>2.9</v>
      </c>
      <c r="G191" s="3">
        <v>11.8</v>
      </c>
      <c r="H191" s="3"/>
      <c r="I191" s="3"/>
      <c r="J191" s="15" t="s">
        <v>85</v>
      </c>
    </row>
    <row r="192" spans="1:10" x14ac:dyDescent="0.25">
      <c r="A192" s="3">
        <v>9</v>
      </c>
      <c r="B192" s="3" t="s">
        <v>70</v>
      </c>
      <c r="C192" s="3" t="s">
        <v>66</v>
      </c>
      <c r="D192" s="3">
        <v>4.4000000000000004</v>
      </c>
      <c r="E192" s="3">
        <v>4.3</v>
      </c>
      <c r="F192" s="3">
        <f t="shared" si="2"/>
        <v>4.3499999999999996</v>
      </c>
      <c r="G192" s="3">
        <v>10</v>
      </c>
      <c r="H192" s="3"/>
      <c r="I192" s="3"/>
      <c r="J192" s="15"/>
    </row>
    <row r="193" spans="1:10" x14ac:dyDescent="0.25">
      <c r="A193" s="3">
        <v>10</v>
      </c>
      <c r="B193" s="3" t="s">
        <v>70</v>
      </c>
      <c r="C193" s="3" t="s">
        <v>66</v>
      </c>
      <c r="D193" s="3">
        <v>3.8</v>
      </c>
      <c r="E193" s="3">
        <v>4.5</v>
      </c>
      <c r="F193" s="3">
        <f t="shared" si="2"/>
        <v>4.1500000000000004</v>
      </c>
      <c r="G193" s="3">
        <v>10.6</v>
      </c>
      <c r="H193" s="3"/>
      <c r="I193" s="3"/>
      <c r="J193" s="15" t="s">
        <v>85</v>
      </c>
    </row>
    <row r="194" spans="1:10" x14ac:dyDescent="0.25">
      <c r="A194" s="3">
        <v>11</v>
      </c>
      <c r="B194" s="3" t="s">
        <v>70</v>
      </c>
      <c r="C194" s="3" t="s">
        <v>66</v>
      </c>
      <c r="D194" s="3">
        <v>4.3</v>
      </c>
      <c r="E194" s="3">
        <v>4.3</v>
      </c>
      <c r="F194" s="3">
        <f t="shared" si="2"/>
        <v>4.3</v>
      </c>
      <c r="G194" s="3">
        <v>11.3</v>
      </c>
      <c r="H194" s="3"/>
      <c r="I194" s="3"/>
      <c r="J194" s="15"/>
    </row>
    <row r="195" spans="1:10" x14ac:dyDescent="0.25">
      <c r="A195" s="3">
        <v>12</v>
      </c>
      <c r="B195" s="3" t="s">
        <v>70</v>
      </c>
      <c r="C195" s="3" t="s">
        <v>66</v>
      </c>
      <c r="D195" s="3">
        <v>5.0999999999999996</v>
      </c>
      <c r="E195" s="3">
        <v>4.4000000000000004</v>
      </c>
      <c r="F195" s="3">
        <f t="shared" si="2"/>
        <v>4.75</v>
      </c>
      <c r="G195" s="3">
        <v>10.3</v>
      </c>
      <c r="H195" s="3"/>
      <c r="I195" s="3"/>
      <c r="J195" s="15"/>
    </row>
    <row r="196" spans="1:10" x14ac:dyDescent="0.25">
      <c r="A196" s="3">
        <v>13</v>
      </c>
      <c r="B196" s="3" t="s">
        <v>70</v>
      </c>
      <c r="C196" s="3" t="s">
        <v>66</v>
      </c>
      <c r="D196" s="3">
        <v>3.8</v>
      </c>
      <c r="E196" s="3">
        <v>3.8</v>
      </c>
      <c r="F196" s="3">
        <f t="shared" si="2"/>
        <v>3.8</v>
      </c>
      <c r="G196" s="3">
        <v>12.4</v>
      </c>
      <c r="H196" s="3">
        <v>591.29999999999995</v>
      </c>
      <c r="I196" s="3">
        <v>20.3</v>
      </c>
      <c r="J196" s="15" t="s">
        <v>93</v>
      </c>
    </row>
    <row r="197" spans="1:10" x14ac:dyDescent="0.25">
      <c r="A197" s="3">
        <v>14</v>
      </c>
      <c r="B197" s="3" t="s">
        <v>70</v>
      </c>
      <c r="C197" s="3" t="s">
        <v>66</v>
      </c>
      <c r="D197" s="3">
        <v>4</v>
      </c>
      <c r="E197" s="3">
        <v>4</v>
      </c>
      <c r="F197" s="3">
        <f t="shared" ref="F197:F260" si="3">AVERAGE(D197:E197)</f>
        <v>4</v>
      </c>
      <c r="G197" s="3">
        <v>12.6</v>
      </c>
      <c r="H197" s="3"/>
      <c r="I197" s="3"/>
      <c r="J197" s="15" t="s">
        <v>92</v>
      </c>
    </row>
    <row r="198" spans="1:10" x14ac:dyDescent="0.25">
      <c r="A198" s="3">
        <v>15</v>
      </c>
      <c r="B198" s="3" t="s">
        <v>70</v>
      </c>
      <c r="C198" s="3" t="s">
        <v>66</v>
      </c>
      <c r="D198" s="3">
        <v>3.4</v>
      </c>
      <c r="E198" s="3">
        <v>3.7</v>
      </c>
      <c r="F198" s="3">
        <f t="shared" si="3"/>
        <v>3.55</v>
      </c>
      <c r="G198" s="3">
        <v>13</v>
      </c>
      <c r="H198" s="3"/>
      <c r="I198" s="3"/>
      <c r="J198" s="15" t="s">
        <v>90</v>
      </c>
    </row>
    <row r="199" spans="1:10" x14ac:dyDescent="0.25">
      <c r="A199" s="3">
        <v>16</v>
      </c>
      <c r="B199" s="3" t="s">
        <v>70</v>
      </c>
      <c r="C199" s="3" t="s">
        <v>66</v>
      </c>
      <c r="D199" s="3">
        <v>4.4000000000000004</v>
      </c>
      <c r="E199" s="3">
        <v>4.0999999999999996</v>
      </c>
      <c r="F199" s="3">
        <f t="shared" si="3"/>
        <v>4.25</v>
      </c>
      <c r="G199" s="3">
        <v>12.5</v>
      </c>
      <c r="H199" s="3"/>
      <c r="I199" s="3"/>
      <c r="J199" s="15" t="s">
        <v>94</v>
      </c>
    </row>
    <row r="200" spans="1:10" x14ac:dyDescent="0.25">
      <c r="A200" s="3">
        <v>17</v>
      </c>
      <c r="B200" s="3" t="s">
        <v>70</v>
      </c>
      <c r="C200" s="3" t="s">
        <v>66</v>
      </c>
      <c r="D200" s="3">
        <v>4.8</v>
      </c>
      <c r="E200" s="3">
        <v>4.2</v>
      </c>
      <c r="F200" s="3">
        <f t="shared" si="3"/>
        <v>4.5</v>
      </c>
      <c r="G200" s="3">
        <v>10.7</v>
      </c>
      <c r="H200" s="3"/>
      <c r="I200" s="3"/>
      <c r="J200" s="15" t="s">
        <v>89</v>
      </c>
    </row>
    <row r="201" spans="1:10" x14ac:dyDescent="0.25">
      <c r="A201" s="3">
        <v>18</v>
      </c>
      <c r="B201" s="3" t="s">
        <v>70</v>
      </c>
      <c r="C201" s="3" t="s">
        <v>66</v>
      </c>
      <c r="D201" s="3">
        <v>3.9</v>
      </c>
      <c r="E201" s="3">
        <v>3.7</v>
      </c>
      <c r="F201" s="3">
        <f t="shared" si="3"/>
        <v>3.8</v>
      </c>
      <c r="G201" s="3">
        <v>12.4</v>
      </c>
      <c r="H201" s="3"/>
      <c r="I201" s="3"/>
      <c r="J201" s="15" t="s">
        <v>90</v>
      </c>
    </row>
    <row r="202" spans="1:10" x14ac:dyDescent="0.25">
      <c r="A202" s="3">
        <v>19</v>
      </c>
      <c r="B202" s="3" t="s">
        <v>70</v>
      </c>
      <c r="C202" s="3" t="s">
        <v>66</v>
      </c>
      <c r="D202" s="3">
        <v>3.3</v>
      </c>
      <c r="E202" s="3">
        <v>3.5</v>
      </c>
      <c r="F202" s="3">
        <f t="shared" si="3"/>
        <v>3.4</v>
      </c>
      <c r="G202" s="3">
        <v>12.3</v>
      </c>
      <c r="H202" s="3"/>
      <c r="I202" s="3"/>
      <c r="J202" s="15" t="s">
        <v>93</v>
      </c>
    </row>
    <row r="203" spans="1:10" x14ac:dyDescent="0.25">
      <c r="A203" s="3">
        <v>20</v>
      </c>
      <c r="B203" s="3" t="s">
        <v>70</v>
      </c>
      <c r="C203" s="3" t="s">
        <v>66</v>
      </c>
      <c r="D203" s="3">
        <v>4.2</v>
      </c>
      <c r="E203" s="3">
        <v>4.8</v>
      </c>
      <c r="F203" s="3">
        <f t="shared" si="3"/>
        <v>4.5</v>
      </c>
      <c r="G203" s="3">
        <v>11</v>
      </c>
      <c r="H203" s="3"/>
      <c r="I203" s="3"/>
      <c r="J203" s="15" t="s">
        <v>92</v>
      </c>
    </row>
    <row r="204" spans="1:10" x14ac:dyDescent="0.25">
      <c r="A204" s="3">
        <v>21</v>
      </c>
      <c r="B204" s="3" t="s">
        <v>70</v>
      </c>
      <c r="C204" s="3" t="s">
        <v>66</v>
      </c>
      <c r="D204" s="3">
        <v>4.3</v>
      </c>
      <c r="E204" s="3">
        <v>4.9000000000000004</v>
      </c>
      <c r="F204" s="3">
        <f t="shared" si="3"/>
        <v>4.5999999999999996</v>
      </c>
      <c r="G204" s="3">
        <v>10.7</v>
      </c>
      <c r="H204" s="3"/>
      <c r="I204" s="3"/>
      <c r="J204" s="15"/>
    </row>
    <row r="205" spans="1:10" x14ac:dyDescent="0.25">
      <c r="A205" s="3">
        <v>22</v>
      </c>
      <c r="B205" s="3" t="s">
        <v>70</v>
      </c>
      <c r="C205" s="3" t="s">
        <v>66</v>
      </c>
      <c r="D205" s="3">
        <v>4.5</v>
      </c>
      <c r="E205" s="3">
        <v>4</v>
      </c>
      <c r="F205" s="3">
        <f t="shared" si="3"/>
        <v>4.25</v>
      </c>
      <c r="G205" s="3">
        <v>10.9</v>
      </c>
      <c r="H205" s="3"/>
      <c r="I205" s="3"/>
      <c r="J205" s="15" t="s">
        <v>95</v>
      </c>
    </row>
    <row r="206" spans="1:10" x14ac:dyDescent="0.25">
      <c r="A206" s="3">
        <v>23</v>
      </c>
      <c r="B206" s="3" t="s">
        <v>70</v>
      </c>
      <c r="C206" s="3" t="s">
        <v>66</v>
      </c>
      <c r="D206" s="3">
        <v>4.7</v>
      </c>
      <c r="E206" s="3">
        <v>5.3</v>
      </c>
      <c r="F206" s="3">
        <f t="shared" si="3"/>
        <v>5</v>
      </c>
      <c r="G206" s="3">
        <v>10.7</v>
      </c>
      <c r="H206" s="3"/>
      <c r="I206" s="3"/>
      <c r="J206" s="15"/>
    </row>
    <row r="207" spans="1:10" x14ac:dyDescent="0.25">
      <c r="A207" s="3">
        <v>24</v>
      </c>
      <c r="B207" s="3" t="s">
        <v>70</v>
      </c>
      <c r="C207" s="3" t="s">
        <v>66</v>
      </c>
      <c r="D207" s="3">
        <v>4.2</v>
      </c>
      <c r="E207" s="3">
        <v>4.5</v>
      </c>
      <c r="F207" s="3">
        <f t="shared" si="3"/>
        <v>4.3499999999999996</v>
      </c>
      <c r="G207" s="3">
        <v>10.7</v>
      </c>
      <c r="H207" s="3"/>
      <c r="I207" s="3"/>
      <c r="J207" s="15"/>
    </row>
    <row r="208" spans="1:10" x14ac:dyDescent="0.25">
      <c r="A208" s="3">
        <v>25</v>
      </c>
      <c r="B208" s="3" t="s">
        <v>70</v>
      </c>
      <c r="C208" s="3" t="s">
        <v>66</v>
      </c>
      <c r="D208" s="3">
        <v>5.4</v>
      </c>
      <c r="E208" s="3">
        <v>5.5</v>
      </c>
      <c r="F208" s="3">
        <f t="shared" si="3"/>
        <v>5.45</v>
      </c>
      <c r="G208" s="3">
        <v>11.9</v>
      </c>
      <c r="H208" s="3">
        <v>599.20000000000005</v>
      </c>
      <c r="I208" s="3">
        <v>20.5</v>
      </c>
      <c r="J208" s="15"/>
    </row>
    <row r="209" spans="1:10" x14ac:dyDescent="0.25">
      <c r="A209" s="3">
        <v>26</v>
      </c>
      <c r="B209" s="3" t="s">
        <v>70</v>
      </c>
      <c r="C209" s="3" t="s">
        <v>66</v>
      </c>
      <c r="D209" s="3">
        <v>3.8</v>
      </c>
      <c r="E209" s="3">
        <v>3.7</v>
      </c>
      <c r="F209" s="3">
        <f t="shared" si="3"/>
        <v>3.75</v>
      </c>
      <c r="G209" s="3">
        <v>10.8</v>
      </c>
      <c r="H209" s="3"/>
      <c r="I209" s="3"/>
      <c r="J209" s="15" t="s">
        <v>93</v>
      </c>
    </row>
    <row r="210" spans="1:10" x14ac:dyDescent="0.25">
      <c r="A210" s="3">
        <v>27</v>
      </c>
      <c r="B210" s="3" t="s">
        <v>70</v>
      </c>
      <c r="C210" s="3" t="s">
        <v>66</v>
      </c>
      <c r="D210" s="3">
        <v>4.9000000000000004</v>
      </c>
      <c r="E210" s="3">
        <v>4.8</v>
      </c>
      <c r="F210" s="3">
        <f t="shared" si="3"/>
        <v>4.8499999999999996</v>
      </c>
      <c r="G210" s="3">
        <v>12.5</v>
      </c>
      <c r="H210" s="3"/>
      <c r="I210" s="3"/>
      <c r="J210" s="15" t="s">
        <v>87</v>
      </c>
    </row>
    <row r="211" spans="1:10" x14ac:dyDescent="0.25">
      <c r="A211" s="3">
        <v>28</v>
      </c>
      <c r="B211" s="3" t="s">
        <v>70</v>
      </c>
      <c r="C211" s="3" t="s">
        <v>66</v>
      </c>
      <c r="D211" s="3">
        <v>4</v>
      </c>
      <c r="E211" s="3">
        <v>4.5999999999999996</v>
      </c>
      <c r="F211" s="3">
        <f t="shared" si="3"/>
        <v>4.3</v>
      </c>
      <c r="G211" s="3">
        <v>12.7</v>
      </c>
      <c r="H211" s="3"/>
      <c r="I211" s="3"/>
      <c r="J211" s="15" t="s">
        <v>93</v>
      </c>
    </row>
    <row r="212" spans="1:10" x14ac:dyDescent="0.25">
      <c r="A212" s="3">
        <v>29</v>
      </c>
      <c r="B212" s="3" t="s">
        <v>70</v>
      </c>
      <c r="C212" s="3" t="s">
        <v>66</v>
      </c>
      <c r="D212" s="3">
        <v>4.5</v>
      </c>
      <c r="E212" s="3">
        <v>4.5</v>
      </c>
      <c r="F212" s="3">
        <f t="shared" si="3"/>
        <v>4.5</v>
      </c>
      <c r="G212" s="3">
        <v>11</v>
      </c>
      <c r="H212" s="3"/>
      <c r="I212" s="3"/>
      <c r="J212" s="15" t="s">
        <v>85</v>
      </c>
    </row>
    <row r="213" spans="1:10" x14ac:dyDescent="0.25">
      <c r="A213" s="3">
        <v>30</v>
      </c>
      <c r="B213" s="3" t="s">
        <v>70</v>
      </c>
      <c r="C213" s="3" t="s">
        <v>66</v>
      </c>
      <c r="D213" s="3">
        <v>4.3</v>
      </c>
      <c r="E213" s="3">
        <v>4.3</v>
      </c>
      <c r="F213" s="3">
        <f t="shared" si="3"/>
        <v>4.3</v>
      </c>
      <c r="G213" s="3">
        <v>11</v>
      </c>
      <c r="H213" s="3"/>
      <c r="I213" s="3"/>
      <c r="J213" s="15" t="s">
        <v>96</v>
      </c>
    </row>
    <row r="214" spans="1:10" x14ac:dyDescent="0.25">
      <c r="A214" s="3">
        <v>31</v>
      </c>
      <c r="B214" s="3" t="s">
        <v>70</v>
      </c>
      <c r="C214" s="3" t="s">
        <v>66</v>
      </c>
      <c r="D214" s="3">
        <v>5</v>
      </c>
      <c r="E214" s="3">
        <v>4</v>
      </c>
      <c r="F214" s="3">
        <f t="shared" si="3"/>
        <v>4.5</v>
      </c>
      <c r="G214" s="3">
        <v>11</v>
      </c>
      <c r="H214" s="3"/>
      <c r="I214" s="3"/>
      <c r="J214" s="15" t="s">
        <v>87</v>
      </c>
    </row>
    <row r="215" spans="1:10" x14ac:dyDescent="0.25">
      <c r="A215" s="3">
        <v>32</v>
      </c>
      <c r="B215" s="3" t="s">
        <v>70</v>
      </c>
      <c r="C215" s="3" t="s">
        <v>66</v>
      </c>
      <c r="D215" s="3">
        <v>4.2</v>
      </c>
      <c r="E215" s="3">
        <v>4.2</v>
      </c>
      <c r="F215" s="3">
        <f t="shared" si="3"/>
        <v>4.2</v>
      </c>
      <c r="G215" s="3">
        <v>11.9</v>
      </c>
      <c r="H215" s="3"/>
      <c r="I215" s="3"/>
      <c r="J215" s="15" t="s">
        <v>85</v>
      </c>
    </row>
    <row r="216" spans="1:10" x14ac:dyDescent="0.25">
      <c r="A216" s="3">
        <v>33</v>
      </c>
      <c r="B216" s="3" t="s">
        <v>70</v>
      </c>
      <c r="C216" s="3" t="s">
        <v>66</v>
      </c>
      <c r="D216" s="3">
        <v>4.5</v>
      </c>
      <c r="E216" s="3">
        <v>4.5</v>
      </c>
      <c r="F216" s="3">
        <f t="shared" si="3"/>
        <v>4.5</v>
      </c>
      <c r="G216" s="3">
        <v>10.9</v>
      </c>
      <c r="H216" s="3"/>
      <c r="I216" s="3"/>
      <c r="J216" s="15" t="s">
        <v>85</v>
      </c>
    </row>
    <row r="217" spans="1:10" x14ac:dyDescent="0.25">
      <c r="A217" s="3">
        <v>34</v>
      </c>
      <c r="B217" s="3" t="s">
        <v>70</v>
      </c>
      <c r="C217" s="3" t="s">
        <v>66</v>
      </c>
      <c r="D217" s="3">
        <v>4.4000000000000004</v>
      </c>
      <c r="E217" s="3">
        <v>4.2</v>
      </c>
      <c r="F217" s="3">
        <f t="shared" si="3"/>
        <v>4.3000000000000007</v>
      </c>
      <c r="G217" s="3">
        <v>13.6</v>
      </c>
      <c r="H217" s="3"/>
      <c r="I217" s="3"/>
      <c r="J217" s="15"/>
    </row>
    <row r="218" spans="1:10" x14ac:dyDescent="0.25">
      <c r="A218" s="3">
        <v>35</v>
      </c>
      <c r="B218" s="3" t="s">
        <v>70</v>
      </c>
      <c r="C218" s="3" t="s">
        <v>66</v>
      </c>
      <c r="D218" s="3">
        <v>4</v>
      </c>
      <c r="E218" s="3">
        <v>4.4000000000000004</v>
      </c>
      <c r="F218" s="3">
        <f t="shared" si="3"/>
        <v>4.2</v>
      </c>
      <c r="G218" s="3">
        <v>12.2</v>
      </c>
      <c r="H218" s="3"/>
      <c r="I218" s="3"/>
      <c r="J218" s="15" t="s">
        <v>85</v>
      </c>
    </row>
    <row r="219" spans="1:10" x14ac:dyDescent="0.25">
      <c r="A219" s="3">
        <v>36</v>
      </c>
      <c r="B219" s="3" t="s">
        <v>70</v>
      </c>
      <c r="C219" s="3" t="s">
        <v>66</v>
      </c>
      <c r="D219" s="3">
        <v>4.3</v>
      </c>
      <c r="E219" s="3">
        <v>3.9</v>
      </c>
      <c r="F219" s="3">
        <f t="shared" si="3"/>
        <v>4.0999999999999996</v>
      </c>
      <c r="G219" s="3">
        <v>11</v>
      </c>
      <c r="H219" s="3"/>
      <c r="I219" s="3"/>
      <c r="J219" s="15"/>
    </row>
    <row r="220" spans="1:10" x14ac:dyDescent="0.25">
      <c r="A220" s="3">
        <v>1</v>
      </c>
      <c r="B220" s="3" t="s">
        <v>64</v>
      </c>
      <c r="C220" s="3" t="s">
        <v>67</v>
      </c>
      <c r="D220" s="3">
        <v>2.5</v>
      </c>
      <c r="E220" s="3">
        <v>2.8</v>
      </c>
      <c r="F220" s="3">
        <f t="shared" si="3"/>
        <v>2.65</v>
      </c>
      <c r="G220" s="3">
        <v>9.9600000000000009</v>
      </c>
      <c r="H220" s="3">
        <v>578.6</v>
      </c>
      <c r="I220" s="3">
        <v>24</v>
      </c>
      <c r="J220" s="15"/>
    </row>
    <row r="221" spans="1:10" x14ac:dyDescent="0.25">
      <c r="A221" s="3">
        <v>2</v>
      </c>
      <c r="B221" s="3" t="s">
        <v>64</v>
      </c>
      <c r="C221" s="3" t="s">
        <v>67</v>
      </c>
      <c r="D221" s="3">
        <v>1.3</v>
      </c>
      <c r="E221" s="3">
        <v>1.5</v>
      </c>
      <c r="F221" s="3">
        <f t="shared" si="3"/>
        <v>1.4</v>
      </c>
      <c r="G221" s="3"/>
      <c r="H221" s="3"/>
      <c r="I221" s="3"/>
      <c r="J221" s="15" t="s">
        <v>42</v>
      </c>
    </row>
    <row r="222" spans="1:10" x14ac:dyDescent="0.25">
      <c r="A222" s="3">
        <v>3</v>
      </c>
      <c r="B222" s="3" t="s">
        <v>64</v>
      </c>
      <c r="C222" s="3" t="s">
        <v>67</v>
      </c>
      <c r="D222" s="3">
        <v>4</v>
      </c>
      <c r="E222" s="3">
        <v>4.2</v>
      </c>
      <c r="F222" s="3">
        <f t="shared" si="3"/>
        <v>4.0999999999999996</v>
      </c>
      <c r="G222" s="3"/>
      <c r="H222" s="3"/>
      <c r="I222" s="3"/>
      <c r="J222" s="15"/>
    </row>
    <row r="223" spans="1:10" x14ac:dyDescent="0.25">
      <c r="A223" s="3">
        <v>4</v>
      </c>
      <c r="B223" s="3" t="s">
        <v>64</v>
      </c>
      <c r="C223" s="3" t="s">
        <v>67</v>
      </c>
      <c r="D223" s="3">
        <v>6.3</v>
      </c>
      <c r="E223" s="3">
        <v>6.5</v>
      </c>
      <c r="F223" s="3">
        <f t="shared" si="3"/>
        <v>6.4</v>
      </c>
      <c r="G223" s="3"/>
      <c r="H223" s="3"/>
      <c r="I223" s="3"/>
      <c r="J223" s="15"/>
    </row>
    <row r="224" spans="1:10" x14ac:dyDescent="0.25">
      <c r="A224" s="3">
        <v>5</v>
      </c>
      <c r="B224" s="3" t="s">
        <v>64</v>
      </c>
      <c r="C224" s="3" t="s">
        <v>67</v>
      </c>
      <c r="D224" s="3">
        <v>3.5</v>
      </c>
      <c r="E224" s="3">
        <v>3.7</v>
      </c>
      <c r="F224" s="3">
        <f t="shared" si="3"/>
        <v>3.6</v>
      </c>
      <c r="G224" s="3"/>
      <c r="H224" s="3"/>
      <c r="I224" s="3"/>
      <c r="J224" s="15" t="s">
        <v>43</v>
      </c>
    </row>
    <row r="225" spans="1:10" x14ac:dyDescent="0.25">
      <c r="A225" s="3">
        <v>6</v>
      </c>
      <c r="B225" s="3" t="s">
        <v>64</v>
      </c>
      <c r="C225" s="3" t="s">
        <v>67</v>
      </c>
      <c r="D225" s="3">
        <v>2</v>
      </c>
      <c r="E225" s="3">
        <v>2.2000000000000002</v>
      </c>
      <c r="F225" s="3">
        <f t="shared" si="3"/>
        <v>2.1</v>
      </c>
      <c r="G225" s="3"/>
      <c r="H225" s="3"/>
      <c r="I225" s="3"/>
      <c r="J225" s="15" t="s">
        <v>43</v>
      </c>
    </row>
    <row r="226" spans="1:10" x14ac:dyDescent="0.25">
      <c r="A226" s="3">
        <v>7</v>
      </c>
      <c r="B226" s="3" t="s">
        <v>64</v>
      </c>
      <c r="C226" s="3" t="s">
        <v>67</v>
      </c>
      <c r="D226" s="3">
        <v>2.2000000000000002</v>
      </c>
      <c r="E226" s="3">
        <v>2</v>
      </c>
      <c r="F226" s="3">
        <f t="shared" si="3"/>
        <v>2.1</v>
      </c>
      <c r="G226" s="3"/>
      <c r="H226" s="3"/>
      <c r="I226" s="3"/>
      <c r="J226" s="15" t="s">
        <v>43</v>
      </c>
    </row>
    <row r="227" spans="1:10" x14ac:dyDescent="0.25">
      <c r="A227" s="3">
        <v>8</v>
      </c>
      <c r="B227" s="3" t="s">
        <v>64</v>
      </c>
      <c r="C227" s="3" t="s">
        <v>67</v>
      </c>
      <c r="D227" s="3">
        <v>4.8</v>
      </c>
      <c r="E227" s="3">
        <v>5.8</v>
      </c>
      <c r="F227" s="3">
        <f t="shared" si="3"/>
        <v>5.3</v>
      </c>
      <c r="G227" s="3"/>
      <c r="H227" s="3"/>
      <c r="I227" s="3"/>
      <c r="J227" s="15"/>
    </row>
    <row r="228" spans="1:10" x14ac:dyDescent="0.25">
      <c r="A228" s="3">
        <v>9</v>
      </c>
      <c r="B228" s="3" t="s">
        <v>64</v>
      </c>
      <c r="C228" s="3" t="s">
        <v>67</v>
      </c>
      <c r="D228" s="3">
        <v>1</v>
      </c>
      <c r="E228" s="3">
        <v>0.9</v>
      </c>
      <c r="F228" s="3">
        <f t="shared" si="3"/>
        <v>0.95</v>
      </c>
      <c r="G228" s="3"/>
      <c r="H228" s="3"/>
      <c r="I228" s="3"/>
      <c r="J228" s="15" t="s">
        <v>49</v>
      </c>
    </row>
    <row r="229" spans="1:10" x14ac:dyDescent="0.25">
      <c r="A229" s="3">
        <v>10</v>
      </c>
      <c r="B229" s="3" t="s">
        <v>64</v>
      </c>
      <c r="C229" s="3" t="s">
        <v>67</v>
      </c>
      <c r="D229" s="3">
        <v>3.4</v>
      </c>
      <c r="E229" s="3">
        <v>3.3</v>
      </c>
      <c r="F229" s="3">
        <f t="shared" si="3"/>
        <v>3.3499999999999996</v>
      </c>
      <c r="G229" s="3"/>
      <c r="H229" s="3"/>
      <c r="I229" s="3"/>
      <c r="J229" s="15"/>
    </row>
    <row r="230" spans="1:10" x14ac:dyDescent="0.25">
      <c r="A230" s="3">
        <v>11</v>
      </c>
      <c r="B230" s="3" t="s">
        <v>64</v>
      </c>
      <c r="C230" s="3" t="s">
        <v>67</v>
      </c>
      <c r="D230" s="3">
        <v>1.9</v>
      </c>
      <c r="E230" s="3">
        <v>2</v>
      </c>
      <c r="F230" s="3">
        <f t="shared" si="3"/>
        <v>1.95</v>
      </c>
      <c r="G230" s="3"/>
      <c r="H230" s="3"/>
      <c r="I230" s="3"/>
      <c r="J230" s="15"/>
    </row>
    <row r="231" spans="1:10" x14ac:dyDescent="0.25">
      <c r="A231" s="3">
        <v>12</v>
      </c>
      <c r="B231" s="3" t="s">
        <v>64</v>
      </c>
      <c r="C231" s="3" t="s">
        <v>67</v>
      </c>
      <c r="D231" s="3">
        <v>2.2000000000000002</v>
      </c>
      <c r="E231" s="3">
        <v>2.7</v>
      </c>
      <c r="F231" s="3">
        <f t="shared" si="3"/>
        <v>2.4500000000000002</v>
      </c>
      <c r="G231" s="3"/>
      <c r="H231" s="3"/>
      <c r="I231" s="3"/>
      <c r="J231" s="15"/>
    </row>
    <row r="232" spans="1:10" x14ac:dyDescent="0.25">
      <c r="A232" s="3">
        <v>13</v>
      </c>
      <c r="B232" s="3" t="s">
        <v>64</v>
      </c>
      <c r="C232" s="3" t="s">
        <v>67</v>
      </c>
      <c r="D232" s="3">
        <v>3.1</v>
      </c>
      <c r="E232" s="3">
        <v>3.3</v>
      </c>
      <c r="F232" s="3">
        <f t="shared" si="3"/>
        <v>3.2</v>
      </c>
      <c r="G232" s="3">
        <v>8.86</v>
      </c>
      <c r="H232" s="3">
        <v>637.79999999999995</v>
      </c>
      <c r="I232" s="3">
        <v>21.9</v>
      </c>
      <c r="J232" s="15" t="s">
        <v>40</v>
      </c>
    </row>
    <row r="233" spans="1:10" x14ac:dyDescent="0.25">
      <c r="A233" s="3">
        <v>14</v>
      </c>
      <c r="B233" s="3" t="s">
        <v>64</v>
      </c>
      <c r="C233" s="3" t="s">
        <v>67</v>
      </c>
      <c r="D233" s="3">
        <v>1.3</v>
      </c>
      <c r="E233" s="3">
        <v>1.7</v>
      </c>
      <c r="F233" s="3">
        <f t="shared" si="3"/>
        <v>1.5</v>
      </c>
      <c r="G233" s="3"/>
      <c r="H233" s="3"/>
      <c r="I233" s="3"/>
      <c r="J233" s="15"/>
    </row>
    <row r="234" spans="1:10" x14ac:dyDescent="0.25">
      <c r="A234" s="3">
        <v>15</v>
      </c>
      <c r="B234" s="3" t="s">
        <v>64</v>
      </c>
      <c r="C234" s="3" t="s">
        <v>67</v>
      </c>
      <c r="D234" s="3">
        <v>2.8</v>
      </c>
      <c r="E234" s="3">
        <v>2.6</v>
      </c>
      <c r="F234" s="3">
        <f t="shared" si="3"/>
        <v>2.7</v>
      </c>
      <c r="G234" s="3"/>
      <c r="H234" s="3"/>
      <c r="I234" s="3"/>
      <c r="J234" s="15" t="s">
        <v>43</v>
      </c>
    </row>
    <row r="235" spans="1:10" x14ac:dyDescent="0.25">
      <c r="A235" s="3">
        <v>16</v>
      </c>
      <c r="B235" s="3" t="s">
        <v>64</v>
      </c>
      <c r="C235" s="3" t="s">
        <v>67</v>
      </c>
      <c r="D235" s="3">
        <v>2.6</v>
      </c>
      <c r="E235" s="3">
        <v>2.1</v>
      </c>
      <c r="F235" s="3">
        <f t="shared" si="3"/>
        <v>2.35</v>
      </c>
      <c r="G235" s="3"/>
      <c r="H235" s="3"/>
      <c r="I235" s="3"/>
      <c r="J235" s="15" t="s">
        <v>55</v>
      </c>
    </row>
    <row r="236" spans="1:10" x14ac:dyDescent="0.25">
      <c r="A236" s="3">
        <v>17</v>
      </c>
      <c r="B236" s="3" t="s">
        <v>64</v>
      </c>
      <c r="C236" s="3" t="s">
        <v>67</v>
      </c>
      <c r="D236" s="3">
        <v>4.8</v>
      </c>
      <c r="E236" s="3">
        <v>4.5999999999999996</v>
      </c>
      <c r="F236" s="3">
        <f t="shared" si="3"/>
        <v>4.6999999999999993</v>
      </c>
      <c r="G236" s="3"/>
      <c r="H236" s="3"/>
      <c r="I236" s="3"/>
      <c r="J236" s="15"/>
    </row>
    <row r="237" spans="1:10" x14ac:dyDescent="0.25">
      <c r="A237" s="3">
        <v>18</v>
      </c>
      <c r="B237" s="3" t="s">
        <v>64</v>
      </c>
      <c r="C237" s="3" t="s">
        <v>67</v>
      </c>
      <c r="D237" s="3">
        <v>1.8</v>
      </c>
      <c r="E237" s="3">
        <v>1.8</v>
      </c>
      <c r="F237" s="3">
        <f t="shared" si="3"/>
        <v>1.8</v>
      </c>
      <c r="G237" s="3"/>
      <c r="H237" s="3"/>
      <c r="I237" s="3"/>
      <c r="J237" s="15" t="s">
        <v>42</v>
      </c>
    </row>
    <row r="238" spans="1:10" x14ac:dyDescent="0.25">
      <c r="A238" s="3">
        <v>19</v>
      </c>
      <c r="B238" s="3" t="s">
        <v>64</v>
      </c>
      <c r="C238" s="3" t="s">
        <v>67</v>
      </c>
      <c r="D238" s="3">
        <v>4.7</v>
      </c>
      <c r="E238" s="3">
        <v>4.8</v>
      </c>
      <c r="F238" s="3">
        <f t="shared" si="3"/>
        <v>4.75</v>
      </c>
      <c r="G238" s="3"/>
      <c r="H238" s="3"/>
      <c r="I238" s="3"/>
      <c r="J238" s="15"/>
    </row>
    <row r="239" spans="1:10" x14ac:dyDescent="0.25">
      <c r="A239" s="3">
        <v>20</v>
      </c>
      <c r="B239" s="3" t="s">
        <v>64</v>
      </c>
      <c r="C239" s="3" t="s">
        <v>67</v>
      </c>
      <c r="D239" s="3">
        <v>1.5</v>
      </c>
      <c r="E239" s="3">
        <v>1.2</v>
      </c>
      <c r="F239" s="3">
        <f t="shared" si="3"/>
        <v>1.35</v>
      </c>
      <c r="G239" s="3"/>
      <c r="H239" s="3"/>
      <c r="I239" s="3"/>
      <c r="J239" s="15" t="s">
        <v>42</v>
      </c>
    </row>
    <row r="240" spans="1:10" x14ac:dyDescent="0.25">
      <c r="A240" s="3">
        <v>21</v>
      </c>
      <c r="B240" s="3" t="s">
        <v>64</v>
      </c>
      <c r="C240" s="3" t="s">
        <v>67</v>
      </c>
      <c r="D240" s="3">
        <v>1.5</v>
      </c>
      <c r="E240" s="3">
        <v>1.3</v>
      </c>
      <c r="F240" s="3">
        <f t="shared" si="3"/>
        <v>1.4</v>
      </c>
      <c r="G240" s="3"/>
      <c r="H240" s="3"/>
      <c r="I240" s="3"/>
      <c r="J240" s="15"/>
    </row>
    <row r="241" spans="1:10" x14ac:dyDescent="0.25">
      <c r="A241" s="3">
        <v>22</v>
      </c>
      <c r="B241" s="3" t="s">
        <v>64</v>
      </c>
      <c r="C241" s="3" t="s">
        <v>67</v>
      </c>
      <c r="D241" s="3">
        <v>1</v>
      </c>
      <c r="E241" s="3">
        <v>1</v>
      </c>
      <c r="F241" s="3">
        <f t="shared" si="3"/>
        <v>1</v>
      </c>
      <c r="G241" s="3"/>
      <c r="H241" s="3"/>
      <c r="I241" s="3"/>
      <c r="J241" s="15"/>
    </row>
    <row r="242" spans="1:10" x14ac:dyDescent="0.25">
      <c r="A242" s="3">
        <v>23</v>
      </c>
      <c r="B242" s="3" t="s">
        <v>64</v>
      </c>
      <c r="C242" s="3" t="s">
        <v>67</v>
      </c>
      <c r="D242" s="3">
        <v>1.8</v>
      </c>
      <c r="E242" s="3">
        <v>2.1</v>
      </c>
      <c r="F242" s="3">
        <f t="shared" si="3"/>
        <v>1.9500000000000002</v>
      </c>
      <c r="G242" s="3"/>
      <c r="H242" s="3"/>
      <c r="I242" s="3"/>
      <c r="J242" s="15" t="s">
        <v>44</v>
      </c>
    </row>
    <row r="243" spans="1:10" x14ac:dyDescent="0.25">
      <c r="A243" s="3">
        <v>24</v>
      </c>
      <c r="B243" s="3" t="s">
        <v>64</v>
      </c>
      <c r="C243" s="3" t="s">
        <v>67</v>
      </c>
      <c r="D243" s="3">
        <v>2.2000000000000002</v>
      </c>
      <c r="E243" s="3">
        <v>2.2000000000000002</v>
      </c>
      <c r="F243" s="3">
        <f t="shared" si="3"/>
        <v>2.2000000000000002</v>
      </c>
      <c r="G243" s="3"/>
      <c r="H243" s="3"/>
      <c r="I243" s="3"/>
      <c r="J243" s="15"/>
    </row>
    <row r="244" spans="1:10" x14ac:dyDescent="0.25">
      <c r="A244" s="3">
        <v>25</v>
      </c>
      <c r="B244" s="3" t="s">
        <v>64</v>
      </c>
      <c r="C244" s="3" t="s">
        <v>67</v>
      </c>
      <c r="D244" s="3">
        <v>2.2999999999999998</v>
      </c>
      <c r="E244" s="3">
        <v>2.5</v>
      </c>
      <c r="F244" s="3">
        <f t="shared" si="3"/>
        <v>2.4</v>
      </c>
      <c r="G244" s="3">
        <v>9.6</v>
      </c>
      <c r="H244" s="3">
        <v>660.7</v>
      </c>
      <c r="I244" s="3">
        <v>23.4</v>
      </c>
      <c r="J244" s="15"/>
    </row>
    <row r="245" spans="1:10" x14ac:dyDescent="0.25">
      <c r="A245" s="3">
        <v>26</v>
      </c>
      <c r="B245" s="3" t="s">
        <v>64</v>
      </c>
      <c r="C245" s="3" t="s">
        <v>67</v>
      </c>
      <c r="D245" s="3">
        <v>2.5</v>
      </c>
      <c r="E245" s="3">
        <v>2.7</v>
      </c>
      <c r="F245" s="3">
        <f t="shared" si="3"/>
        <v>2.6</v>
      </c>
      <c r="G245" s="3"/>
      <c r="H245" s="3"/>
      <c r="I245" s="3"/>
      <c r="J245" s="15"/>
    </row>
    <row r="246" spans="1:10" x14ac:dyDescent="0.25">
      <c r="A246" s="3">
        <v>27</v>
      </c>
      <c r="B246" s="3" t="s">
        <v>64</v>
      </c>
      <c r="C246" s="3" t="s">
        <v>67</v>
      </c>
      <c r="D246" s="3">
        <v>2.4</v>
      </c>
      <c r="E246" s="3">
        <v>2.5</v>
      </c>
      <c r="F246" s="3">
        <f t="shared" si="3"/>
        <v>2.4500000000000002</v>
      </c>
      <c r="G246" s="3"/>
      <c r="H246" s="3"/>
      <c r="I246" s="3"/>
      <c r="J246" s="15"/>
    </row>
    <row r="247" spans="1:10" x14ac:dyDescent="0.25">
      <c r="A247" s="3">
        <v>28</v>
      </c>
      <c r="B247" s="3" t="s">
        <v>64</v>
      </c>
      <c r="C247" s="3" t="s">
        <v>67</v>
      </c>
      <c r="D247" s="3">
        <v>2.4</v>
      </c>
      <c r="E247" s="3">
        <v>2</v>
      </c>
      <c r="F247" s="3">
        <f t="shared" si="3"/>
        <v>2.2000000000000002</v>
      </c>
      <c r="G247" s="3"/>
      <c r="H247" s="3"/>
      <c r="I247" s="3"/>
      <c r="J247" s="15" t="s">
        <v>43</v>
      </c>
    </row>
    <row r="248" spans="1:10" x14ac:dyDescent="0.25">
      <c r="A248" s="3">
        <v>29</v>
      </c>
      <c r="B248" s="3" t="s">
        <v>64</v>
      </c>
      <c r="C248" s="3" t="s">
        <v>67</v>
      </c>
      <c r="D248" s="3">
        <v>5</v>
      </c>
      <c r="E248" s="3">
        <v>6</v>
      </c>
      <c r="F248" s="3">
        <f t="shared" si="3"/>
        <v>5.5</v>
      </c>
      <c r="G248" s="3"/>
      <c r="H248" s="3"/>
      <c r="I248" s="3"/>
      <c r="J248" s="15"/>
    </row>
    <row r="249" spans="1:10" x14ac:dyDescent="0.25">
      <c r="A249" s="3">
        <v>30</v>
      </c>
      <c r="B249" s="3" t="s">
        <v>64</v>
      </c>
      <c r="C249" s="3" t="s">
        <v>67</v>
      </c>
      <c r="D249" s="3">
        <v>2.4</v>
      </c>
      <c r="E249" s="3">
        <v>2.2999999999999998</v>
      </c>
      <c r="F249" s="3">
        <f t="shared" si="3"/>
        <v>2.3499999999999996</v>
      </c>
      <c r="G249" s="3"/>
      <c r="H249" s="3"/>
      <c r="I249" s="3"/>
      <c r="J249" s="15" t="s">
        <v>42</v>
      </c>
    </row>
    <row r="250" spans="1:10" x14ac:dyDescent="0.25">
      <c r="A250" s="3">
        <v>31</v>
      </c>
      <c r="B250" s="3" t="s">
        <v>64</v>
      </c>
      <c r="C250" s="3" t="s">
        <v>67</v>
      </c>
      <c r="D250" s="3">
        <v>3.1</v>
      </c>
      <c r="E250" s="3">
        <v>3.3</v>
      </c>
      <c r="F250" s="3">
        <f t="shared" si="3"/>
        <v>3.2</v>
      </c>
      <c r="G250" s="3"/>
      <c r="H250" s="3"/>
      <c r="I250" s="3"/>
      <c r="J250" s="15" t="s">
        <v>39</v>
      </c>
    </row>
    <row r="251" spans="1:10" x14ac:dyDescent="0.25">
      <c r="A251" s="3">
        <v>32</v>
      </c>
      <c r="B251" s="3" t="s">
        <v>64</v>
      </c>
      <c r="C251" s="3" t="s">
        <v>67</v>
      </c>
      <c r="D251" s="3">
        <v>2.2999999999999998</v>
      </c>
      <c r="E251" s="3">
        <v>3</v>
      </c>
      <c r="F251" s="3">
        <f t="shared" si="3"/>
        <v>2.65</v>
      </c>
      <c r="G251" s="3"/>
      <c r="H251" s="3"/>
      <c r="I251" s="3"/>
      <c r="J251" s="15"/>
    </row>
    <row r="252" spans="1:10" x14ac:dyDescent="0.25">
      <c r="A252" s="3">
        <v>33</v>
      </c>
      <c r="B252" s="3" t="s">
        <v>64</v>
      </c>
      <c r="C252" s="3" t="s">
        <v>67</v>
      </c>
      <c r="D252" s="3">
        <v>1.5</v>
      </c>
      <c r="E252" s="3">
        <v>1.6</v>
      </c>
      <c r="F252" s="3">
        <f t="shared" si="3"/>
        <v>1.55</v>
      </c>
      <c r="G252" s="3"/>
      <c r="H252" s="3"/>
      <c r="I252" s="3"/>
      <c r="J252" s="15" t="s">
        <v>74</v>
      </c>
    </row>
    <row r="253" spans="1:10" x14ac:dyDescent="0.25">
      <c r="A253" s="3">
        <v>34</v>
      </c>
      <c r="B253" s="3" t="s">
        <v>64</v>
      </c>
      <c r="C253" s="3" t="s">
        <v>67</v>
      </c>
      <c r="D253" s="3">
        <v>3</v>
      </c>
      <c r="E253" s="3">
        <v>2.6</v>
      </c>
      <c r="F253" s="3">
        <f t="shared" si="3"/>
        <v>2.8</v>
      </c>
      <c r="G253" s="3"/>
      <c r="H253" s="3"/>
      <c r="I253" s="3"/>
      <c r="J253" s="15"/>
    </row>
    <row r="254" spans="1:10" x14ac:dyDescent="0.25">
      <c r="A254" s="3">
        <v>35</v>
      </c>
      <c r="B254" s="3" t="s">
        <v>64</v>
      </c>
      <c r="C254" s="3" t="s">
        <v>67</v>
      </c>
      <c r="D254" s="3">
        <v>2.6</v>
      </c>
      <c r="E254" s="3">
        <v>3.1</v>
      </c>
      <c r="F254" s="3">
        <f t="shared" si="3"/>
        <v>2.85</v>
      </c>
      <c r="G254" s="3"/>
      <c r="H254" s="3"/>
      <c r="I254" s="3"/>
      <c r="J254" s="15" t="s">
        <v>42</v>
      </c>
    </row>
    <row r="255" spans="1:10" x14ac:dyDescent="0.25">
      <c r="A255" s="3">
        <v>36</v>
      </c>
      <c r="B255" s="3" t="s">
        <v>64</v>
      </c>
      <c r="C255" s="3" t="s">
        <v>67</v>
      </c>
      <c r="D255" s="3">
        <v>3.4</v>
      </c>
      <c r="E255" s="3">
        <v>3.8</v>
      </c>
      <c r="F255" s="3">
        <f t="shared" si="3"/>
        <v>3.5999999999999996</v>
      </c>
      <c r="G255" s="3"/>
      <c r="H255" s="3"/>
      <c r="I255" s="3"/>
      <c r="J255" s="15"/>
    </row>
    <row r="256" spans="1:10" x14ac:dyDescent="0.25">
      <c r="A256" s="3">
        <v>1</v>
      </c>
      <c r="B256" s="3" t="s">
        <v>69</v>
      </c>
      <c r="C256" s="3" t="s">
        <v>67</v>
      </c>
      <c r="D256" s="3">
        <v>1.8</v>
      </c>
      <c r="E256" s="3">
        <v>1.5</v>
      </c>
      <c r="F256" s="3">
        <f t="shared" si="3"/>
        <v>1.65</v>
      </c>
      <c r="G256" s="3">
        <v>11.3</v>
      </c>
      <c r="H256" s="3">
        <v>466.9</v>
      </c>
      <c r="I256" s="3">
        <v>23.3</v>
      </c>
      <c r="J256" s="15" t="s">
        <v>83</v>
      </c>
    </row>
    <row r="257" spans="1:10" x14ac:dyDescent="0.25">
      <c r="A257" s="3">
        <v>2</v>
      </c>
      <c r="B257" s="3" t="s">
        <v>69</v>
      </c>
      <c r="C257" s="3" t="s">
        <v>67</v>
      </c>
      <c r="D257" s="3">
        <v>1.3</v>
      </c>
      <c r="E257" s="3">
        <v>1.4</v>
      </c>
      <c r="F257" s="3">
        <f t="shared" si="3"/>
        <v>1.35</v>
      </c>
      <c r="G257" s="3"/>
      <c r="H257" s="3"/>
      <c r="I257" s="3"/>
      <c r="J257" s="15" t="s">
        <v>84</v>
      </c>
    </row>
    <row r="258" spans="1:10" x14ac:dyDescent="0.25">
      <c r="A258" s="3">
        <v>3</v>
      </c>
      <c r="B258" s="3" t="s">
        <v>69</v>
      </c>
      <c r="C258" s="3" t="s">
        <v>67</v>
      </c>
      <c r="D258" s="3">
        <v>1.3</v>
      </c>
      <c r="E258" s="3">
        <v>2</v>
      </c>
      <c r="F258" s="3">
        <f t="shared" si="3"/>
        <v>1.65</v>
      </c>
      <c r="G258" s="3"/>
      <c r="H258" s="3"/>
      <c r="I258" s="3"/>
      <c r="J258" s="15" t="s">
        <v>85</v>
      </c>
    </row>
    <row r="259" spans="1:10" x14ac:dyDescent="0.25">
      <c r="A259" s="3">
        <v>4</v>
      </c>
      <c r="B259" s="3" t="s">
        <v>69</v>
      </c>
      <c r="C259" s="3" t="s">
        <v>67</v>
      </c>
      <c r="D259" s="3">
        <v>1.2</v>
      </c>
      <c r="E259" s="3">
        <v>1</v>
      </c>
      <c r="F259" s="3">
        <f t="shared" si="3"/>
        <v>1.1000000000000001</v>
      </c>
      <c r="G259" s="3"/>
      <c r="H259" s="3"/>
      <c r="I259" s="3"/>
      <c r="J259" s="15" t="s">
        <v>86</v>
      </c>
    </row>
    <row r="260" spans="1:10" x14ac:dyDescent="0.25">
      <c r="A260" s="3">
        <v>5</v>
      </c>
      <c r="B260" s="3" t="s">
        <v>69</v>
      </c>
      <c r="C260" s="3" t="s">
        <v>67</v>
      </c>
      <c r="D260" s="3">
        <v>1.7</v>
      </c>
      <c r="E260" s="3">
        <v>2.7</v>
      </c>
      <c r="F260" s="3">
        <f t="shared" si="3"/>
        <v>2.2000000000000002</v>
      </c>
      <c r="G260" s="3"/>
      <c r="H260" s="3"/>
      <c r="I260" s="3"/>
      <c r="J260" s="15" t="s">
        <v>87</v>
      </c>
    </row>
    <row r="261" spans="1:10" x14ac:dyDescent="0.25">
      <c r="A261" s="3">
        <v>6</v>
      </c>
      <c r="B261" s="3" t="s">
        <v>69</v>
      </c>
      <c r="C261" s="3" t="s">
        <v>67</v>
      </c>
      <c r="D261" s="3">
        <v>1.9</v>
      </c>
      <c r="E261" s="3">
        <v>2.5</v>
      </c>
      <c r="F261" s="3">
        <f t="shared" ref="F261:F324" si="4">AVERAGE(D261:E261)</f>
        <v>2.2000000000000002</v>
      </c>
      <c r="G261" s="3"/>
      <c r="H261" s="3"/>
      <c r="I261" s="3"/>
      <c r="J261" s="15" t="s">
        <v>83</v>
      </c>
    </row>
    <row r="262" spans="1:10" x14ac:dyDescent="0.25">
      <c r="A262" s="3">
        <v>7</v>
      </c>
      <c r="B262" s="3" t="s">
        <v>69</v>
      </c>
      <c r="C262" s="3" t="s">
        <v>67</v>
      </c>
      <c r="D262" s="3">
        <v>2.2999999999999998</v>
      </c>
      <c r="E262" s="3">
        <v>1.8</v>
      </c>
      <c r="F262" s="3">
        <f t="shared" si="4"/>
        <v>2.0499999999999998</v>
      </c>
      <c r="G262" s="3"/>
      <c r="H262" s="3"/>
      <c r="I262" s="3"/>
      <c r="J262" s="15" t="s">
        <v>85</v>
      </c>
    </row>
    <row r="263" spans="1:10" x14ac:dyDescent="0.25">
      <c r="A263" s="3">
        <v>8</v>
      </c>
      <c r="B263" s="3" t="s">
        <v>69</v>
      </c>
      <c r="C263" s="3" t="s">
        <v>67</v>
      </c>
      <c r="D263" s="3">
        <v>1.9</v>
      </c>
      <c r="E263" s="3">
        <v>2.6</v>
      </c>
      <c r="F263" s="3">
        <f t="shared" si="4"/>
        <v>2.25</v>
      </c>
      <c r="G263" s="3"/>
      <c r="H263" s="3"/>
      <c r="I263" s="3"/>
      <c r="J263" s="15" t="s">
        <v>82</v>
      </c>
    </row>
    <row r="264" spans="1:10" x14ac:dyDescent="0.25">
      <c r="A264" s="3">
        <v>9</v>
      </c>
      <c r="B264" s="3" t="s">
        <v>69</v>
      </c>
      <c r="C264" s="3" t="s">
        <v>67</v>
      </c>
      <c r="D264" s="3">
        <v>2.9</v>
      </c>
      <c r="E264" s="3">
        <v>1.5</v>
      </c>
      <c r="F264" s="3">
        <f t="shared" si="4"/>
        <v>2.2000000000000002</v>
      </c>
      <c r="G264" s="3"/>
      <c r="H264" s="3"/>
      <c r="I264" s="3"/>
      <c r="J264" s="15" t="s">
        <v>83</v>
      </c>
    </row>
    <row r="265" spans="1:10" x14ac:dyDescent="0.25">
      <c r="A265" s="3">
        <v>10</v>
      </c>
      <c r="B265" s="3" t="s">
        <v>69</v>
      </c>
      <c r="C265" s="3" t="s">
        <v>67</v>
      </c>
      <c r="D265" s="3">
        <v>2.2000000000000002</v>
      </c>
      <c r="E265" s="3">
        <v>2</v>
      </c>
      <c r="F265" s="3">
        <f t="shared" si="4"/>
        <v>2.1</v>
      </c>
      <c r="G265" s="3"/>
      <c r="H265" s="3"/>
      <c r="I265" s="3"/>
      <c r="J265" s="15" t="s">
        <v>85</v>
      </c>
    </row>
    <row r="266" spans="1:10" x14ac:dyDescent="0.25">
      <c r="A266" s="3">
        <v>11</v>
      </c>
      <c r="B266" s="3" t="s">
        <v>69</v>
      </c>
      <c r="C266" s="3" t="s">
        <v>67</v>
      </c>
      <c r="D266" s="3">
        <v>2.5</v>
      </c>
      <c r="E266" s="3">
        <v>2.4</v>
      </c>
      <c r="F266" s="3">
        <f t="shared" si="4"/>
        <v>2.4500000000000002</v>
      </c>
      <c r="G266" s="3"/>
      <c r="H266" s="3"/>
      <c r="I266" s="3"/>
      <c r="J266" s="15" t="s">
        <v>88</v>
      </c>
    </row>
    <row r="267" spans="1:10" x14ac:dyDescent="0.25">
      <c r="A267" s="3">
        <v>12</v>
      </c>
      <c r="B267" s="3" t="s">
        <v>69</v>
      </c>
      <c r="C267" s="3" t="s">
        <v>67</v>
      </c>
      <c r="D267" s="3">
        <v>1.2</v>
      </c>
      <c r="E267" s="3">
        <v>1.5</v>
      </c>
      <c r="F267" s="3">
        <f t="shared" si="4"/>
        <v>1.35</v>
      </c>
      <c r="G267" s="3"/>
      <c r="H267" s="3"/>
      <c r="I267" s="3"/>
      <c r="J267" s="15" t="s">
        <v>88</v>
      </c>
    </row>
    <row r="268" spans="1:10" x14ac:dyDescent="0.25">
      <c r="A268" s="3">
        <v>13</v>
      </c>
      <c r="B268" s="3" t="s">
        <v>69</v>
      </c>
      <c r="C268" s="3" t="s">
        <v>67</v>
      </c>
      <c r="D268" s="3">
        <v>1.7</v>
      </c>
      <c r="E268" s="3">
        <v>2</v>
      </c>
      <c r="F268" s="3">
        <f t="shared" si="4"/>
        <v>1.85</v>
      </c>
      <c r="G268" s="3">
        <v>11.3</v>
      </c>
      <c r="H268" s="3">
        <v>587.4</v>
      </c>
      <c r="I268" s="3">
        <v>26.15</v>
      </c>
      <c r="J268" s="15" t="s">
        <v>89</v>
      </c>
    </row>
    <row r="269" spans="1:10" x14ac:dyDescent="0.25">
      <c r="A269" s="3">
        <v>14</v>
      </c>
      <c r="B269" s="3" t="s">
        <v>69</v>
      </c>
      <c r="C269" s="3" t="s">
        <v>67</v>
      </c>
      <c r="D269" s="3">
        <v>1.3</v>
      </c>
      <c r="E269" s="3">
        <v>1.9</v>
      </c>
      <c r="F269" s="3">
        <f t="shared" si="4"/>
        <v>1.6</v>
      </c>
      <c r="G269" s="3"/>
      <c r="H269" s="3"/>
      <c r="I269" s="3"/>
      <c r="J269" s="15" t="s">
        <v>83</v>
      </c>
    </row>
    <row r="270" spans="1:10" x14ac:dyDescent="0.25">
      <c r="A270" s="3">
        <v>15</v>
      </c>
      <c r="B270" s="3" t="s">
        <v>69</v>
      </c>
      <c r="C270" s="3" t="s">
        <v>67</v>
      </c>
      <c r="D270" s="3">
        <v>5.3</v>
      </c>
      <c r="E270" s="3">
        <v>4.4000000000000004</v>
      </c>
      <c r="F270" s="3">
        <f t="shared" si="4"/>
        <v>4.8499999999999996</v>
      </c>
      <c r="G270" s="3"/>
      <c r="H270" s="3"/>
      <c r="I270" s="3"/>
      <c r="J270" s="15"/>
    </row>
    <row r="271" spans="1:10" x14ac:dyDescent="0.25">
      <c r="A271" s="3">
        <v>16</v>
      </c>
      <c r="B271" s="3" t="s">
        <v>69</v>
      </c>
      <c r="C271" s="3" t="s">
        <v>67</v>
      </c>
      <c r="D271" s="3">
        <v>0.9</v>
      </c>
      <c r="E271" s="3">
        <v>1</v>
      </c>
      <c r="F271" s="3">
        <f t="shared" si="4"/>
        <v>0.95</v>
      </c>
      <c r="G271" s="3"/>
      <c r="H271" s="3"/>
      <c r="I271" s="3"/>
      <c r="J271" s="15" t="s">
        <v>83</v>
      </c>
    </row>
    <row r="272" spans="1:10" x14ac:dyDescent="0.25">
      <c r="A272" s="3">
        <v>17</v>
      </c>
      <c r="B272" s="3" t="s">
        <v>69</v>
      </c>
      <c r="C272" s="3" t="s">
        <v>67</v>
      </c>
      <c r="D272" s="3">
        <v>1</v>
      </c>
      <c r="E272" s="3">
        <v>2.2000000000000002</v>
      </c>
      <c r="F272" s="3">
        <f t="shared" si="4"/>
        <v>1.6</v>
      </c>
      <c r="G272" s="3"/>
      <c r="H272" s="3"/>
      <c r="I272" s="3"/>
      <c r="J272" s="15" t="s">
        <v>82</v>
      </c>
    </row>
    <row r="273" spans="1:10" x14ac:dyDescent="0.25">
      <c r="A273" s="3">
        <v>18</v>
      </c>
      <c r="B273" s="3" t="s">
        <v>69</v>
      </c>
      <c r="C273" s="3" t="s">
        <v>67</v>
      </c>
      <c r="D273" s="3">
        <v>1.1000000000000001</v>
      </c>
      <c r="E273" s="3">
        <v>1.8</v>
      </c>
      <c r="F273" s="3">
        <f t="shared" si="4"/>
        <v>1.4500000000000002</v>
      </c>
      <c r="G273" s="3"/>
      <c r="H273" s="3"/>
      <c r="I273" s="3"/>
      <c r="J273" s="15" t="s">
        <v>86</v>
      </c>
    </row>
    <row r="274" spans="1:10" x14ac:dyDescent="0.25">
      <c r="A274" s="3">
        <v>19</v>
      </c>
      <c r="B274" s="3" t="s">
        <v>69</v>
      </c>
      <c r="C274" s="3" t="s">
        <v>67</v>
      </c>
      <c r="D274" s="3">
        <v>1.4</v>
      </c>
      <c r="E274" s="3">
        <v>1.6</v>
      </c>
      <c r="F274" s="3">
        <f t="shared" si="4"/>
        <v>1.5</v>
      </c>
      <c r="G274" s="3"/>
      <c r="H274" s="3"/>
      <c r="I274" s="3"/>
      <c r="J274" s="15" t="s">
        <v>87</v>
      </c>
    </row>
    <row r="275" spans="1:10" x14ac:dyDescent="0.25">
      <c r="A275" s="3">
        <v>20</v>
      </c>
      <c r="B275" s="3" t="s">
        <v>69</v>
      </c>
      <c r="C275" s="3" t="s">
        <v>67</v>
      </c>
      <c r="D275" s="3">
        <v>2.4</v>
      </c>
      <c r="E275" s="3">
        <v>2.6</v>
      </c>
      <c r="F275" s="3">
        <f t="shared" si="4"/>
        <v>2.5</v>
      </c>
      <c r="G275" s="3"/>
      <c r="H275" s="3"/>
      <c r="I275" s="3"/>
      <c r="J275" s="15"/>
    </row>
    <row r="276" spans="1:10" x14ac:dyDescent="0.25">
      <c r="A276" s="3">
        <v>21</v>
      </c>
      <c r="B276" s="3" t="s">
        <v>69</v>
      </c>
      <c r="C276" s="3" t="s">
        <v>67</v>
      </c>
      <c r="D276" s="3">
        <v>3.2</v>
      </c>
      <c r="E276" s="3">
        <v>2.2999999999999998</v>
      </c>
      <c r="F276" s="3">
        <f t="shared" si="4"/>
        <v>2.75</v>
      </c>
      <c r="G276" s="3"/>
      <c r="H276" s="3"/>
      <c r="I276" s="3"/>
      <c r="J276" s="15" t="s">
        <v>82</v>
      </c>
    </row>
    <row r="277" spans="1:10" x14ac:dyDescent="0.25">
      <c r="A277" s="3">
        <v>22</v>
      </c>
      <c r="B277" s="3" t="s">
        <v>69</v>
      </c>
      <c r="C277" s="3" t="s">
        <v>67</v>
      </c>
      <c r="D277" s="3">
        <v>2</v>
      </c>
      <c r="E277" s="3">
        <v>2.7</v>
      </c>
      <c r="F277" s="3">
        <f t="shared" si="4"/>
        <v>2.35</v>
      </c>
      <c r="G277" s="3"/>
      <c r="H277" s="3"/>
      <c r="I277" s="3"/>
      <c r="J277" s="15" t="s">
        <v>90</v>
      </c>
    </row>
    <row r="278" spans="1:10" x14ac:dyDescent="0.25">
      <c r="A278" s="3">
        <v>23</v>
      </c>
      <c r="B278" s="3" t="s">
        <v>69</v>
      </c>
      <c r="C278" s="3" t="s">
        <v>67</v>
      </c>
      <c r="D278" s="3">
        <v>2.2000000000000002</v>
      </c>
      <c r="E278" s="3">
        <v>1.7</v>
      </c>
      <c r="F278" s="3">
        <f t="shared" si="4"/>
        <v>1.9500000000000002</v>
      </c>
      <c r="G278" s="3"/>
      <c r="H278" s="3"/>
      <c r="I278" s="3"/>
      <c r="J278" s="15" t="s">
        <v>84</v>
      </c>
    </row>
    <row r="279" spans="1:10" x14ac:dyDescent="0.25">
      <c r="A279" s="3">
        <v>24</v>
      </c>
      <c r="B279" s="3" t="s">
        <v>69</v>
      </c>
      <c r="C279" s="3" t="s">
        <v>67</v>
      </c>
      <c r="D279" s="3">
        <v>1.8</v>
      </c>
      <c r="E279" s="3">
        <v>1.7</v>
      </c>
      <c r="F279" s="3">
        <f t="shared" si="4"/>
        <v>1.75</v>
      </c>
      <c r="G279" s="3"/>
      <c r="H279" s="3"/>
      <c r="I279" s="3"/>
      <c r="J279" s="15" t="s">
        <v>84</v>
      </c>
    </row>
    <row r="280" spans="1:10" x14ac:dyDescent="0.25">
      <c r="A280" s="3">
        <v>25</v>
      </c>
      <c r="B280" s="3" t="s">
        <v>69</v>
      </c>
      <c r="C280" s="3" t="s">
        <v>67</v>
      </c>
      <c r="D280" s="3">
        <v>0.3</v>
      </c>
      <c r="E280" s="3">
        <v>1</v>
      </c>
      <c r="F280" s="3">
        <f t="shared" si="4"/>
        <v>0.65</v>
      </c>
      <c r="G280" s="3">
        <v>11.2</v>
      </c>
      <c r="H280" s="3">
        <v>534</v>
      </c>
      <c r="I280" s="3">
        <v>24.7</v>
      </c>
      <c r="J280" s="15" t="s">
        <v>91</v>
      </c>
    </row>
    <row r="281" spans="1:10" x14ac:dyDescent="0.25">
      <c r="A281" s="3">
        <v>26</v>
      </c>
      <c r="B281" s="3" t="s">
        <v>69</v>
      </c>
      <c r="C281" s="3" t="s">
        <v>67</v>
      </c>
      <c r="D281" s="3">
        <v>1.6</v>
      </c>
      <c r="E281" s="3">
        <v>2.2999999999999998</v>
      </c>
      <c r="F281" s="3">
        <f t="shared" si="4"/>
        <v>1.95</v>
      </c>
      <c r="G281" s="3"/>
      <c r="H281" s="3"/>
      <c r="I281" s="3"/>
      <c r="J281" s="15" t="s">
        <v>85</v>
      </c>
    </row>
    <row r="282" spans="1:10" x14ac:dyDescent="0.25">
      <c r="A282" s="3">
        <v>27</v>
      </c>
      <c r="B282" s="3" t="s">
        <v>69</v>
      </c>
      <c r="C282" s="3" t="s">
        <v>67</v>
      </c>
      <c r="D282" s="3">
        <v>1.9</v>
      </c>
      <c r="E282" s="3">
        <v>2.2000000000000002</v>
      </c>
      <c r="F282" s="3">
        <f t="shared" si="4"/>
        <v>2.0499999999999998</v>
      </c>
      <c r="G282" s="3"/>
      <c r="H282" s="3"/>
      <c r="I282" s="3"/>
      <c r="J282" s="15" t="s">
        <v>82</v>
      </c>
    </row>
    <row r="283" spans="1:10" x14ac:dyDescent="0.25">
      <c r="A283" s="3">
        <v>28</v>
      </c>
      <c r="B283" s="3" t="s">
        <v>69</v>
      </c>
      <c r="C283" s="3" t="s">
        <v>67</v>
      </c>
      <c r="D283" s="3">
        <v>2.4</v>
      </c>
      <c r="E283" s="3">
        <v>1.3</v>
      </c>
      <c r="F283" s="3">
        <f t="shared" si="4"/>
        <v>1.85</v>
      </c>
      <c r="G283" s="3"/>
      <c r="H283" s="3"/>
      <c r="I283" s="3"/>
      <c r="J283" s="15" t="s">
        <v>89</v>
      </c>
    </row>
    <row r="284" spans="1:10" x14ac:dyDescent="0.25">
      <c r="A284" s="3">
        <v>29</v>
      </c>
      <c r="B284" s="3" t="s">
        <v>69</v>
      </c>
      <c r="C284" s="3" t="s">
        <v>67</v>
      </c>
      <c r="D284" s="3">
        <v>1.5</v>
      </c>
      <c r="E284" s="3">
        <v>1.8</v>
      </c>
      <c r="F284" s="3">
        <f t="shared" si="4"/>
        <v>1.65</v>
      </c>
      <c r="G284" s="3"/>
      <c r="H284" s="3"/>
      <c r="I284" s="3"/>
      <c r="J284" s="15" t="s">
        <v>85</v>
      </c>
    </row>
    <row r="285" spans="1:10" x14ac:dyDescent="0.25">
      <c r="A285" s="3">
        <v>30</v>
      </c>
      <c r="B285" s="3" t="s">
        <v>69</v>
      </c>
      <c r="C285" s="3" t="s">
        <v>67</v>
      </c>
      <c r="D285" s="3">
        <v>1.7</v>
      </c>
      <c r="E285" s="3">
        <v>1.6</v>
      </c>
      <c r="F285" s="3">
        <f t="shared" si="4"/>
        <v>1.65</v>
      </c>
      <c r="G285" s="3"/>
      <c r="H285" s="3"/>
      <c r="I285" s="3"/>
      <c r="J285" s="15" t="s">
        <v>82</v>
      </c>
    </row>
    <row r="286" spans="1:10" x14ac:dyDescent="0.25">
      <c r="A286" s="3">
        <v>31</v>
      </c>
      <c r="B286" s="3" t="s">
        <v>69</v>
      </c>
      <c r="C286" s="3" t="s">
        <v>67</v>
      </c>
      <c r="D286" s="3">
        <v>2.8</v>
      </c>
      <c r="E286" s="3">
        <v>3.2</v>
      </c>
      <c r="F286" s="3">
        <f t="shared" si="4"/>
        <v>3</v>
      </c>
      <c r="G286" s="3"/>
      <c r="H286" s="3"/>
      <c r="I286" s="3"/>
      <c r="J286" s="15" t="s">
        <v>82</v>
      </c>
    </row>
    <row r="287" spans="1:10" x14ac:dyDescent="0.25">
      <c r="A287" s="3">
        <v>32</v>
      </c>
      <c r="B287" s="3" t="s">
        <v>69</v>
      </c>
      <c r="C287" s="3" t="s">
        <v>67</v>
      </c>
      <c r="D287" s="3">
        <v>1.4</v>
      </c>
      <c r="E287" s="3">
        <v>2</v>
      </c>
      <c r="F287" s="3">
        <f t="shared" si="4"/>
        <v>1.7</v>
      </c>
      <c r="G287" s="3"/>
      <c r="H287" s="3"/>
      <c r="I287" s="3"/>
      <c r="J287" s="15" t="s">
        <v>83</v>
      </c>
    </row>
    <row r="288" spans="1:10" x14ac:dyDescent="0.25">
      <c r="A288" s="3">
        <v>33</v>
      </c>
      <c r="B288" s="3" t="s">
        <v>69</v>
      </c>
      <c r="C288" s="3" t="s">
        <v>67</v>
      </c>
      <c r="D288" s="3">
        <v>1.3</v>
      </c>
      <c r="E288" s="3">
        <v>1.4</v>
      </c>
      <c r="F288" s="3">
        <f t="shared" si="4"/>
        <v>1.35</v>
      </c>
      <c r="G288" s="3"/>
      <c r="H288" s="3"/>
      <c r="I288" s="3"/>
      <c r="J288" s="15" t="s">
        <v>88</v>
      </c>
    </row>
    <row r="289" spans="1:10" x14ac:dyDescent="0.25">
      <c r="A289" s="3">
        <v>34</v>
      </c>
      <c r="B289" s="3" t="s">
        <v>69</v>
      </c>
      <c r="C289" s="3" t="s">
        <v>67</v>
      </c>
      <c r="D289" s="3">
        <v>2.8</v>
      </c>
      <c r="E289" s="3">
        <v>1.7</v>
      </c>
      <c r="F289" s="3">
        <f t="shared" si="4"/>
        <v>2.25</v>
      </c>
      <c r="G289" s="3"/>
      <c r="H289" s="3"/>
      <c r="I289" s="3"/>
      <c r="J289" s="15" t="s">
        <v>83</v>
      </c>
    </row>
    <row r="290" spans="1:10" x14ac:dyDescent="0.25">
      <c r="A290" s="3">
        <v>35</v>
      </c>
      <c r="B290" s="3" t="s">
        <v>69</v>
      </c>
      <c r="C290" s="3" t="s">
        <v>67</v>
      </c>
      <c r="D290" s="3">
        <v>1.8</v>
      </c>
      <c r="E290" s="3">
        <v>1.8</v>
      </c>
      <c r="F290" s="3">
        <f t="shared" si="4"/>
        <v>1.8</v>
      </c>
      <c r="G290" s="3"/>
      <c r="H290" s="3"/>
      <c r="I290" s="3"/>
      <c r="J290" s="15" t="s">
        <v>88</v>
      </c>
    </row>
    <row r="291" spans="1:10" x14ac:dyDescent="0.25">
      <c r="A291" s="3">
        <v>36</v>
      </c>
      <c r="B291" s="3" t="s">
        <v>69</v>
      </c>
      <c r="C291" s="3" t="s">
        <v>67</v>
      </c>
      <c r="D291" s="3">
        <v>1.8</v>
      </c>
      <c r="E291" s="3">
        <v>1.4</v>
      </c>
      <c r="F291" s="3">
        <f t="shared" si="4"/>
        <v>1.6</v>
      </c>
      <c r="G291" s="3"/>
      <c r="H291" s="3"/>
      <c r="I291" s="3"/>
      <c r="J291" s="15" t="s">
        <v>83</v>
      </c>
    </row>
    <row r="292" spans="1:10" x14ac:dyDescent="0.25">
      <c r="A292" s="3">
        <v>1</v>
      </c>
      <c r="B292" s="3" t="s">
        <v>70</v>
      </c>
      <c r="C292" s="3" t="s">
        <v>67</v>
      </c>
      <c r="D292" s="3">
        <v>4.2</v>
      </c>
      <c r="E292" s="3">
        <v>4</v>
      </c>
      <c r="F292" s="3">
        <f t="shared" si="4"/>
        <v>4.0999999999999996</v>
      </c>
      <c r="G292" s="3">
        <v>14.7</v>
      </c>
      <c r="H292" s="3">
        <v>1141.3</v>
      </c>
      <c r="I292" s="3">
        <v>20.6</v>
      </c>
      <c r="J292" s="15" t="s">
        <v>82</v>
      </c>
    </row>
    <row r="293" spans="1:10" x14ac:dyDescent="0.25">
      <c r="A293" s="3">
        <v>2</v>
      </c>
      <c r="B293" s="3" t="s">
        <v>70</v>
      </c>
      <c r="C293" s="3" t="s">
        <v>67</v>
      </c>
      <c r="D293" s="3">
        <v>3.9</v>
      </c>
      <c r="E293" s="3">
        <v>3.5</v>
      </c>
      <c r="F293" s="3">
        <f t="shared" si="4"/>
        <v>3.7</v>
      </c>
      <c r="G293" s="3">
        <v>13.4</v>
      </c>
      <c r="H293" s="3"/>
      <c r="I293" s="3"/>
      <c r="J293" s="15" t="s">
        <v>97</v>
      </c>
    </row>
    <row r="294" spans="1:10" x14ac:dyDescent="0.25">
      <c r="A294" s="3">
        <v>3</v>
      </c>
      <c r="B294" s="3" t="s">
        <v>70</v>
      </c>
      <c r="C294" s="3" t="s">
        <v>67</v>
      </c>
      <c r="D294" s="3">
        <v>4.7</v>
      </c>
      <c r="E294" s="3">
        <v>4</v>
      </c>
      <c r="F294" s="3">
        <f t="shared" si="4"/>
        <v>4.3499999999999996</v>
      </c>
      <c r="G294" s="3">
        <v>14.2</v>
      </c>
      <c r="H294" s="3"/>
      <c r="I294" s="3"/>
      <c r="J294" s="15" t="s">
        <v>89</v>
      </c>
    </row>
    <row r="295" spans="1:10" x14ac:dyDescent="0.25">
      <c r="A295" s="3">
        <v>4</v>
      </c>
      <c r="B295" s="3" t="s">
        <v>70</v>
      </c>
      <c r="C295" s="3" t="s">
        <v>67</v>
      </c>
      <c r="D295" s="3">
        <v>4.2</v>
      </c>
      <c r="E295" s="3">
        <v>4.7</v>
      </c>
      <c r="F295" s="3">
        <f t="shared" si="4"/>
        <v>4.45</v>
      </c>
      <c r="G295" s="3">
        <v>13.6</v>
      </c>
      <c r="H295" s="3"/>
      <c r="I295" s="3"/>
      <c r="J295" s="15" t="s">
        <v>86</v>
      </c>
    </row>
    <row r="296" spans="1:10" x14ac:dyDescent="0.25">
      <c r="A296" s="3">
        <v>5</v>
      </c>
      <c r="B296" s="3" t="s">
        <v>70</v>
      </c>
      <c r="C296" s="3" t="s">
        <v>67</v>
      </c>
      <c r="D296" s="3">
        <v>4.7</v>
      </c>
      <c r="E296" s="3">
        <v>4.5</v>
      </c>
      <c r="F296" s="3">
        <f t="shared" si="4"/>
        <v>4.5999999999999996</v>
      </c>
      <c r="G296" s="3">
        <v>14.7</v>
      </c>
      <c r="H296" s="3"/>
      <c r="I296" s="3"/>
      <c r="J296" s="15" t="s">
        <v>97</v>
      </c>
    </row>
    <row r="297" spans="1:10" x14ac:dyDescent="0.25">
      <c r="A297" s="3">
        <v>6</v>
      </c>
      <c r="B297" s="3" t="s">
        <v>70</v>
      </c>
      <c r="C297" s="3" t="s">
        <v>67</v>
      </c>
      <c r="D297" s="3">
        <v>4</v>
      </c>
      <c r="E297" s="3">
        <v>4.5</v>
      </c>
      <c r="F297" s="3">
        <f t="shared" si="4"/>
        <v>4.25</v>
      </c>
      <c r="G297" s="3">
        <v>13.7</v>
      </c>
      <c r="H297" s="3"/>
      <c r="I297" s="3"/>
      <c r="J297" s="15" t="s">
        <v>86</v>
      </c>
    </row>
    <row r="298" spans="1:10" x14ac:dyDescent="0.25">
      <c r="A298" s="3">
        <v>7</v>
      </c>
      <c r="B298" s="3" t="s">
        <v>70</v>
      </c>
      <c r="C298" s="3" t="s">
        <v>67</v>
      </c>
      <c r="D298" s="3">
        <v>5</v>
      </c>
      <c r="E298" s="3">
        <v>4.7</v>
      </c>
      <c r="F298" s="3">
        <f t="shared" si="4"/>
        <v>4.8499999999999996</v>
      </c>
      <c r="G298" s="3">
        <v>12.3</v>
      </c>
      <c r="H298" s="3"/>
      <c r="I298" s="3"/>
      <c r="J298" s="15" t="s">
        <v>84</v>
      </c>
    </row>
    <row r="299" spans="1:10" x14ac:dyDescent="0.25">
      <c r="A299" s="3">
        <v>8</v>
      </c>
      <c r="B299" s="3" t="s">
        <v>70</v>
      </c>
      <c r="C299" s="3" t="s">
        <v>67</v>
      </c>
      <c r="D299" s="3">
        <v>5.4</v>
      </c>
      <c r="E299" s="3">
        <v>5</v>
      </c>
      <c r="F299" s="3">
        <f t="shared" si="4"/>
        <v>5.2</v>
      </c>
      <c r="G299" s="3">
        <v>12</v>
      </c>
      <c r="H299" s="3"/>
      <c r="I299" s="3"/>
      <c r="J299" s="15" t="s">
        <v>85</v>
      </c>
    </row>
    <row r="300" spans="1:10" x14ac:dyDescent="0.25">
      <c r="A300" s="3">
        <v>9</v>
      </c>
      <c r="B300" s="3" t="s">
        <v>70</v>
      </c>
      <c r="C300" s="3" t="s">
        <v>67</v>
      </c>
      <c r="D300" s="3">
        <v>4.5</v>
      </c>
      <c r="E300" s="3">
        <v>4.5</v>
      </c>
      <c r="F300" s="3">
        <f t="shared" si="4"/>
        <v>4.5</v>
      </c>
      <c r="G300" s="3">
        <v>12.8</v>
      </c>
      <c r="H300" s="3"/>
      <c r="I300" s="3"/>
      <c r="J300" s="15" t="s">
        <v>90</v>
      </c>
    </row>
    <row r="301" spans="1:10" x14ac:dyDescent="0.25">
      <c r="A301" s="3">
        <v>10</v>
      </c>
      <c r="B301" s="3" t="s">
        <v>70</v>
      </c>
      <c r="C301" s="3" t="s">
        <v>67</v>
      </c>
      <c r="D301" s="3">
        <v>4.5</v>
      </c>
      <c r="E301" s="3">
        <v>4.0999999999999996</v>
      </c>
      <c r="F301" s="3">
        <f t="shared" si="4"/>
        <v>4.3</v>
      </c>
      <c r="G301" s="3">
        <v>12.6</v>
      </c>
      <c r="H301" s="3"/>
      <c r="I301" s="3"/>
      <c r="J301" s="15" t="s">
        <v>92</v>
      </c>
    </row>
    <row r="302" spans="1:10" x14ac:dyDescent="0.25">
      <c r="A302" s="3">
        <v>11</v>
      </c>
      <c r="B302" s="3" t="s">
        <v>70</v>
      </c>
      <c r="C302" s="3" t="s">
        <v>67</v>
      </c>
      <c r="D302" s="3">
        <v>4.4000000000000004</v>
      </c>
      <c r="E302" s="3">
        <v>4.5999999999999996</v>
      </c>
      <c r="F302" s="3">
        <f t="shared" si="4"/>
        <v>4.5</v>
      </c>
      <c r="G302" s="3">
        <v>14.4</v>
      </c>
      <c r="H302" s="3"/>
      <c r="I302" s="3"/>
      <c r="J302" s="15" t="s">
        <v>86</v>
      </c>
    </row>
    <row r="303" spans="1:10" x14ac:dyDescent="0.25">
      <c r="A303" s="3">
        <v>12</v>
      </c>
      <c r="B303" s="3" t="s">
        <v>70</v>
      </c>
      <c r="C303" s="3" t="s">
        <v>67</v>
      </c>
      <c r="D303" s="3">
        <v>3.4</v>
      </c>
      <c r="E303" s="3">
        <v>3.5</v>
      </c>
      <c r="F303" s="3">
        <f t="shared" si="4"/>
        <v>3.45</v>
      </c>
      <c r="G303" s="3">
        <v>13</v>
      </c>
      <c r="H303" s="3"/>
      <c r="I303" s="3"/>
      <c r="J303" s="15" t="s">
        <v>85</v>
      </c>
    </row>
    <row r="304" spans="1:10" x14ac:dyDescent="0.25">
      <c r="A304" s="3">
        <v>13</v>
      </c>
      <c r="B304" s="3" t="s">
        <v>70</v>
      </c>
      <c r="C304" s="3" t="s">
        <v>67</v>
      </c>
      <c r="D304" s="3">
        <v>4</v>
      </c>
      <c r="E304" s="3">
        <v>4.7</v>
      </c>
      <c r="F304" s="3">
        <f t="shared" si="4"/>
        <v>4.3499999999999996</v>
      </c>
      <c r="G304" s="3">
        <v>13.1</v>
      </c>
      <c r="H304" s="3">
        <v>1056.0999999999999</v>
      </c>
      <c r="I304" s="3">
        <v>20.2</v>
      </c>
      <c r="J304" s="15" t="s">
        <v>89</v>
      </c>
    </row>
    <row r="305" spans="1:10" x14ac:dyDescent="0.25">
      <c r="A305" s="3">
        <v>14</v>
      </c>
      <c r="B305" s="3" t="s">
        <v>70</v>
      </c>
      <c r="C305" s="3" t="s">
        <v>67</v>
      </c>
      <c r="D305" s="3">
        <v>4.5999999999999996</v>
      </c>
      <c r="E305" s="3">
        <v>4.5</v>
      </c>
      <c r="F305" s="3">
        <f t="shared" si="4"/>
        <v>4.55</v>
      </c>
      <c r="G305" s="3">
        <v>14.4</v>
      </c>
      <c r="H305" s="3"/>
      <c r="I305" s="3"/>
      <c r="J305" s="15" t="s">
        <v>93</v>
      </c>
    </row>
    <row r="306" spans="1:10" x14ac:dyDescent="0.25">
      <c r="A306" s="3">
        <v>15</v>
      </c>
      <c r="B306" s="3" t="s">
        <v>70</v>
      </c>
      <c r="C306" s="3" t="s">
        <v>67</v>
      </c>
      <c r="D306" s="3">
        <v>5.3</v>
      </c>
      <c r="E306" s="3">
        <v>4.3</v>
      </c>
      <c r="F306" s="3">
        <f t="shared" si="4"/>
        <v>4.8</v>
      </c>
      <c r="G306" s="3">
        <v>12.5</v>
      </c>
      <c r="H306" s="3"/>
      <c r="I306" s="3"/>
      <c r="J306" s="15" t="s">
        <v>82</v>
      </c>
    </row>
    <row r="307" spans="1:10" x14ac:dyDescent="0.25">
      <c r="A307" s="3">
        <v>16</v>
      </c>
      <c r="B307" s="3" t="s">
        <v>70</v>
      </c>
      <c r="C307" s="3" t="s">
        <v>67</v>
      </c>
      <c r="D307" s="3">
        <v>4.5999999999999996</v>
      </c>
      <c r="E307" s="3">
        <v>4</v>
      </c>
      <c r="F307" s="3">
        <f t="shared" si="4"/>
        <v>4.3</v>
      </c>
      <c r="G307" s="3">
        <v>15.4</v>
      </c>
      <c r="H307" s="3"/>
      <c r="I307" s="3"/>
      <c r="J307" s="15" t="s">
        <v>89</v>
      </c>
    </row>
    <row r="308" spans="1:10" x14ac:dyDescent="0.25">
      <c r="A308" s="3">
        <v>17</v>
      </c>
      <c r="B308" s="3" t="s">
        <v>70</v>
      </c>
      <c r="C308" s="3" t="s">
        <v>67</v>
      </c>
      <c r="D308" s="3">
        <v>4.2</v>
      </c>
      <c r="E308" s="3">
        <v>4</v>
      </c>
      <c r="F308" s="3">
        <f t="shared" si="4"/>
        <v>4.0999999999999996</v>
      </c>
      <c r="G308" s="3">
        <v>12.4</v>
      </c>
      <c r="H308" s="3"/>
      <c r="I308" s="3"/>
      <c r="J308" s="15" t="s">
        <v>89</v>
      </c>
    </row>
    <row r="309" spans="1:10" x14ac:dyDescent="0.25">
      <c r="A309" s="3">
        <v>18</v>
      </c>
      <c r="B309" s="3" t="s">
        <v>70</v>
      </c>
      <c r="C309" s="3" t="s">
        <v>67</v>
      </c>
      <c r="D309" s="3">
        <v>4.2</v>
      </c>
      <c r="E309" s="3">
        <v>5.0999999999999996</v>
      </c>
      <c r="F309" s="3">
        <f t="shared" si="4"/>
        <v>4.6500000000000004</v>
      </c>
      <c r="G309" s="3">
        <v>13.1</v>
      </c>
      <c r="H309" s="3"/>
      <c r="I309" s="3"/>
      <c r="J309" s="15" t="s">
        <v>92</v>
      </c>
    </row>
    <row r="310" spans="1:10" x14ac:dyDescent="0.25">
      <c r="A310" s="3">
        <v>19</v>
      </c>
      <c r="B310" s="3" t="s">
        <v>70</v>
      </c>
      <c r="C310" s="3" t="s">
        <v>67</v>
      </c>
      <c r="D310" s="3">
        <v>4.7</v>
      </c>
      <c r="E310" s="3">
        <v>5.0999999999999996</v>
      </c>
      <c r="F310" s="3">
        <f t="shared" si="4"/>
        <v>4.9000000000000004</v>
      </c>
      <c r="G310" s="3">
        <v>13.4</v>
      </c>
      <c r="H310" s="3"/>
      <c r="I310" s="3"/>
      <c r="J310" s="15" t="s">
        <v>82</v>
      </c>
    </row>
    <row r="311" spans="1:10" x14ac:dyDescent="0.25">
      <c r="A311" s="3">
        <v>20</v>
      </c>
      <c r="B311" s="3" t="s">
        <v>70</v>
      </c>
      <c r="C311" s="3" t="s">
        <v>67</v>
      </c>
      <c r="D311" s="3">
        <v>5</v>
      </c>
      <c r="E311" s="3">
        <v>4.4000000000000004</v>
      </c>
      <c r="F311" s="3">
        <f t="shared" si="4"/>
        <v>4.7</v>
      </c>
      <c r="G311" s="3">
        <v>13.5</v>
      </c>
      <c r="H311" s="3"/>
      <c r="I311" s="3"/>
      <c r="J311" s="15" t="s">
        <v>84</v>
      </c>
    </row>
    <row r="312" spans="1:10" x14ac:dyDescent="0.25">
      <c r="A312" s="3">
        <v>21</v>
      </c>
      <c r="B312" s="3" t="s">
        <v>70</v>
      </c>
      <c r="C312" s="3" t="s">
        <v>67</v>
      </c>
      <c r="D312" s="3">
        <v>4</v>
      </c>
      <c r="E312" s="3">
        <v>3.8</v>
      </c>
      <c r="F312" s="3">
        <f t="shared" si="4"/>
        <v>3.9</v>
      </c>
      <c r="G312" s="3">
        <v>12.6</v>
      </c>
      <c r="H312" s="3"/>
      <c r="I312" s="3"/>
      <c r="J312" s="15" t="s">
        <v>85</v>
      </c>
    </row>
    <row r="313" spans="1:10" x14ac:dyDescent="0.25">
      <c r="A313" s="3">
        <v>22</v>
      </c>
      <c r="B313" s="3" t="s">
        <v>70</v>
      </c>
      <c r="C313" s="3" t="s">
        <v>67</v>
      </c>
      <c r="D313" s="3">
        <v>4.5</v>
      </c>
      <c r="E313" s="3">
        <v>4.7</v>
      </c>
      <c r="F313" s="3">
        <f t="shared" si="4"/>
        <v>4.5999999999999996</v>
      </c>
      <c r="G313" s="3">
        <v>14.3</v>
      </c>
      <c r="H313" s="3"/>
      <c r="I313" s="3"/>
      <c r="J313" s="15"/>
    </row>
    <row r="314" spans="1:10" x14ac:dyDescent="0.25">
      <c r="A314" s="3">
        <v>23</v>
      </c>
      <c r="B314" s="3" t="s">
        <v>70</v>
      </c>
      <c r="C314" s="3" t="s">
        <v>67</v>
      </c>
      <c r="D314" s="3">
        <v>4.8</v>
      </c>
      <c r="E314" s="3">
        <v>5.2</v>
      </c>
      <c r="F314" s="3">
        <f t="shared" si="4"/>
        <v>5</v>
      </c>
      <c r="G314" s="3">
        <v>13.6</v>
      </c>
      <c r="H314" s="3"/>
      <c r="I314" s="3"/>
      <c r="J314" s="15" t="s">
        <v>93</v>
      </c>
    </row>
    <row r="315" spans="1:10" x14ac:dyDescent="0.25">
      <c r="A315" s="3">
        <v>24</v>
      </c>
      <c r="B315" s="3" t="s">
        <v>70</v>
      </c>
      <c r="C315" s="3" t="s">
        <v>67</v>
      </c>
      <c r="D315" s="3">
        <v>4.9000000000000004</v>
      </c>
      <c r="E315" s="3">
        <v>4.2</v>
      </c>
      <c r="F315" s="3">
        <f t="shared" si="4"/>
        <v>4.5500000000000007</v>
      </c>
      <c r="G315" s="3">
        <v>13.9</v>
      </c>
      <c r="H315" s="3"/>
      <c r="I315" s="3"/>
      <c r="J315" s="15" t="s">
        <v>89</v>
      </c>
    </row>
    <row r="316" spans="1:10" x14ac:dyDescent="0.25">
      <c r="A316" s="3">
        <v>25</v>
      </c>
      <c r="B316" s="3" t="s">
        <v>70</v>
      </c>
      <c r="C316" s="3" t="s">
        <v>67</v>
      </c>
      <c r="D316" s="3">
        <v>4.4000000000000004</v>
      </c>
      <c r="E316" s="3">
        <v>4.7</v>
      </c>
      <c r="F316" s="3">
        <f t="shared" si="4"/>
        <v>4.5500000000000007</v>
      </c>
      <c r="G316" s="3">
        <v>13.5</v>
      </c>
      <c r="H316" s="3">
        <v>1012</v>
      </c>
      <c r="I316" s="3">
        <v>20.6</v>
      </c>
      <c r="J316" s="15" t="s">
        <v>93</v>
      </c>
    </row>
    <row r="317" spans="1:10" x14ac:dyDescent="0.25">
      <c r="A317" s="3">
        <v>26</v>
      </c>
      <c r="B317" s="3" t="s">
        <v>70</v>
      </c>
      <c r="C317" s="3" t="s">
        <v>67</v>
      </c>
      <c r="D317" s="3">
        <v>5.4</v>
      </c>
      <c r="E317" s="3">
        <v>5.2</v>
      </c>
      <c r="F317" s="3">
        <f t="shared" si="4"/>
        <v>5.3000000000000007</v>
      </c>
      <c r="G317" s="3">
        <v>12.7</v>
      </c>
      <c r="H317" s="3"/>
      <c r="I317" s="3"/>
      <c r="J317" s="15" t="s">
        <v>85</v>
      </c>
    </row>
    <row r="318" spans="1:10" x14ac:dyDescent="0.25">
      <c r="A318" s="3">
        <v>27</v>
      </c>
      <c r="B318" s="3" t="s">
        <v>70</v>
      </c>
      <c r="C318" s="3" t="s">
        <v>67</v>
      </c>
      <c r="D318" s="3">
        <v>4.2</v>
      </c>
      <c r="E318" s="3">
        <v>4.2</v>
      </c>
      <c r="F318" s="3">
        <f t="shared" si="4"/>
        <v>4.2</v>
      </c>
      <c r="G318" s="3">
        <v>11.8</v>
      </c>
      <c r="H318" s="3"/>
      <c r="I318" s="3"/>
      <c r="J318" s="15" t="s">
        <v>90</v>
      </c>
    </row>
    <row r="319" spans="1:10" x14ac:dyDescent="0.25">
      <c r="A319" s="3">
        <v>28</v>
      </c>
      <c r="B319" s="3" t="s">
        <v>70</v>
      </c>
      <c r="C319" s="3" t="s">
        <v>67</v>
      </c>
      <c r="D319" s="3">
        <v>5.5</v>
      </c>
      <c r="E319" s="3">
        <v>5.4</v>
      </c>
      <c r="F319" s="3">
        <f t="shared" si="4"/>
        <v>5.45</v>
      </c>
      <c r="G319" s="3">
        <v>13.5</v>
      </c>
      <c r="H319" s="3"/>
      <c r="I319" s="3"/>
      <c r="J319" s="15"/>
    </row>
    <row r="320" spans="1:10" x14ac:dyDescent="0.25">
      <c r="A320" s="3">
        <v>29</v>
      </c>
      <c r="B320" s="3" t="s">
        <v>70</v>
      </c>
      <c r="C320" s="3" t="s">
        <v>67</v>
      </c>
      <c r="D320" s="3">
        <v>4.4000000000000004</v>
      </c>
      <c r="E320" s="3">
        <v>4.3</v>
      </c>
      <c r="F320" s="3">
        <f t="shared" si="4"/>
        <v>4.3499999999999996</v>
      </c>
      <c r="G320" s="3">
        <v>13.1</v>
      </c>
      <c r="H320" s="3"/>
      <c r="I320" s="3"/>
      <c r="J320" s="15" t="s">
        <v>98</v>
      </c>
    </row>
    <row r="321" spans="1:10" x14ac:dyDescent="0.25">
      <c r="A321" s="3">
        <v>30</v>
      </c>
      <c r="B321" s="3" t="s">
        <v>70</v>
      </c>
      <c r="C321" s="3" t="s">
        <v>67</v>
      </c>
      <c r="D321" s="3">
        <v>5</v>
      </c>
      <c r="E321" s="3">
        <v>5.2</v>
      </c>
      <c r="F321" s="3">
        <f t="shared" si="4"/>
        <v>5.0999999999999996</v>
      </c>
      <c r="G321" s="3">
        <v>12.4</v>
      </c>
      <c r="H321" s="3"/>
      <c r="I321" s="3"/>
      <c r="J321" s="15" t="s">
        <v>83</v>
      </c>
    </row>
    <row r="322" spans="1:10" x14ac:dyDescent="0.25">
      <c r="A322" s="3">
        <v>31</v>
      </c>
      <c r="B322" s="3" t="s">
        <v>70</v>
      </c>
      <c r="C322" s="3" t="s">
        <v>67</v>
      </c>
      <c r="D322" s="3">
        <v>4</v>
      </c>
      <c r="E322" s="3">
        <v>5.2</v>
      </c>
      <c r="F322" s="3">
        <f t="shared" si="4"/>
        <v>4.5999999999999996</v>
      </c>
      <c r="G322" s="3">
        <v>12.8</v>
      </c>
      <c r="H322" s="3"/>
      <c r="I322" s="3"/>
      <c r="J322" s="15" t="s">
        <v>85</v>
      </c>
    </row>
    <row r="323" spans="1:10" x14ac:dyDescent="0.25">
      <c r="A323" s="3">
        <v>32</v>
      </c>
      <c r="B323" s="3" t="s">
        <v>70</v>
      </c>
      <c r="C323" s="3" t="s">
        <v>67</v>
      </c>
      <c r="D323" s="3">
        <v>5.7</v>
      </c>
      <c r="E323" s="3">
        <v>4.5999999999999996</v>
      </c>
      <c r="F323" s="3">
        <f t="shared" si="4"/>
        <v>5.15</v>
      </c>
      <c r="G323" s="3">
        <v>12.1</v>
      </c>
      <c r="H323" s="3"/>
      <c r="I323" s="3"/>
      <c r="J323" s="15" t="s">
        <v>82</v>
      </c>
    </row>
    <row r="324" spans="1:10" x14ac:dyDescent="0.25">
      <c r="A324" s="3">
        <v>33</v>
      </c>
      <c r="B324" s="3" t="s">
        <v>70</v>
      </c>
      <c r="C324" s="3" t="s">
        <v>67</v>
      </c>
      <c r="D324" s="3">
        <v>5.5</v>
      </c>
      <c r="E324" s="3">
        <v>4.4000000000000004</v>
      </c>
      <c r="F324" s="3">
        <f t="shared" si="4"/>
        <v>4.95</v>
      </c>
      <c r="G324" s="3">
        <v>13.4</v>
      </c>
      <c r="H324" s="3"/>
      <c r="I324" s="3"/>
      <c r="J324" s="15"/>
    </row>
    <row r="325" spans="1:10" x14ac:dyDescent="0.25">
      <c r="A325" s="3">
        <v>34</v>
      </c>
      <c r="B325" s="3" t="s">
        <v>70</v>
      </c>
      <c r="C325" s="3" t="s">
        <v>67</v>
      </c>
      <c r="D325" s="3">
        <v>5.0999999999999996</v>
      </c>
      <c r="E325" s="3">
        <v>5.0999999999999996</v>
      </c>
      <c r="F325" s="3">
        <f t="shared" ref="F325:F327" si="5">AVERAGE(D325:E325)</f>
        <v>5.0999999999999996</v>
      </c>
      <c r="G325" s="3">
        <v>13.2</v>
      </c>
      <c r="H325" s="3"/>
      <c r="I325" s="3"/>
      <c r="J325" s="15" t="s">
        <v>99</v>
      </c>
    </row>
    <row r="326" spans="1:10" x14ac:dyDescent="0.25">
      <c r="A326" s="3">
        <v>35</v>
      </c>
      <c r="B326" s="3" t="s">
        <v>70</v>
      </c>
      <c r="C326" s="3" t="s">
        <v>67</v>
      </c>
      <c r="D326" s="3">
        <v>4.2</v>
      </c>
      <c r="E326" s="3">
        <v>4.2</v>
      </c>
      <c r="F326" s="3">
        <f t="shared" si="5"/>
        <v>4.2</v>
      </c>
      <c r="G326" s="3">
        <v>13.1</v>
      </c>
      <c r="H326" s="3"/>
      <c r="I326" s="3"/>
      <c r="J326" s="15" t="s">
        <v>84</v>
      </c>
    </row>
    <row r="327" spans="1:10" x14ac:dyDescent="0.25">
      <c r="A327" s="3">
        <v>36</v>
      </c>
      <c r="B327" s="3" t="s">
        <v>70</v>
      </c>
      <c r="C327" s="3" t="s">
        <v>67</v>
      </c>
      <c r="D327" s="3">
        <v>5.8</v>
      </c>
      <c r="E327" s="3">
        <v>5.7</v>
      </c>
      <c r="F327" s="3">
        <f t="shared" si="5"/>
        <v>5.75</v>
      </c>
      <c r="G327" s="3">
        <v>12.8</v>
      </c>
      <c r="H327" s="3"/>
      <c r="I327" s="3"/>
      <c r="J327" s="15"/>
    </row>
  </sheetData>
  <mergeCells count="1">
    <mergeCell ref="A1:I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A327"/>
  <sheetViews>
    <sheetView zoomScale="60" zoomScaleNormal="60" zoomScalePageLayoutView="60" workbookViewId="0">
      <selection activeCell="Y327" activeCellId="40" sqref="Y220 Y232 Y244 Y256 Y268 Y280 Y292 Y293 Y294 Y295 Y296 Y297 Y298 Y299 Y300 Y301 Y302 Y303 Y304 Y305 Y306 Y307 Y308 Y309 Y310 Y311 Y312 Y313 Y314 Y315 Y316:Y317 Y318 Y319 Y320 Y321 Y322 Y323 Y324 Y325 Y326 Y327"/>
    </sheetView>
  </sheetViews>
  <sheetFormatPr baseColWidth="10" defaultColWidth="10.875" defaultRowHeight="15.75" x14ac:dyDescent="0.25"/>
  <cols>
    <col min="1" max="1" width="19" style="1" bestFit="1" customWidth="1"/>
    <col min="2" max="3" width="19" style="1" customWidth="1"/>
    <col min="4" max="5" width="13.625" style="1" bestFit="1" customWidth="1"/>
    <col min="6" max="6" width="13.625" style="1" customWidth="1"/>
    <col min="7" max="7" width="9.125" style="1" customWidth="1"/>
    <col min="8" max="8" width="8.625" style="1" customWidth="1"/>
    <col min="9" max="9" width="5.125" style="1" customWidth="1"/>
    <col min="10" max="10" width="7.875" style="30" customWidth="1"/>
    <col min="11" max="11" width="8.625" style="30" customWidth="1"/>
    <col min="12" max="12" width="5.5" style="1" bestFit="1" customWidth="1"/>
    <col min="13" max="13" width="8.625" style="1" bestFit="1" customWidth="1"/>
    <col min="14" max="14" width="8.625" style="30" bestFit="1" customWidth="1"/>
    <col min="15" max="16" width="12.875" style="30" bestFit="1" customWidth="1"/>
    <col min="17" max="17" width="23.125" style="1" bestFit="1" customWidth="1"/>
    <col min="18" max="22" width="10.875" style="1"/>
    <col min="23" max="23" width="5.125" style="36" customWidth="1"/>
    <col min="24" max="24" width="8.625" style="36" bestFit="1" customWidth="1"/>
    <col min="25" max="16384" width="10.875" style="1"/>
  </cols>
  <sheetData>
    <row r="1" spans="1:27" x14ac:dyDescent="0.25">
      <c r="A1" s="37" t="s">
        <v>36</v>
      </c>
      <c r="B1" s="37"/>
      <c r="C1" s="37"/>
      <c r="D1" s="37"/>
      <c r="E1" s="37"/>
      <c r="F1" s="37"/>
      <c r="G1" s="37"/>
      <c r="H1" s="37"/>
      <c r="I1" s="37"/>
      <c r="J1" s="37"/>
      <c r="K1" s="37"/>
      <c r="L1" s="37"/>
      <c r="M1" s="37"/>
      <c r="N1" s="29"/>
      <c r="O1" s="29"/>
      <c r="P1" s="29"/>
      <c r="W1" s="1"/>
      <c r="X1" s="1"/>
    </row>
    <row r="3" spans="1:27" x14ac:dyDescent="0.25">
      <c r="A3" s="21" t="s">
        <v>0</v>
      </c>
      <c r="B3" s="21" t="s">
        <v>62</v>
      </c>
      <c r="C3" s="21" t="s">
        <v>63</v>
      </c>
      <c r="D3" s="21" t="s">
        <v>1</v>
      </c>
      <c r="E3" s="21" t="s">
        <v>2</v>
      </c>
      <c r="F3" s="21" t="s">
        <v>72</v>
      </c>
      <c r="G3" s="21" t="s">
        <v>103</v>
      </c>
      <c r="H3" s="21" t="s">
        <v>104</v>
      </c>
      <c r="I3" s="21" t="s">
        <v>3</v>
      </c>
      <c r="J3" s="21"/>
      <c r="K3" s="21"/>
      <c r="L3" s="21" t="s">
        <v>4</v>
      </c>
      <c r="M3" s="21" t="s">
        <v>5</v>
      </c>
      <c r="N3" s="31"/>
      <c r="O3" s="31"/>
      <c r="P3" s="31"/>
      <c r="Q3" s="28" t="s">
        <v>119</v>
      </c>
      <c r="R3" s="28" t="s">
        <v>120</v>
      </c>
      <c r="W3" s="21" t="s">
        <v>3</v>
      </c>
      <c r="X3" s="21" t="s">
        <v>5</v>
      </c>
    </row>
    <row r="4" spans="1:27" x14ac:dyDescent="0.25">
      <c r="A4" s="3">
        <v>1</v>
      </c>
      <c r="B4" s="3" t="s">
        <v>64</v>
      </c>
      <c r="C4" s="3" t="s">
        <v>65</v>
      </c>
      <c r="D4" s="3">
        <v>2.8</v>
      </c>
      <c r="E4" s="3">
        <v>2.2999999999999998</v>
      </c>
      <c r="F4" s="3">
        <f>AVERAGE(D4:E4)</f>
        <v>2.5499999999999998</v>
      </c>
      <c r="G4" s="3">
        <f>AVERAGE(F4:F39)</f>
        <v>2.7902777777777779</v>
      </c>
      <c r="H4" s="3">
        <f>STDEV(F4:F39)</f>
        <v>0.42641687256292821</v>
      </c>
      <c r="I4" s="3">
        <v>9.3000000000000007</v>
      </c>
      <c r="J4" s="3">
        <f>AVERAGE(I4:I39)</f>
        <v>9.7333333333333343</v>
      </c>
      <c r="K4" s="3">
        <f>STDEV(I4:I39)</f>
        <v>0.40414518843273756</v>
      </c>
      <c r="L4" s="3">
        <v>731.9</v>
      </c>
      <c r="M4" s="3">
        <v>25</v>
      </c>
      <c r="N4" s="4">
        <f>M4*0.1*0.067*100/10</f>
        <v>1.675</v>
      </c>
      <c r="O4" s="4">
        <f>AVERAGE(N4:N39)</f>
        <v>1.6895166666666668</v>
      </c>
      <c r="P4" s="4">
        <f>STDEV(N4:N39)</f>
        <v>5.99578254553427E-2</v>
      </c>
      <c r="Q4" s="15" t="s">
        <v>44</v>
      </c>
      <c r="R4" s="1" t="s">
        <v>122</v>
      </c>
      <c r="S4" s="1">
        <f>9/36</f>
        <v>0.25</v>
      </c>
      <c r="T4" s="1">
        <f>3/12</f>
        <v>0.25</v>
      </c>
      <c r="U4" s="1">
        <f>AVERAGE(T4:T39)</f>
        <v>0.25</v>
      </c>
      <c r="V4" s="1">
        <f>STDEV(T4:T39)</f>
        <v>0</v>
      </c>
      <c r="W4" s="3">
        <v>9.3000000000000007</v>
      </c>
      <c r="X4" s="3">
        <v>25</v>
      </c>
      <c r="Y4" s="1">
        <f>W4/X4</f>
        <v>0.37200000000000005</v>
      </c>
      <c r="Z4" s="1">
        <f>AVERAGE(Y4:Y39)</f>
        <v>0.38610472637204246</v>
      </c>
      <c r="AA4" s="1">
        <f>STDEV(Y4:Y39)</f>
        <v>1.44186325862092E-2</v>
      </c>
    </row>
    <row r="5" spans="1:27" x14ac:dyDescent="0.25">
      <c r="A5" s="3">
        <v>2</v>
      </c>
      <c r="B5" s="3" t="s">
        <v>64</v>
      </c>
      <c r="C5" s="3" t="s">
        <v>68</v>
      </c>
      <c r="D5" s="3">
        <v>2.2000000000000002</v>
      </c>
      <c r="E5" s="3">
        <v>2.2000000000000002</v>
      </c>
      <c r="F5" s="3">
        <f t="shared" ref="F5:F68" si="0">AVERAGE(D5:E5)</f>
        <v>2.2000000000000002</v>
      </c>
      <c r="G5" s="3"/>
      <c r="H5" s="3"/>
      <c r="I5" s="3"/>
      <c r="J5" s="3"/>
      <c r="K5" s="3"/>
      <c r="L5" s="3"/>
      <c r="M5" s="3"/>
      <c r="N5" s="4"/>
      <c r="O5" s="4"/>
      <c r="P5" s="4"/>
      <c r="Q5" s="15"/>
      <c r="R5" s="1" t="s">
        <v>121</v>
      </c>
      <c r="W5" s="3"/>
      <c r="X5" s="3"/>
    </row>
    <row r="6" spans="1:27" x14ac:dyDescent="0.25">
      <c r="A6" s="3">
        <v>3</v>
      </c>
      <c r="B6" s="3" t="s">
        <v>64</v>
      </c>
      <c r="C6" s="3" t="s">
        <v>65</v>
      </c>
      <c r="D6" s="3">
        <v>3.5</v>
      </c>
      <c r="E6" s="3">
        <v>3.4</v>
      </c>
      <c r="F6" s="3">
        <f t="shared" si="0"/>
        <v>3.45</v>
      </c>
      <c r="G6" s="3"/>
      <c r="H6" s="3"/>
      <c r="I6" s="3"/>
      <c r="J6" s="3"/>
      <c r="K6" s="3"/>
      <c r="L6" s="3"/>
      <c r="M6" s="3"/>
      <c r="N6" s="4"/>
      <c r="O6" s="4"/>
      <c r="P6" s="4"/>
      <c r="Q6" s="15"/>
      <c r="R6" s="26" t="s">
        <v>121</v>
      </c>
      <c r="W6" s="3"/>
      <c r="X6" s="3"/>
    </row>
    <row r="7" spans="1:27" x14ac:dyDescent="0.25">
      <c r="A7" s="3">
        <v>4</v>
      </c>
      <c r="B7" s="3" t="s">
        <v>64</v>
      </c>
      <c r="C7" s="3" t="s">
        <v>65</v>
      </c>
      <c r="D7" s="3">
        <v>3</v>
      </c>
      <c r="E7" s="3">
        <v>2.5</v>
      </c>
      <c r="F7" s="3">
        <f t="shared" si="0"/>
        <v>2.75</v>
      </c>
      <c r="G7" s="3"/>
      <c r="H7" s="3"/>
      <c r="I7" s="3"/>
      <c r="J7" s="3"/>
      <c r="K7" s="3"/>
      <c r="L7" s="3"/>
      <c r="M7" s="3"/>
      <c r="N7" s="4"/>
      <c r="O7" s="4"/>
      <c r="P7" s="4"/>
      <c r="Q7" s="15"/>
      <c r="R7" s="26" t="s">
        <v>121</v>
      </c>
      <c r="W7" s="3"/>
      <c r="X7" s="3"/>
    </row>
    <row r="8" spans="1:27" x14ac:dyDescent="0.25">
      <c r="A8" s="3">
        <v>5</v>
      </c>
      <c r="B8" s="3" t="s">
        <v>64</v>
      </c>
      <c r="C8" s="3" t="s">
        <v>65</v>
      </c>
      <c r="D8" s="3">
        <v>2.4</v>
      </c>
      <c r="E8" s="3">
        <v>3.1</v>
      </c>
      <c r="F8" s="3">
        <f t="shared" si="0"/>
        <v>2.75</v>
      </c>
      <c r="G8" s="3"/>
      <c r="H8" s="3"/>
      <c r="I8" s="3"/>
      <c r="J8" s="3"/>
      <c r="K8" s="3"/>
      <c r="L8" s="3"/>
      <c r="M8" s="3"/>
      <c r="N8" s="4"/>
      <c r="O8" s="4"/>
      <c r="P8" s="4"/>
      <c r="Q8" s="15"/>
      <c r="R8" s="26" t="s">
        <v>121</v>
      </c>
      <c r="W8" s="3"/>
      <c r="X8" s="3"/>
    </row>
    <row r="9" spans="1:27" x14ac:dyDescent="0.25">
      <c r="A9" s="3">
        <v>6</v>
      </c>
      <c r="B9" s="3" t="s">
        <v>64</v>
      </c>
      <c r="C9" s="3" t="s">
        <v>65</v>
      </c>
      <c r="D9" s="3">
        <v>2.8</v>
      </c>
      <c r="E9" s="3">
        <v>3.1</v>
      </c>
      <c r="F9" s="3">
        <f t="shared" si="0"/>
        <v>2.95</v>
      </c>
      <c r="G9" s="3"/>
      <c r="H9" s="3"/>
      <c r="I9" s="3"/>
      <c r="J9" s="3"/>
      <c r="K9" s="3"/>
      <c r="L9" s="3"/>
      <c r="M9" s="3"/>
      <c r="N9" s="4"/>
      <c r="O9" s="4"/>
      <c r="P9" s="4"/>
      <c r="Q9" s="15"/>
      <c r="R9" s="26" t="s">
        <v>121</v>
      </c>
      <c r="W9" s="3"/>
      <c r="X9" s="3"/>
    </row>
    <row r="10" spans="1:27" x14ac:dyDescent="0.25">
      <c r="A10" s="3">
        <v>7</v>
      </c>
      <c r="B10" s="3" t="s">
        <v>64</v>
      </c>
      <c r="C10" s="3" t="s">
        <v>65</v>
      </c>
      <c r="D10" s="3">
        <v>2.4</v>
      </c>
      <c r="E10" s="3">
        <v>2.2000000000000002</v>
      </c>
      <c r="F10" s="3">
        <f t="shared" si="0"/>
        <v>2.2999999999999998</v>
      </c>
      <c r="G10" s="3"/>
      <c r="H10" s="3"/>
      <c r="I10" s="3"/>
      <c r="J10" s="3"/>
      <c r="K10" s="3"/>
      <c r="L10" s="3"/>
      <c r="M10" s="3"/>
      <c r="N10" s="4"/>
      <c r="O10" s="4"/>
      <c r="P10" s="4"/>
      <c r="Q10" s="15" t="s">
        <v>39</v>
      </c>
      <c r="R10" s="26" t="s">
        <v>122</v>
      </c>
      <c r="W10" s="3"/>
      <c r="X10" s="3"/>
    </row>
    <row r="11" spans="1:27" x14ac:dyDescent="0.25">
      <c r="A11" s="3">
        <v>8</v>
      </c>
      <c r="B11" s="3" t="s">
        <v>64</v>
      </c>
      <c r="C11" s="3" t="s">
        <v>65</v>
      </c>
      <c r="D11" s="3">
        <v>3.1</v>
      </c>
      <c r="E11" s="3">
        <v>3.2</v>
      </c>
      <c r="F11" s="3">
        <f t="shared" si="0"/>
        <v>3.1500000000000004</v>
      </c>
      <c r="G11" s="3"/>
      <c r="H11" s="3"/>
      <c r="I11" s="3"/>
      <c r="J11" s="3"/>
      <c r="K11" s="3"/>
      <c r="L11" s="3"/>
      <c r="M11" s="3"/>
      <c r="N11" s="4"/>
      <c r="O11" s="4"/>
      <c r="P11" s="4"/>
      <c r="Q11" s="15"/>
      <c r="R11" s="26" t="s">
        <v>121</v>
      </c>
      <c r="W11" s="3"/>
      <c r="X11" s="3"/>
    </row>
    <row r="12" spans="1:27" x14ac:dyDescent="0.25">
      <c r="A12" s="3">
        <v>9</v>
      </c>
      <c r="B12" s="3" t="s">
        <v>64</v>
      </c>
      <c r="C12" s="3" t="s">
        <v>65</v>
      </c>
      <c r="D12" s="3">
        <v>2.5</v>
      </c>
      <c r="E12" s="3">
        <v>3.2</v>
      </c>
      <c r="F12" s="3">
        <f t="shared" si="0"/>
        <v>2.85</v>
      </c>
      <c r="G12" s="3"/>
      <c r="H12" s="3"/>
      <c r="I12" s="3"/>
      <c r="J12" s="3"/>
      <c r="K12" s="3"/>
      <c r="L12" s="3"/>
      <c r="M12" s="3"/>
      <c r="N12" s="4"/>
      <c r="O12" s="4"/>
      <c r="P12" s="4"/>
      <c r="Q12" s="15"/>
      <c r="R12" s="26" t="s">
        <v>121</v>
      </c>
      <c r="W12" s="3"/>
      <c r="X12" s="3"/>
    </row>
    <row r="13" spans="1:27" x14ac:dyDescent="0.25">
      <c r="A13" s="3">
        <v>10</v>
      </c>
      <c r="B13" s="3" t="s">
        <v>64</v>
      </c>
      <c r="C13" s="3" t="s">
        <v>65</v>
      </c>
      <c r="D13" s="3">
        <v>2.2999999999999998</v>
      </c>
      <c r="E13" s="3">
        <v>2.6</v>
      </c>
      <c r="F13" s="3">
        <f t="shared" si="0"/>
        <v>2.4500000000000002</v>
      </c>
      <c r="G13" s="3"/>
      <c r="H13" s="3"/>
      <c r="I13" s="3"/>
      <c r="J13" s="3"/>
      <c r="K13" s="3"/>
      <c r="L13" s="3"/>
      <c r="M13" s="3"/>
      <c r="N13" s="4"/>
      <c r="O13" s="4"/>
      <c r="P13" s="4"/>
      <c r="Q13" s="15"/>
      <c r="R13" s="26" t="s">
        <v>121</v>
      </c>
      <c r="W13" s="3"/>
      <c r="X13" s="3"/>
    </row>
    <row r="14" spans="1:27" x14ac:dyDescent="0.25">
      <c r="A14" s="3">
        <v>11</v>
      </c>
      <c r="B14" s="3" t="s">
        <v>64</v>
      </c>
      <c r="C14" s="3" t="s">
        <v>65</v>
      </c>
      <c r="D14" s="3">
        <v>1.9</v>
      </c>
      <c r="E14" s="3">
        <v>2.2000000000000002</v>
      </c>
      <c r="F14" s="3">
        <f t="shared" si="0"/>
        <v>2.0499999999999998</v>
      </c>
      <c r="G14" s="3"/>
      <c r="H14" s="3"/>
      <c r="I14" s="3"/>
      <c r="J14" s="3"/>
      <c r="K14" s="3"/>
      <c r="L14" s="3"/>
      <c r="M14" s="3"/>
      <c r="N14" s="4"/>
      <c r="O14" s="4"/>
      <c r="P14" s="4"/>
      <c r="Q14" s="15" t="s">
        <v>43</v>
      </c>
      <c r="R14" s="26" t="s">
        <v>122</v>
      </c>
      <c r="W14" s="3"/>
      <c r="X14" s="3"/>
    </row>
    <row r="15" spans="1:27" x14ac:dyDescent="0.25">
      <c r="A15" s="3">
        <v>12</v>
      </c>
      <c r="B15" s="3" t="s">
        <v>64</v>
      </c>
      <c r="C15" s="3" t="s">
        <v>65</v>
      </c>
      <c r="D15" s="3">
        <v>3</v>
      </c>
      <c r="E15" s="3">
        <v>2.8</v>
      </c>
      <c r="F15" s="3">
        <f t="shared" si="0"/>
        <v>2.9</v>
      </c>
      <c r="G15" s="3"/>
      <c r="H15" s="3"/>
      <c r="I15" s="3"/>
      <c r="J15" s="3"/>
      <c r="K15" s="3"/>
      <c r="L15" s="3"/>
      <c r="M15" s="3"/>
      <c r="N15" s="4"/>
      <c r="O15" s="4"/>
      <c r="P15" s="4"/>
      <c r="Q15" s="15"/>
      <c r="R15" s="26" t="s">
        <v>121</v>
      </c>
      <c r="W15" s="3"/>
      <c r="X15" s="3"/>
    </row>
    <row r="16" spans="1:27" x14ac:dyDescent="0.25">
      <c r="A16" s="3">
        <v>13</v>
      </c>
      <c r="B16" s="3" t="s">
        <v>64</v>
      </c>
      <c r="C16" s="3" t="s">
        <v>65</v>
      </c>
      <c r="D16" s="3">
        <v>2.6</v>
      </c>
      <c r="E16" s="3">
        <v>3</v>
      </c>
      <c r="F16" s="3">
        <f t="shared" si="0"/>
        <v>2.8</v>
      </c>
      <c r="G16" s="3"/>
      <c r="H16" s="3"/>
      <c r="I16" s="3">
        <v>9.8000000000000007</v>
      </c>
      <c r="J16" s="3"/>
      <c r="K16" s="3"/>
      <c r="L16" s="3">
        <v>710.7</v>
      </c>
      <c r="M16" s="3">
        <v>24.45</v>
      </c>
      <c r="N16" s="4">
        <f t="shared" ref="N16:N64" si="1">M16*0.1*0.067*100/10</f>
        <v>1.6381500000000002</v>
      </c>
      <c r="O16" s="4"/>
      <c r="P16" s="4"/>
      <c r="Q16" s="15"/>
      <c r="R16" s="26" t="s">
        <v>121</v>
      </c>
      <c r="T16" s="1">
        <f>3/12</f>
        <v>0.25</v>
      </c>
      <c r="W16" s="3">
        <v>9.8000000000000007</v>
      </c>
      <c r="X16" s="3">
        <v>24.45</v>
      </c>
      <c r="Y16" s="36">
        <f>W16/X16</f>
        <v>0.40081799591002049</v>
      </c>
    </row>
    <row r="17" spans="1:25" x14ac:dyDescent="0.25">
      <c r="A17" s="3">
        <v>14</v>
      </c>
      <c r="B17" s="3" t="s">
        <v>64</v>
      </c>
      <c r="C17" s="3" t="s">
        <v>65</v>
      </c>
      <c r="D17" s="3">
        <v>2.6</v>
      </c>
      <c r="E17" s="3">
        <v>2.4</v>
      </c>
      <c r="F17" s="3">
        <f t="shared" si="0"/>
        <v>2.5</v>
      </c>
      <c r="G17" s="3"/>
      <c r="H17" s="3"/>
      <c r="I17" s="3"/>
      <c r="J17" s="3"/>
      <c r="K17" s="3"/>
      <c r="L17" s="3"/>
      <c r="M17" s="3"/>
      <c r="N17" s="4"/>
      <c r="O17" s="4"/>
      <c r="P17" s="4"/>
      <c r="Q17" s="15"/>
      <c r="R17" s="26" t="s">
        <v>121</v>
      </c>
      <c r="W17" s="3"/>
      <c r="X17" s="3"/>
    </row>
    <row r="18" spans="1:25" x14ac:dyDescent="0.25">
      <c r="A18" s="3">
        <v>15</v>
      </c>
      <c r="B18" s="3" t="s">
        <v>64</v>
      </c>
      <c r="C18" s="3" t="s">
        <v>65</v>
      </c>
      <c r="D18" s="3">
        <v>2.4</v>
      </c>
      <c r="E18" s="3">
        <v>2.5</v>
      </c>
      <c r="F18" s="3">
        <f t="shared" si="0"/>
        <v>2.4500000000000002</v>
      </c>
      <c r="G18" s="3"/>
      <c r="H18" s="3"/>
      <c r="I18" s="3"/>
      <c r="J18" s="3"/>
      <c r="K18" s="3"/>
      <c r="L18" s="3"/>
      <c r="M18" s="3"/>
      <c r="N18" s="4"/>
      <c r="O18" s="4"/>
      <c r="P18" s="4"/>
      <c r="Q18" s="15" t="s">
        <v>39</v>
      </c>
      <c r="R18" s="26" t="s">
        <v>122</v>
      </c>
      <c r="W18" s="3"/>
      <c r="X18" s="3"/>
    </row>
    <row r="19" spans="1:25" x14ac:dyDescent="0.25">
      <c r="A19" s="3">
        <v>16</v>
      </c>
      <c r="B19" s="3" t="s">
        <v>64</v>
      </c>
      <c r="C19" s="3" t="s">
        <v>65</v>
      </c>
      <c r="D19" s="3">
        <v>2.1</v>
      </c>
      <c r="E19" s="3">
        <v>2.4</v>
      </c>
      <c r="F19" s="3">
        <f t="shared" si="0"/>
        <v>2.25</v>
      </c>
      <c r="G19" s="3"/>
      <c r="H19" s="3"/>
      <c r="I19" s="3"/>
      <c r="J19" s="3"/>
      <c r="K19" s="3"/>
      <c r="L19" s="3"/>
      <c r="M19" s="3"/>
      <c r="N19" s="4"/>
      <c r="O19" s="4"/>
      <c r="P19" s="4"/>
      <c r="Q19" s="15" t="s">
        <v>42</v>
      </c>
      <c r="R19" s="26" t="s">
        <v>122</v>
      </c>
      <c r="W19" s="3"/>
      <c r="X19" s="3"/>
    </row>
    <row r="20" spans="1:25" x14ac:dyDescent="0.25">
      <c r="A20" s="3">
        <v>17</v>
      </c>
      <c r="B20" s="3" t="s">
        <v>64</v>
      </c>
      <c r="C20" s="3" t="s">
        <v>65</v>
      </c>
      <c r="D20" s="3">
        <v>2.8</v>
      </c>
      <c r="E20" s="3">
        <v>2.6</v>
      </c>
      <c r="F20" s="3">
        <f t="shared" si="0"/>
        <v>2.7</v>
      </c>
      <c r="G20" s="3"/>
      <c r="H20" s="3"/>
      <c r="I20" s="3"/>
      <c r="J20" s="3"/>
      <c r="K20" s="3"/>
      <c r="L20" s="3"/>
      <c r="M20" s="3"/>
      <c r="N20" s="4"/>
      <c r="O20" s="4"/>
      <c r="P20" s="4"/>
      <c r="Q20" s="15"/>
      <c r="R20" s="26" t="s">
        <v>121</v>
      </c>
      <c r="W20" s="3"/>
      <c r="X20" s="3"/>
    </row>
    <row r="21" spans="1:25" x14ac:dyDescent="0.25">
      <c r="A21" s="3">
        <v>18</v>
      </c>
      <c r="B21" s="3" t="s">
        <v>64</v>
      </c>
      <c r="C21" s="3" t="s">
        <v>65</v>
      </c>
      <c r="D21" s="3">
        <v>2.8</v>
      </c>
      <c r="E21" s="3">
        <v>3.2</v>
      </c>
      <c r="F21" s="3">
        <f t="shared" si="0"/>
        <v>3</v>
      </c>
      <c r="G21" s="3"/>
      <c r="H21" s="3"/>
      <c r="I21" s="3"/>
      <c r="J21" s="3"/>
      <c r="K21" s="3"/>
      <c r="L21" s="3"/>
      <c r="M21" s="3"/>
      <c r="N21" s="4"/>
      <c r="O21" s="4"/>
      <c r="P21" s="4"/>
      <c r="Q21" s="15"/>
      <c r="R21" s="26" t="s">
        <v>121</v>
      </c>
      <c r="W21" s="3"/>
      <c r="X21" s="3"/>
    </row>
    <row r="22" spans="1:25" x14ac:dyDescent="0.25">
      <c r="A22" s="3">
        <v>19</v>
      </c>
      <c r="B22" s="3" t="s">
        <v>64</v>
      </c>
      <c r="C22" s="3" t="s">
        <v>65</v>
      </c>
      <c r="D22" s="3">
        <v>2.4</v>
      </c>
      <c r="E22" s="3">
        <v>2.9</v>
      </c>
      <c r="F22" s="3">
        <f t="shared" si="0"/>
        <v>2.65</v>
      </c>
      <c r="G22" s="3"/>
      <c r="H22" s="3"/>
      <c r="I22" s="3"/>
      <c r="J22" s="3"/>
      <c r="K22" s="3"/>
      <c r="L22" s="3"/>
      <c r="M22" s="3"/>
      <c r="N22" s="4"/>
      <c r="O22" s="4"/>
      <c r="P22" s="4"/>
      <c r="Q22" s="15" t="s">
        <v>42</v>
      </c>
      <c r="R22" s="26" t="s">
        <v>122</v>
      </c>
      <c r="W22" s="3"/>
      <c r="X22" s="3"/>
    </row>
    <row r="23" spans="1:25" x14ac:dyDescent="0.25">
      <c r="A23" s="3">
        <v>20</v>
      </c>
      <c r="B23" s="3" t="s">
        <v>64</v>
      </c>
      <c r="C23" s="3" t="s">
        <v>65</v>
      </c>
      <c r="D23" s="3">
        <v>2.8</v>
      </c>
      <c r="E23" s="3">
        <v>2.8</v>
      </c>
      <c r="F23" s="3">
        <f t="shared" si="0"/>
        <v>2.8</v>
      </c>
      <c r="G23" s="3"/>
      <c r="H23" s="3"/>
      <c r="I23" s="3"/>
      <c r="J23" s="3"/>
      <c r="K23" s="3"/>
      <c r="L23" s="3"/>
      <c r="M23" s="3"/>
      <c r="N23" s="4"/>
      <c r="O23" s="4"/>
      <c r="P23" s="4"/>
      <c r="Q23" s="15"/>
      <c r="R23" s="26" t="s">
        <v>121</v>
      </c>
      <c r="W23" s="3"/>
      <c r="X23" s="3"/>
    </row>
    <row r="24" spans="1:25" x14ac:dyDescent="0.25">
      <c r="A24" s="3">
        <v>21</v>
      </c>
      <c r="B24" s="3" t="s">
        <v>64</v>
      </c>
      <c r="C24" s="3" t="s">
        <v>65</v>
      </c>
      <c r="D24" s="3">
        <v>3</v>
      </c>
      <c r="E24" s="3">
        <v>3.4</v>
      </c>
      <c r="F24" s="3">
        <f t="shared" si="0"/>
        <v>3.2</v>
      </c>
      <c r="G24" s="3"/>
      <c r="H24" s="3"/>
      <c r="I24" s="3"/>
      <c r="J24" s="3"/>
      <c r="K24" s="3"/>
      <c r="L24" s="3"/>
      <c r="M24" s="3"/>
      <c r="N24" s="4"/>
      <c r="O24" s="4"/>
      <c r="P24" s="4"/>
      <c r="Q24" s="15"/>
      <c r="R24" s="26" t="s">
        <v>121</v>
      </c>
      <c r="W24" s="3"/>
      <c r="X24" s="3"/>
    </row>
    <row r="25" spans="1:25" x14ac:dyDescent="0.25">
      <c r="A25" s="3">
        <v>22</v>
      </c>
      <c r="B25" s="3" t="s">
        <v>64</v>
      </c>
      <c r="C25" s="3" t="s">
        <v>65</v>
      </c>
      <c r="D25" s="3">
        <v>2.2000000000000002</v>
      </c>
      <c r="E25" s="3">
        <v>2.8</v>
      </c>
      <c r="F25" s="3">
        <f t="shared" si="0"/>
        <v>2.5</v>
      </c>
      <c r="G25" s="3"/>
      <c r="H25" s="3"/>
      <c r="I25" s="3"/>
      <c r="J25" s="3"/>
      <c r="K25" s="3"/>
      <c r="L25" s="3"/>
      <c r="M25" s="3"/>
      <c r="N25" s="4"/>
      <c r="O25" s="4"/>
      <c r="P25" s="4"/>
      <c r="Q25" s="15"/>
      <c r="R25" s="26" t="s">
        <v>121</v>
      </c>
      <c r="W25" s="3"/>
      <c r="X25" s="3"/>
    </row>
    <row r="26" spans="1:25" x14ac:dyDescent="0.25">
      <c r="A26" s="3">
        <v>23</v>
      </c>
      <c r="B26" s="3" t="s">
        <v>64</v>
      </c>
      <c r="C26" s="3" t="s">
        <v>65</v>
      </c>
      <c r="D26" s="3">
        <v>2.8</v>
      </c>
      <c r="E26" s="3">
        <v>3.3</v>
      </c>
      <c r="F26" s="3">
        <f t="shared" si="0"/>
        <v>3.05</v>
      </c>
      <c r="G26" s="3"/>
      <c r="H26" s="3"/>
      <c r="I26" s="3"/>
      <c r="J26" s="3"/>
      <c r="K26" s="3"/>
      <c r="L26" s="3"/>
      <c r="M26" s="3"/>
      <c r="N26" s="4"/>
      <c r="O26" s="4"/>
      <c r="P26" s="4"/>
      <c r="Q26" s="15"/>
      <c r="R26" s="26" t="s">
        <v>121</v>
      </c>
      <c r="W26" s="3"/>
      <c r="X26" s="3"/>
    </row>
    <row r="27" spans="1:25" x14ac:dyDescent="0.25">
      <c r="A27" s="3">
        <v>24</v>
      </c>
      <c r="B27" s="3" t="s">
        <v>64</v>
      </c>
      <c r="C27" s="3" t="s">
        <v>65</v>
      </c>
      <c r="D27" s="3">
        <v>2.8</v>
      </c>
      <c r="E27" s="3">
        <v>3.1</v>
      </c>
      <c r="F27" s="3">
        <f t="shared" si="0"/>
        <v>2.95</v>
      </c>
      <c r="G27" s="3"/>
      <c r="H27" s="3"/>
      <c r="I27" s="3"/>
      <c r="J27" s="3"/>
      <c r="K27" s="3"/>
      <c r="L27" s="3"/>
      <c r="M27" s="3"/>
      <c r="N27" s="4"/>
      <c r="O27" s="4"/>
      <c r="P27" s="4"/>
      <c r="Q27" s="15"/>
      <c r="R27" s="26" t="s">
        <v>121</v>
      </c>
      <c r="W27" s="3"/>
      <c r="X27" s="3"/>
    </row>
    <row r="28" spans="1:25" x14ac:dyDescent="0.25">
      <c r="A28" s="3">
        <v>25</v>
      </c>
      <c r="B28" s="3" t="s">
        <v>64</v>
      </c>
      <c r="C28" s="3" t="s">
        <v>65</v>
      </c>
      <c r="D28" s="3">
        <v>3.5</v>
      </c>
      <c r="E28" s="3">
        <v>3.5</v>
      </c>
      <c r="F28" s="3">
        <f t="shared" si="0"/>
        <v>3.5</v>
      </c>
      <c r="G28" s="3"/>
      <c r="H28" s="3"/>
      <c r="I28" s="3">
        <v>10.1</v>
      </c>
      <c r="J28" s="3"/>
      <c r="K28" s="3"/>
      <c r="L28" s="3">
        <v>682.1</v>
      </c>
      <c r="M28" s="3">
        <v>26.2</v>
      </c>
      <c r="N28" s="4">
        <f t="shared" si="1"/>
        <v>1.7554000000000003</v>
      </c>
      <c r="O28" s="4"/>
      <c r="P28" s="4"/>
      <c r="Q28" s="15"/>
      <c r="R28" s="26" t="s">
        <v>121</v>
      </c>
      <c r="T28" s="1">
        <f>3/12</f>
        <v>0.25</v>
      </c>
      <c r="W28" s="3">
        <v>10.1</v>
      </c>
      <c r="X28" s="3">
        <v>26.2</v>
      </c>
      <c r="Y28" s="36">
        <f>W28/X28</f>
        <v>0.38549618320610685</v>
      </c>
    </row>
    <row r="29" spans="1:25" x14ac:dyDescent="0.25">
      <c r="A29" s="3">
        <v>26</v>
      </c>
      <c r="B29" s="3" t="s">
        <v>64</v>
      </c>
      <c r="C29" s="3" t="s">
        <v>65</v>
      </c>
      <c r="D29" s="3">
        <v>3</v>
      </c>
      <c r="E29" s="3">
        <v>3.1</v>
      </c>
      <c r="F29" s="3">
        <f t="shared" si="0"/>
        <v>3.05</v>
      </c>
      <c r="G29" s="3"/>
      <c r="H29" s="3"/>
      <c r="I29" s="3"/>
      <c r="J29" s="3"/>
      <c r="K29" s="3"/>
      <c r="L29" s="3"/>
      <c r="M29" s="3"/>
      <c r="N29" s="4"/>
      <c r="O29" s="4"/>
      <c r="P29" s="4"/>
      <c r="Q29" s="15"/>
      <c r="R29" s="26" t="s">
        <v>121</v>
      </c>
      <c r="W29" s="3"/>
      <c r="X29" s="3"/>
    </row>
    <row r="30" spans="1:25" x14ac:dyDescent="0.25">
      <c r="A30" s="3">
        <v>27</v>
      </c>
      <c r="B30" s="3" t="s">
        <v>64</v>
      </c>
      <c r="C30" s="3" t="s">
        <v>65</v>
      </c>
      <c r="D30" s="3">
        <v>2.7</v>
      </c>
      <c r="E30" s="3">
        <v>2.7</v>
      </c>
      <c r="F30" s="3">
        <f t="shared" si="0"/>
        <v>2.7</v>
      </c>
      <c r="G30" s="3"/>
      <c r="H30" s="3"/>
      <c r="I30" s="3"/>
      <c r="J30" s="3"/>
      <c r="K30" s="3"/>
      <c r="L30" s="3"/>
      <c r="M30" s="3"/>
      <c r="N30" s="4"/>
      <c r="O30" s="4"/>
      <c r="P30" s="4"/>
      <c r="Q30" s="15" t="s">
        <v>40</v>
      </c>
      <c r="R30" s="26" t="s">
        <v>122</v>
      </c>
      <c r="W30" s="3"/>
      <c r="X30" s="3"/>
    </row>
    <row r="31" spans="1:25" x14ac:dyDescent="0.25">
      <c r="A31" s="3">
        <v>28</v>
      </c>
      <c r="B31" s="3" t="s">
        <v>64</v>
      </c>
      <c r="C31" s="3" t="s">
        <v>65</v>
      </c>
      <c r="D31" s="3">
        <v>3.6</v>
      </c>
      <c r="E31" s="3">
        <v>3.6</v>
      </c>
      <c r="F31" s="3">
        <f t="shared" si="0"/>
        <v>3.6</v>
      </c>
      <c r="G31" s="3"/>
      <c r="H31" s="3"/>
      <c r="I31" s="3"/>
      <c r="J31" s="3"/>
      <c r="K31" s="3"/>
      <c r="L31" s="3"/>
      <c r="M31" s="3"/>
      <c r="N31" s="4"/>
      <c r="O31" s="4"/>
      <c r="P31" s="4"/>
      <c r="Q31" s="15"/>
      <c r="R31" s="26" t="s">
        <v>121</v>
      </c>
      <c r="W31" s="3"/>
      <c r="X31" s="3"/>
    </row>
    <row r="32" spans="1:25" x14ac:dyDescent="0.25">
      <c r="A32" s="3">
        <v>29</v>
      </c>
      <c r="B32" s="3" t="s">
        <v>64</v>
      </c>
      <c r="C32" s="3" t="s">
        <v>65</v>
      </c>
      <c r="D32" s="3">
        <v>2.7</v>
      </c>
      <c r="E32" s="3">
        <v>2.2999999999999998</v>
      </c>
      <c r="F32" s="3">
        <f t="shared" si="0"/>
        <v>2.5</v>
      </c>
      <c r="G32" s="3"/>
      <c r="H32" s="3"/>
      <c r="I32" s="3"/>
      <c r="J32" s="3"/>
      <c r="K32" s="3"/>
      <c r="L32" s="3"/>
      <c r="M32" s="3"/>
      <c r="N32" s="4"/>
      <c r="O32" s="4"/>
      <c r="P32" s="4"/>
      <c r="Q32" s="15"/>
      <c r="R32" s="26" t="s">
        <v>121</v>
      </c>
      <c r="W32" s="3"/>
      <c r="X32" s="3"/>
    </row>
    <row r="33" spans="1:27" x14ac:dyDescent="0.25">
      <c r="A33" s="3">
        <v>30</v>
      </c>
      <c r="B33" s="3" t="s">
        <v>64</v>
      </c>
      <c r="C33" s="3" t="s">
        <v>65</v>
      </c>
      <c r="D33" s="3">
        <v>2.6</v>
      </c>
      <c r="E33" s="3">
        <v>2.4</v>
      </c>
      <c r="F33" s="3">
        <f t="shared" si="0"/>
        <v>2.5</v>
      </c>
      <c r="G33" s="3"/>
      <c r="H33" s="3"/>
      <c r="I33" s="3"/>
      <c r="J33" s="3"/>
      <c r="K33" s="3"/>
      <c r="L33" s="3"/>
      <c r="M33" s="3"/>
      <c r="N33" s="4"/>
      <c r="O33" s="4"/>
      <c r="P33" s="4"/>
      <c r="Q33" s="15"/>
      <c r="R33" s="26" t="s">
        <v>121</v>
      </c>
      <c r="W33" s="3"/>
      <c r="X33" s="3"/>
    </row>
    <row r="34" spans="1:27" x14ac:dyDescent="0.25">
      <c r="A34" s="3">
        <v>31</v>
      </c>
      <c r="B34" s="3" t="s">
        <v>64</v>
      </c>
      <c r="C34" s="3" t="s">
        <v>65</v>
      </c>
      <c r="D34" s="3">
        <v>3</v>
      </c>
      <c r="E34" s="3">
        <v>2.4</v>
      </c>
      <c r="F34" s="3">
        <f t="shared" si="0"/>
        <v>2.7</v>
      </c>
      <c r="G34" s="3"/>
      <c r="H34" s="3"/>
      <c r="I34" s="3"/>
      <c r="J34" s="3"/>
      <c r="K34" s="3"/>
      <c r="L34" s="3"/>
      <c r="M34" s="3"/>
      <c r="N34" s="4"/>
      <c r="O34" s="4"/>
      <c r="P34" s="4"/>
      <c r="Q34" s="15" t="s">
        <v>43</v>
      </c>
      <c r="R34" s="26" t="s">
        <v>122</v>
      </c>
      <c r="W34" s="3"/>
      <c r="X34" s="3"/>
    </row>
    <row r="35" spans="1:27" x14ac:dyDescent="0.25">
      <c r="A35" s="3">
        <v>32</v>
      </c>
      <c r="B35" s="3" t="s">
        <v>64</v>
      </c>
      <c r="C35" s="3" t="s">
        <v>65</v>
      </c>
      <c r="D35" s="3">
        <v>2.6</v>
      </c>
      <c r="E35" s="3">
        <v>2.1</v>
      </c>
      <c r="F35" s="3">
        <f t="shared" si="0"/>
        <v>2.35</v>
      </c>
      <c r="G35" s="3"/>
      <c r="H35" s="3"/>
      <c r="I35" s="3"/>
      <c r="J35" s="3"/>
      <c r="K35" s="3"/>
      <c r="L35" s="3"/>
      <c r="M35" s="3"/>
      <c r="N35" s="4"/>
      <c r="O35" s="4"/>
      <c r="P35" s="4"/>
      <c r="Q35" s="15"/>
      <c r="R35" s="26" t="s">
        <v>121</v>
      </c>
      <c r="W35" s="3"/>
      <c r="X35" s="3"/>
    </row>
    <row r="36" spans="1:27" x14ac:dyDescent="0.25">
      <c r="A36" s="3">
        <v>33</v>
      </c>
      <c r="B36" s="3" t="s">
        <v>64</v>
      </c>
      <c r="C36" s="3" t="s">
        <v>65</v>
      </c>
      <c r="D36" s="3">
        <v>3.9</v>
      </c>
      <c r="E36" s="3">
        <v>4.4000000000000004</v>
      </c>
      <c r="F36" s="3">
        <f t="shared" si="0"/>
        <v>4.1500000000000004</v>
      </c>
      <c r="G36" s="3"/>
      <c r="H36" s="3"/>
      <c r="I36" s="3"/>
      <c r="J36" s="3"/>
      <c r="K36" s="3"/>
      <c r="L36" s="3"/>
      <c r="M36" s="3"/>
      <c r="N36" s="4"/>
      <c r="O36" s="4"/>
      <c r="P36" s="4"/>
      <c r="Q36" s="15"/>
      <c r="R36" s="26" t="s">
        <v>121</v>
      </c>
      <c r="W36" s="3"/>
      <c r="X36" s="3"/>
    </row>
    <row r="37" spans="1:27" x14ac:dyDescent="0.25">
      <c r="A37" s="3">
        <v>34</v>
      </c>
      <c r="B37" s="3" t="s">
        <v>64</v>
      </c>
      <c r="C37" s="3" t="s">
        <v>65</v>
      </c>
      <c r="D37" s="3">
        <v>3.1</v>
      </c>
      <c r="E37" s="3">
        <v>2.8</v>
      </c>
      <c r="F37" s="3">
        <f t="shared" si="0"/>
        <v>2.95</v>
      </c>
      <c r="G37" s="3"/>
      <c r="H37" s="3"/>
      <c r="I37" s="3"/>
      <c r="J37" s="3"/>
      <c r="K37" s="3"/>
      <c r="L37" s="3"/>
      <c r="M37" s="3"/>
      <c r="N37" s="4"/>
      <c r="O37" s="4"/>
      <c r="P37" s="4"/>
      <c r="Q37" s="15"/>
      <c r="R37" s="26" t="s">
        <v>121</v>
      </c>
      <c r="W37" s="3"/>
      <c r="X37" s="3"/>
    </row>
    <row r="38" spans="1:27" x14ac:dyDescent="0.25">
      <c r="A38" s="3">
        <v>35</v>
      </c>
      <c r="B38" s="3" t="s">
        <v>64</v>
      </c>
      <c r="C38" s="3" t="s">
        <v>65</v>
      </c>
      <c r="D38" s="3">
        <v>2.6</v>
      </c>
      <c r="E38" s="3">
        <v>2.6</v>
      </c>
      <c r="F38" s="3">
        <f t="shared" si="0"/>
        <v>2.6</v>
      </c>
      <c r="G38" s="3"/>
      <c r="H38" s="3"/>
      <c r="I38" s="3"/>
      <c r="J38" s="3"/>
      <c r="K38" s="3"/>
      <c r="L38" s="3"/>
      <c r="M38" s="3"/>
      <c r="N38" s="4"/>
      <c r="O38" s="4"/>
      <c r="P38" s="4"/>
      <c r="Q38" s="15"/>
      <c r="R38" s="26" t="s">
        <v>121</v>
      </c>
      <c r="W38" s="3"/>
      <c r="X38" s="3"/>
    </row>
    <row r="39" spans="1:27" x14ac:dyDescent="0.25">
      <c r="A39" s="3">
        <v>36</v>
      </c>
      <c r="B39" s="3" t="s">
        <v>64</v>
      </c>
      <c r="C39" s="3" t="s">
        <v>65</v>
      </c>
      <c r="D39" s="3">
        <v>2.4</v>
      </c>
      <c r="E39" s="3">
        <v>2.9</v>
      </c>
      <c r="F39" s="3">
        <f t="shared" si="0"/>
        <v>2.65</v>
      </c>
      <c r="G39" s="3"/>
      <c r="H39" s="3"/>
      <c r="I39" s="3"/>
      <c r="J39" s="3"/>
      <c r="K39" s="3"/>
      <c r="L39" s="3"/>
      <c r="M39" s="3"/>
      <c r="N39" s="4"/>
      <c r="O39" s="4"/>
      <c r="P39" s="4"/>
      <c r="Q39" s="15" t="s">
        <v>73</v>
      </c>
      <c r="R39" s="26" t="s">
        <v>122</v>
      </c>
      <c r="W39" s="3"/>
      <c r="X39" s="3"/>
    </row>
    <row r="40" spans="1:27" x14ac:dyDescent="0.25">
      <c r="A40" s="3">
        <v>1</v>
      </c>
      <c r="B40" s="3" t="s">
        <v>69</v>
      </c>
      <c r="C40" s="3" t="s">
        <v>65</v>
      </c>
      <c r="D40" s="3">
        <v>3.7</v>
      </c>
      <c r="E40" s="3">
        <v>4.0999999999999996</v>
      </c>
      <c r="F40" s="3">
        <f t="shared" si="0"/>
        <v>3.9</v>
      </c>
      <c r="G40" s="3">
        <f>AVERAGE(F40:F75)</f>
        <v>2.7944444444444438</v>
      </c>
      <c r="H40" s="3">
        <f>STDEV(F40:F75)</f>
        <v>0.69895613777953614</v>
      </c>
      <c r="I40" s="3">
        <v>11.9</v>
      </c>
      <c r="J40" s="3">
        <f>AVERAGE(I40:I75)</f>
        <v>12.033333333333333</v>
      </c>
      <c r="K40" s="3">
        <f>STDEV(I40:I75)</f>
        <v>0.11547005383792475</v>
      </c>
      <c r="L40" s="3">
        <v>504.1</v>
      </c>
      <c r="M40" s="3">
        <v>28.3</v>
      </c>
      <c r="N40" s="4">
        <f t="shared" si="1"/>
        <v>1.8961000000000001</v>
      </c>
      <c r="O40" s="4">
        <f>AVERAGE(N40:N75)</f>
        <v>1.9564000000000004</v>
      </c>
      <c r="P40" s="4">
        <f>STDEV(N40:N75)</f>
        <v>5.3179601352398374E-2</v>
      </c>
      <c r="Q40" s="15"/>
      <c r="R40" s="26" t="s">
        <v>121</v>
      </c>
      <c r="S40" s="1">
        <f>24/36</f>
        <v>0.66666666666666663</v>
      </c>
      <c r="T40" s="1">
        <f>10/12</f>
        <v>0.83333333333333337</v>
      </c>
      <c r="U40" s="34">
        <f>AVERAGE(T40:T75)</f>
        <v>0.72222222222222232</v>
      </c>
      <c r="V40" s="34">
        <f>STDEV(T40:T75)</f>
        <v>0.12729376930432851</v>
      </c>
      <c r="W40" s="3">
        <v>11.9</v>
      </c>
      <c r="X40" s="3">
        <v>28.3</v>
      </c>
      <c r="Y40" s="36">
        <f>W40/X40</f>
        <v>0.4204946996466431</v>
      </c>
      <c r="Z40" s="36">
        <f>AVERAGE(Y40:Y75)</f>
        <v>0.41223481987614757</v>
      </c>
      <c r="AA40" s="36">
        <f>STDEV(Y40:Y75)</f>
        <v>7.4452556138638187E-3</v>
      </c>
    </row>
    <row r="41" spans="1:27" x14ac:dyDescent="0.25">
      <c r="A41" s="3">
        <v>2</v>
      </c>
      <c r="B41" s="3" t="s">
        <v>69</v>
      </c>
      <c r="C41" s="3" t="s">
        <v>65</v>
      </c>
      <c r="D41" s="3">
        <v>2.5</v>
      </c>
      <c r="E41" s="3">
        <v>2.2999999999999998</v>
      </c>
      <c r="F41" s="3">
        <f t="shared" si="0"/>
        <v>2.4</v>
      </c>
      <c r="G41" s="3"/>
      <c r="H41" s="3"/>
      <c r="I41" s="3"/>
      <c r="J41" s="3"/>
      <c r="K41" s="3"/>
      <c r="L41" s="3"/>
      <c r="M41" s="3"/>
      <c r="N41" s="4"/>
      <c r="O41" s="4"/>
      <c r="P41" s="4"/>
      <c r="Q41" s="15"/>
      <c r="R41" s="26" t="s">
        <v>121</v>
      </c>
      <c r="W41" s="3"/>
      <c r="X41" s="3"/>
    </row>
    <row r="42" spans="1:27" x14ac:dyDescent="0.25">
      <c r="A42" s="3">
        <v>3</v>
      </c>
      <c r="B42" s="3" t="s">
        <v>69</v>
      </c>
      <c r="C42" s="3" t="s">
        <v>65</v>
      </c>
      <c r="D42" s="3">
        <v>2.5</v>
      </c>
      <c r="E42" s="3">
        <v>2.6</v>
      </c>
      <c r="F42" s="3">
        <f t="shared" si="0"/>
        <v>2.5499999999999998</v>
      </c>
      <c r="G42" s="3"/>
      <c r="H42" s="3"/>
      <c r="I42" s="3"/>
      <c r="J42" s="3"/>
      <c r="K42" s="3"/>
      <c r="L42" s="3"/>
      <c r="M42" s="3"/>
      <c r="N42" s="4"/>
      <c r="O42" s="4"/>
      <c r="P42" s="4"/>
      <c r="Q42" s="15" t="s">
        <v>39</v>
      </c>
      <c r="R42" s="26" t="s">
        <v>122</v>
      </c>
      <c r="W42" s="3"/>
      <c r="X42" s="3"/>
    </row>
    <row r="43" spans="1:27" x14ac:dyDescent="0.25">
      <c r="A43" s="3">
        <v>4</v>
      </c>
      <c r="B43" s="3" t="s">
        <v>69</v>
      </c>
      <c r="C43" s="3" t="s">
        <v>65</v>
      </c>
      <c r="D43" s="3">
        <v>3.3</v>
      </c>
      <c r="E43" s="3">
        <v>3.8</v>
      </c>
      <c r="F43" s="3">
        <f t="shared" si="0"/>
        <v>3.55</v>
      </c>
      <c r="G43" s="3"/>
      <c r="H43" s="3"/>
      <c r="I43" s="3"/>
      <c r="J43" s="3"/>
      <c r="K43" s="3"/>
      <c r="L43" s="3"/>
      <c r="M43" s="3"/>
      <c r="N43" s="4"/>
      <c r="O43" s="4"/>
      <c r="P43" s="4"/>
      <c r="Q43" s="15" t="s">
        <v>75</v>
      </c>
      <c r="R43" s="26" t="s">
        <v>122</v>
      </c>
      <c r="W43" s="3"/>
      <c r="X43" s="3"/>
    </row>
    <row r="44" spans="1:27" x14ac:dyDescent="0.25">
      <c r="A44" s="3">
        <v>5</v>
      </c>
      <c r="B44" s="3" t="s">
        <v>69</v>
      </c>
      <c r="C44" s="3" t="s">
        <v>65</v>
      </c>
      <c r="D44" s="3">
        <v>3.4</v>
      </c>
      <c r="E44" s="3">
        <v>2.2000000000000002</v>
      </c>
      <c r="F44" s="3">
        <f t="shared" si="0"/>
        <v>2.8</v>
      </c>
      <c r="G44" s="3"/>
      <c r="H44" s="3"/>
      <c r="I44" s="3"/>
      <c r="J44" s="3"/>
      <c r="K44" s="3"/>
      <c r="L44" s="3"/>
      <c r="M44" s="3"/>
      <c r="N44" s="4"/>
      <c r="O44" s="4"/>
      <c r="P44" s="4"/>
      <c r="Q44" s="15" t="s">
        <v>76</v>
      </c>
      <c r="R44" s="26" t="s">
        <v>122</v>
      </c>
      <c r="W44" s="3"/>
      <c r="X44" s="3"/>
    </row>
    <row r="45" spans="1:27" x14ac:dyDescent="0.25">
      <c r="A45" s="3">
        <v>6</v>
      </c>
      <c r="B45" s="3" t="s">
        <v>69</v>
      </c>
      <c r="C45" s="3" t="s">
        <v>65</v>
      </c>
      <c r="D45" s="3">
        <v>3.3</v>
      </c>
      <c r="E45" s="3">
        <v>3.3</v>
      </c>
      <c r="F45" s="3">
        <f t="shared" si="0"/>
        <v>3.3</v>
      </c>
      <c r="G45" s="3"/>
      <c r="H45" s="3"/>
      <c r="I45" s="3"/>
      <c r="J45" s="3"/>
      <c r="K45" s="3"/>
      <c r="L45" s="3"/>
      <c r="M45" s="3"/>
      <c r="N45" s="4"/>
      <c r="O45" s="4"/>
      <c r="P45" s="4"/>
      <c r="Q45" s="15" t="s">
        <v>45</v>
      </c>
      <c r="R45" s="26" t="s">
        <v>122</v>
      </c>
      <c r="W45" s="3"/>
      <c r="X45" s="3"/>
    </row>
    <row r="46" spans="1:27" x14ac:dyDescent="0.25">
      <c r="A46" s="3">
        <v>7</v>
      </c>
      <c r="B46" s="3" t="s">
        <v>69</v>
      </c>
      <c r="C46" s="3" t="s">
        <v>65</v>
      </c>
      <c r="D46" s="3">
        <v>2.6</v>
      </c>
      <c r="E46" s="3">
        <v>2.4</v>
      </c>
      <c r="F46" s="3">
        <f t="shared" si="0"/>
        <v>2.5</v>
      </c>
      <c r="G46" s="3"/>
      <c r="H46" s="3"/>
      <c r="I46" s="3"/>
      <c r="J46" s="3"/>
      <c r="K46" s="3"/>
      <c r="L46" s="3"/>
      <c r="M46" s="3"/>
      <c r="N46" s="4"/>
      <c r="O46" s="4"/>
      <c r="P46" s="4"/>
      <c r="Q46" s="15" t="s">
        <v>76</v>
      </c>
      <c r="R46" s="26" t="s">
        <v>122</v>
      </c>
      <c r="W46" s="3"/>
      <c r="X46" s="3"/>
    </row>
    <row r="47" spans="1:27" x14ac:dyDescent="0.25">
      <c r="A47" s="3">
        <v>8</v>
      </c>
      <c r="B47" s="3" t="s">
        <v>69</v>
      </c>
      <c r="C47" s="3" t="s">
        <v>65</v>
      </c>
      <c r="D47" s="3">
        <v>3</v>
      </c>
      <c r="E47" s="3">
        <v>3.6</v>
      </c>
      <c r="F47" s="3">
        <f t="shared" si="0"/>
        <v>3.3</v>
      </c>
      <c r="G47" s="3"/>
      <c r="H47" s="3"/>
      <c r="I47" s="3"/>
      <c r="J47" s="3"/>
      <c r="K47" s="3"/>
      <c r="L47" s="3"/>
      <c r="M47" s="3"/>
      <c r="N47" s="4"/>
      <c r="O47" s="4"/>
      <c r="P47" s="4"/>
      <c r="Q47" s="15" t="s">
        <v>77</v>
      </c>
      <c r="R47" s="26" t="s">
        <v>122</v>
      </c>
      <c r="W47" s="3"/>
      <c r="X47" s="3"/>
    </row>
    <row r="48" spans="1:27" x14ac:dyDescent="0.25">
      <c r="A48" s="3">
        <v>9</v>
      </c>
      <c r="B48" s="3" t="s">
        <v>69</v>
      </c>
      <c r="C48" s="3" t="s">
        <v>65</v>
      </c>
      <c r="D48" s="3">
        <v>2.7</v>
      </c>
      <c r="E48" s="3">
        <v>2.7</v>
      </c>
      <c r="F48" s="3">
        <f t="shared" si="0"/>
        <v>2.7</v>
      </c>
      <c r="G48" s="3"/>
      <c r="H48" s="3"/>
      <c r="I48" s="3"/>
      <c r="J48" s="3"/>
      <c r="K48" s="3"/>
      <c r="L48" s="3"/>
      <c r="M48" s="3"/>
      <c r="N48" s="4"/>
      <c r="O48" s="4"/>
      <c r="P48" s="4"/>
      <c r="Q48" s="15" t="s">
        <v>78</v>
      </c>
      <c r="R48" s="26" t="s">
        <v>122</v>
      </c>
      <c r="W48" s="3"/>
      <c r="X48" s="3"/>
    </row>
    <row r="49" spans="1:25" x14ac:dyDescent="0.25">
      <c r="A49" s="3">
        <v>10</v>
      </c>
      <c r="B49" s="3" t="s">
        <v>69</v>
      </c>
      <c r="C49" s="3" t="s">
        <v>65</v>
      </c>
      <c r="D49" s="3">
        <v>2.2000000000000002</v>
      </c>
      <c r="E49" s="3">
        <v>2.2999999999999998</v>
      </c>
      <c r="F49" s="3">
        <f t="shared" si="0"/>
        <v>2.25</v>
      </c>
      <c r="G49" s="3"/>
      <c r="H49" s="3"/>
      <c r="I49" s="3"/>
      <c r="J49" s="3"/>
      <c r="K49" s="3"/>
      <c r="L49" s="3"/>
      <c r="M49" s="3"/>
      <c r="N49" s="4"/>
      <c r="O49" s="4"/>
      <c r="P49" s="4"/>
      <c r="Q49" s="15" t="s">
        <v>77</v>
      </c>
      <c r="R49" s="26" t="s">
        <v>122</v>
      </c>
      <c r="W49" s="3"/>
      <c r="X49" s="3"/>
    </row>
    <row r="50" spans="1:25" x14ac:dyDescent="0.25">
      <c r="A50" s="3">
        <v>11</v>
      </c>
      <c r="B50" s="3" t="s">
        <v>69</v>
      </c>
      <c r="C50" s="3" t="s">
        <v>65</v>
      </c>
      <c r="D50" s="3">
        <v>1.3</v>
      </c>
      <c r="E50" s="3">
        <v>1.3</v>
      </c>
      <c r="F50" s="3">
        <f t="shared" si="0"/>
        <v>1.3</v>
      </c>
      <c r="G50" s="3"/>
      <c r="H50" s="3"/>
      <c r="I50" s="3"/>
      <c r="J50" s="3"/>
      <c r="K50" s="3"/>
      <c r="L50" s="3"/>
      <c r="M50" s="3"/>
      <c r="N50" s="4"/>
      <c r="O50" s="4"/>
      <c r="P50" s="4"/>
      <c r="Q50" s="15"/>
      <c r="R50" s="26" t="s">
        <v>121</v>
      </c>
      <c r="W50" s="3"/>
      <c r="X50" s="3"/>
    </row>
    <row r="51" spans="1:25" x14ac:dyDescent="0.25">
      <c r="A51" s="3">
        <v>12</v>
      </c>
      <c r="B51" s="3" t="s">
        <v>69</v>
      </c>
      <c r="C51" s="3" t="s">
        <v>65</v>
      </c>
      <c r="D51" s="3">
        <v>1.5</v>
      </c>
      <c r="E51" s="3">
        <v>1.3</v>
      </c>
      <c r="F51" s="3">
        <f t="shared" si="0"/>
        <v>1.4</v>
      </c>
      <c r="G51" s="3"/>
      <c r="H51" s="3"/>
      <c r="I51" s="3"/>
      <c r="J51" s="3"/>
      <c r="K51" s="3"/>
      <c r="L51" s="3"/>
      <c r="M51" s="3"/>
      <c r="N51" s="4"/>
      <c r="O51" s="4"/>
      <c r="P51" s="4"/>
      <c r="Q51" s="15"/>
      <c r="R51" s="26" t="s">
        <v>121</v>
      </c>
      <c r="W51" s="3"/>
      <c r="X51" s="3"/>
    </row>
    <row r="52" spans="1:25" x14ac:dyDescent="0.25">
      <c r="A52" s="3">
        <v>13</v>
      </c>
      <c r="B52" s="3" t="s">
        <v>69</v>
      </c>
      <c r="C52" s="3" t="s">
        <v>65</v>
      </c>
      <c r="D52" s="3">
        <v>1.7</v>
      </c>
      <c r="E52" s="3">
        <v>2.7</v>
      </c>
      <c r="F52" s="3">
        <f t="shared" si="0"/>
        <v>2.2000000000000002</v>
      </c>
      <c r="G52" s="3"/>
      <c r="H52" s="3"/>
      <c r="I52" s="3">
        <v>12.1</v>
      </c>
      <c r="J52" s="3"/>
      <c r="K52" s="3"/>
      <c r="L52" s="3">
        <v>498</v>
      </c>
      <c r="M52" s="3">
        <v>29.5</v>
      </c>
      <c r="N52" s="4">
        <f t="shared" si="1"/>
        <v>1.9765000000000001</v>
      </c>
      <c r="O52" s="4"/>
      <c r="P52" s="4"/>
      <c r="Q52" s="15" t="s">
        <v>42</v>
      </c>
      <c r="R52" s="26" t="s">
        <v>122</v>
      </c>
      <c r="T52" s="1">
        <f>7/12</f>
        <v>0.58333333333333337</v>
      </c>
      <c r="W52" s="3">
        <v>12.1</v>
      </c>
      <c r="X52" s="3">
        <v>29.5</v>
      </c>
      <c r="Y52" s="36">
        <f>W52/X52</f>
        <v>0.4101694915254237</v>
      </c>
    </row>
    <row r="53" spans="1:25" x14ac:dyDescent="0.25">
      <c r="A53" s="3">
        <v>14</v>
      </c>
      <c r="B53" s="3" t="s">
        <v>69</v>
      </c>
      <c r="C53" s="3" t="s">
        <v>65</v>
      </c>
      <c r="D53" s="3">
        <v>2.8</v>
      </c>
      <c r="E53" s="3">
        <v>2.8</v>
      </c>
      <c r="F53" s="3">
        <f t="shared" si="0"/>
        <v>2.8</v>
      </c>
      <c r="G53" s="3"/>
      <c r="H53" s="3"/>
      <c r="I53" s="3"/>
      <c r="J53" s="3"/>
      <c r="K53" s="3"/>
      <c r="L53" s="3"/>
      <c r="M53" s="3"/>
      <c r="N53" s="4"/>
      <c r="O53" s="4"/>
      <c r="P53" s="4"/>
      <c r="Q53" s="15" t="s">
        <v>39</v>
      </c>
      <c r="R53" s="26" t="s">
        <v>122</v>
      </c>
      <c r="W53" s="3"/>
      <c r="X53" s="3"/>
    </row>
    <row r="54" spans="1:25" x14ac:dyDescent="0.25">
      <c r="A54" s="3">
        <v>15</v>
      </c>
      <c r="B54" s="3" t="s">
        <v>69</v>
      </c>
      <c r="C54" s="3" t="s">
        <v>65</v>
      </c>
      <c r="D54" s="3">
        <v>1.7</v>
      </c>
      <c r="E54" s="3">
        <v>2.2999999999999998</v>
      </c>
      <c r="F54" s="3">
        <f t="shared" si="0"/>
        <v>2</v>
      </c>
      <c r="G54" s="3"/>
      <c r="H54" s="3"/>
      <c r="I54" s="3"/>
      <c r="J54" s="3"/>
      <c r="K54" s="3"/>
      <c r="L54" s="3"/>
      <c r="M54" s="3"/>
      <c r="N54" s="4"/>
      <c r="O54" s="4"/>
      <c r="P54" s="4"/>
      <c r="Q54" s="15" t="s">
        <v>40</v>
      </c>
      <c r="R54" s="26" t="s">
        <v>122</v>
      </c>
      <c r="W54" s="3"/>
      <c r="X54" s="3"/>
    </row>
    <row r="55" spans="1:25" x14ac:dyDescent="0.25">
      <c r="A55" s="3">
        <v>16</v>
      </c>
      <c r="B55" s="3" t="s">
        <v>69</v>
      </c>
      <c r="C55" s="3" t="s">
        <v>65</v>
      </c>
      <c r="D55" s="3">
        <v>3.3</v>
      </c>
      <c r="E55" s="3">
        <v>2.5</v>
      </c>
      <c r="F55" s="3">
        <f t="shared" si="0"/>
        <v>2.9</v>
      </c>
      <c r="G55" s="3"/>
      <c r="H55" s="3"/>
      <c r="I55" s="3"/>
      <c r="J55" s="3"/>
      <c r="K55" s="3"/>
      <c r="L55" s="3"/>
      <c r="M55" s="3"/>
      <c r="N55" s="4"/>
      <c r="O55" s="4"/>
      <c r="P55" s="4"/>
      <c r="Q55" s="15" t="s">
        <v>41</v>
      </c>
      <c r="R55" s="26" t="s">
        <v>121</v>
      </c>
      <c r="W55" s="3"/>
      <c r="X55" s="3"/>
    </row>
    <row r="56" spans="1:25" x14ac:dyDescent="0.25">
      <c r="A56" s="3">
        <v>17</v>
      </c>
      <c r="B56" s="3" t="s">
        <v>69</v>
      </c>
      <c r="C56" s="3" t="s">
        <v>65</v>
      </c>
      <c r="D56" s="3">
        <v>2.2000000000000002</v>
      </c>
      <c r="E56" s="3">
        <v>2.9</v>
      </c>
      <c r="F56" s="3">
        <f t="shared" si="0"/>
        <v>2.5499999999999998</v>
      </c>
      <c r="G56" s="3"/>
      <c r="H56" s="3"/>
      <c r="I56" s="3"/>
      <c r="J56" s="3"/>
      <c r="K56" s="3"/>
      <c r="L56" s="3"/>
      <c r="M56" s="3"/>
      <c r="N56" s="4"/>
      <c r="O56" s="4"/>
      <c r="P56" s="4"/>
      <c r="Q56" s="15" t="s">
        <v>41</v>
      </c>
      <c r="R56" s="26" t="s">
        <v>121</v>
      </c>
      <c r="W56" s="3"/>
      <c r="X56" s="3"/>
    </row>
    <row r="57" spans="1:25" x14ac:dyDescent="0.25">
      <c r="A57" s="3">
        <v>18</v>
      </c>
      <c r="B57" s="3" t="s">
        <v>69</v>
      </c>
      <c r="C57" s="3" t="s">
        <v>65</v>
      </c>
      <c r="D57" s="3">
        <v>3.1</v>
      </c>
      <c r="E57" s="3">
        <v>2.9</v>
      </c>
      <c r="F57" s="3">
        <f t="shared" si="0"/>
        <v>3</v>
      </c>
      <c r="G57" s="3"/>
      <c r="H57" s="3"/>
      <c r="I57" s="3"/>
      <c r="J57" s="3"/>
      <c r="K57" s="3"/>
      <c r="L57" s="3"/>
      <c r="M57" s="3"/>
      <c r="N57" s="4"/>
      <c r="O57" s="4"/>
      <c r="P57" s="4"/>
      <c r="Q57" s="15"/>
      <c r="R57" s="26" t="s">
        <v>121</v>
      </c>
      <c r="W57" s="3"/>
      <c r="X57" s="3"/>
    </row>
    <row r="58" spans="1:25" x14ac:dyDescent="0.25">
      <c r="A58" s="3">
        <v>19</v>
      </c>
      <c r="B58" s="3" t="s">
        <v>69</v>
      </c>
      <c r="C58" s="3" t="s">
        <v>65</v>
      </c>
      <c r="D58" s="3">
        <v>3</v>
      </c>
      <c r="E58" s="3">
        <v>2.8</v>
      </c>
      <c r="F58" s="3">
        <f t="shared" si="0"/>
        <v>2.9</v>
      </c>
      <c r="G58" s="3"/>
      <c r="H58" s="3"/>
      <c r="I58" s="3"/>
      <c r="J58" s="3"/>
      <c r="K58" s="3"/>
      <c r="L58" s="3"/>
      <c r="M58" s="3"/>
      <c r="N58" s="4"/>
      <c r="O58" s="4"/>
      <c r="P58" s="4"/>
      <c r="Q58" s="15" t="s">
        <v>78</v>
      </c>
      <c r="R58" s="26" t="s">
        <v>122</v>
      </c>
      <c r="W58" s="3"/>
      <c r="X58" s="3"/>
    </row>
    <row r="59" spans="1:25" x14ac:dyDescent="0.25">
      <c r="A59" s="3">
        <v>20</v>
      </c>
      <c r="B59" s="3" t="s">
        <v>69</v>
      </c>
      <c r="C59" s="3" t="s">
        <v>65</v>
      </c>
      <c r="D59" s="3">
        <v>3.5</v>
      </c>
      <c r="E59" s="3">
        <v>4</v>
      </c>
      <c r="F59" s="3">
        <f t="shared" si="0"/>
        <v>3.75</v>
      </c>
      <c r="G59" s="3"/>
      <c r="H59" s="3"/>
      <c r="I59" s="3"/>
      <c r="J59" s="3"/>
      <c r="K59" s="3"/>
      <c r="L59" s="3"/>
      <c r="M59" s="3"/>
      <c r="N59" s="4"/>
      <c r="O59" s="4"/>
      <c r="P59" s="4"/>
      <c r="Q59" s="15" t="s">
        <v>74</v>
      </c>
      <c r="R59" s="26" t="s">
        <v>122</v>
      </c>
      <c r="W59" s="3"/>
      <c r="X59" s="3"/>
    </row>
    <row r="60" spans="1:25" x14ac:dyDescent="0.25">
      <c r="A60" s="3">
        <v>21</v>
      </c>
      <c r="B60" s="3" t="s">
        <v>69</v>
      </c>
      <c r="C60" s="3" t="s">
        <v>65</v>
      </c>
      <c r="D60" s="3">
        <v>3.7</v>
      </c>
      <c r="E60" s="3">
        <v>3.9</v>
      </c>
      <c r="F60" s="3">
        <f t="shared" si="0"/>
        <v>3.8</v>
      </c>
      <c r="G60" s="3"/>
      <c r="H60" s="3"/>
      <c r="I60" s="3"/>
      <c r="J60" s="3"/>
      <c r="K60" s="3"/>
      <c r="L60" s="3"/>
      <c r="M60" s="3"/>
      <c r="N60" s="4"/>
      <c r="O60" s="4"/>
      <c r="P60" s="4"/>
      <c r="Q60" s="15" t="s">
        <v>77</v>
      </c>
      <c r="R60" s="26" t="s">
        <v>122</v>
      </c>
      <c r="W60" s="3"/>
      <c r="X60" s="3"/>
    </row>
    <row r="61" spans="1:25" x14ac:dyDescent="0.25">
      <c r="A61" s="3">
        <v>22</v>
      </c>
      <c r="B61" s="3" t="s">
        <v>69</v>
      </c>
      <c r="C61" s="3" t="s">
        <v>65</v>
      </c>
      <c r="D61" s="3">
        <v>3.7</v>
      </c>
      <c r="E61" s="3">
        <v>2.2999999999999998</v>
      </c>
      <c r="F61" s="3">
        <f t="shared" si="0"/>
        <v>3</v>
      </c>
      <c r="G61" s="3"/>
      <c r="H61" s="3"/>
      <c r="I61" s="3"/>
      <c r="J61" s="3"/>
      <c r="K61" s="3"/>
      <c r="L61" s="3"/>
      <c r="M61" s="3"/>
      <c r="N61" s="4"/>
      <c r="O61" s="4"/>
      <c r="P61" s="4"/>
      <c r="Q61" s="15"/>
      <c r="R61" s="26" t="s">
        <v>121</v>
      </c>
      <c r="W61" s="3"/>
      <c r="X61" s="3"/>
    </row>
    <row r="62" spans="1:25" x14ac:dyDescent="0.25">
      <c r="A62" s="3">
        <v>23</v>
      </c>
      <c r="B62" s="3" t="s">
        <v>69</v>
      </c>
      <c r="C62" s="3" t="s">
        <v>65</v>
      </c>
      <c r="D62" s="3">
        <v>2.5</v>
      </c>
      <c r="E62" s="3">
        <v>3.4</v>
      </c>
      <c r="F62" s="3">
        <f t="shared" si="0"/>
        <v>2.95</v>
      </c>
      <c r="G62" s="3"/>
      <c r="H62" s="3"/>
      <c r="I62" s="3"/>
      <c r="J62" s="3"/>
      <c r="K62" s="3"/>
      <c r="L62" s="3"/>
      <c r="M62" s="3"/>
      <c r="N62" s="4"/>
      <c r="O62" s="4"/>
      <c r="P62" s="4"/>
      <c r="Q62" s="15" t="s">
        <v>40</v>
      </c>
      <c r="R62" s="26" t="s">
        <v>122</v>
      </c>
      <c r="W62" s="3"/>
      <c r="X62" s="3"/>
    </row>
    <row r="63" spans="1:25" x14ac:dyDescent="0.25">
      <c r="A63" s="3">
        <v>24</v>
      </c>
      <c r="B63" s="3" t="s">
        <v>69</v>
      </c>
      <c r="C63" s="3" t="s">
        <v>65</v>
      </c>
      <c r="D63" s="3">
        <v>1.6</v>
      </c>
      <c r="E63" s="3">
        <v>2.2999999999999998</v>
      </c>
      <c r="F63" s="3">
        <f t="shared" si="0"/>
        <v>1.95</v>
      </c>
      <c r="G63" s="3"/>
      <c r="H63" s="3"/>
      <c r="I63" s="3"/>
      <c r="J63" s="3"/>
      <c r="K63" s="3"/>
      <c r="L63" s="3"/>
      <c r="M63" s="3"/>
      <c r="N63" s="4"/>
      <c r="O63" s="4"/>
      <c r="P63" s="4"/>
      <c r="Q63" s="15"/>
      <c r="R63" s="26" t="s">
        <v>121</v>
      </c>
      <c r="W63" s="3"/>
      <c r="X63" s="3"/>
    </row>
    <row r="64" spans="1:25" x14ac:dyDescent="0.25">
      <c r="A64" s="3">
        <v>25</v>
      </c>
      <c r="B64" s="3" t="s">
        <v>69</v>
      </c>
      <c r="C64" s="3" t="s">
        <v>65</v>
      </c>
      <c r="D64" s="3">
        <v>2.5</v>
      </c>
      <c r="E64" s="3">
        <v>2.1</v>
      </c>
      <c r="F64" s="3">
        <f t="shared" si="0"/>
        <v>2.2999999999999998</v>
      </c>
      <c r="G64" s="3"/>
      <c r="H64" s="3"/>
      <c r="I64" s="3">
        <v>12.1</v>
      </c>
      <c r="J64" s="3"/>
      <c r="K64" s="3"/>
      <c r="L64" s="3">
        <v>503.3</v>
      </c>
      <c r="M64" s="3">
        <v>29.8</v>
      </c>
      <c r="N64" s="4">
        <f t="shared" si="1"/>
        <v>1.9966000000000004</v>
      </c>
      <c r="O64" s="4"/>
      <c r="P64" s="4"/>
      <c r="Q64" s="15" t="s">
        <v>42</v>
      </c>
      <c r="R64" s="26" t="s">
        <v>122</v>
      </c>
      <c r="T64" s="1">
        <f>9/12</f>
        <v>0.75</v>
      </c>
      <c r="W64" s="3">
        <v>12.1</v>
      </c>
      <c r="X64" s="3">
        <v>29.8</v>
      </c>
      <c r="Y64" s="36">
        <f>W64/X64</f>
        <v>0.40604026845637581</v>
      </c>
    </row>
    <row r="65" spans="1:27" x14ac:dyDescent="0.25">
      <c r="A65" s="3">
        <v>26</v>
      </c>
      <c r="B65" s="3" t="s">
        <v>69</v>
      </c>
      <c r="C65" s="3" t="s">
        <v>65</v>
      </c>
      <c r="D65" s="3">
        <v>3.5</v>
      </c>
      <c r="E65" s="3">
        <v>3.5</v>
      </c>
      <c r="F65" s="3">
        <f t="shared" si="0"/>
        <v>3.5</v>
      </c>
      <c r="G65" s="3"/>
      <c r="H65" s="3"/>
      <c r="I65" s="3"/>
      <c r="J65" s="3"/>
      <c r="K65" s="3"/>
      <c r="L65" s="3"/>
      <c r="M65" s="3"/>
      <c r="N65" s="4"/>
      <c r="O65" s="4"/>
      <c r="P65" s="4"/>
      <c r="Q65" s="15"/>
      <c r="R65" s="26" t="s">
        <v>121</v>
      </c>
      <c r="W65" s="3"/>
      <c r="X65" s="3"/>
    </row>
    <row r="66" spans="1:27" x14ac:dyDescent="0.25">
      <c r="A66" s="3">
        <v>27</v>
      </c>
      <c r="B66" s="3" t="s">
        <v>69</v>
      </c>
      <c r="C66" s="3" t="s">
        <v>65</v>
      </c>
      <c r="D66" s="3">
        <v>2.8</v>
      </c>
      <c r="E66" s="3">
        <v>2.5</v>
      </c>
      <c r="F66" s="3">
        <f t="shared" si="0"/>
        <v>2.65</v>
      </c>
      <c r="G66" s="3"/>
      <c r="H66" s="3"/>
      <c r="I66" s="3"/>
      <c r="J66" s="3"/>
      <c r="K66" s="3"/>
      <c r="L66" s="3"/>
      <c r="M66" s="3"/>
      <c r="N66" s="4"/>
      <c r="O66" s="4"/>
      <c r="P66" s="4"/>
      <c r="Q66" s="15"/>
      <c r="R66" s="26" t="s">
        <v>121</v>
      </c>
      <c r="W66" s="3"/>
      <c r="X66" s="3"/>
    </row>
    <row r="67" spans="1:27" x14ac:dyDescent="0.25">
      <c r="A67" s="3">
        <v>28</v>
      </c>
      <c r="B67" s="3" t="s">
        <v>69</v>
      </c>
      <c r="C67" s="3" t="s">
        <v>65</v>
      </c>
      <c r="D67" s="3">
        <v>2.8</v>
      </c>
      <c r="E67" s="3">
        <v>3.6</v>
      </c>
      <c r="F67" s="3">
        <f t="shared" si="0"/>
        <v>3.2</v>
      </c>
      <c r="G67" s="3"/>
      <c r="H67" s="3"/>
      <c r="I67" s="3"/>
      <c r="J67" s="3"/>
      <c r="K67" s="3"/>
      <c r="L67" s="3"/>
      <c r="M67" s="3"/>
      <c r="N67" s="4"/>
      <c r="O67" s="4"/>
      <c r="P67" s="4"/>
      <c r="Q67" s="15" t="s">
        <v>43</v>
      </c>
      <c r="R67" s="26" t="s">
        <v>122</v>
      </c>
      <c r="W67" s="3"/>
      <c r="X67" s="3"/>
    </row>
    <row r="68" spans="1:27" x14ac:dyDescent="0.25">
      <c r="A68" s="3">
        <v>29</v>
      </c>
      <c r="B68" s="3" t="s">
        <v>69</v>
      </c>
      <c r="C68" s="3" t="s">
        <v>65</v>
      </c>
      <c r="D68" s="3">
        <v>4.3</v>
      </c>
      <c r="E68" s="3">
        <v>5</v>
      </c>
      <c r="F68" s="3">
        <f t="shared" si="0"/>
        <v>4.6500000000000004</v>
      </c>
      <c r="G68" s="3"/>
      <c r="H68" s="3"/>
      <c r="I68" s="3"/>
      <c r="J68" s="3"/>
      <c r="K68" s="3"/>
      <c r="L68" s="3"/>
      <c r="M68" s="3"/>
      <c r="N68" s="4"/>
      <c r="O68" s="4"/>
      <c r="P68" s="4"/>
      <c r="Q68" s="15" t="s">
        <v>40</v>
      </c>
      <c r="R68" s="26" t="s">
        <v>122</v>
      </c>
      <c r="W68" s="3"/>
      <c r="X68" s="3"/>
    </row>
    <row r="69" spans="1:27" x14ac:dyDescent="0.25">
      <c r="A69" s="3">
        <v>30</v>
      </c>
      <c r="B69" s="3" t="s">
        <v>69</v>
      </c>
      <c r="C69" s="3" t="s">
        <v>65</v>
      </c>
      <c r="D69" s="3">
        <v>2.8</v>
      </c>
      <c r="E69" s="3">
        <v>2.8</v>
      </c>
      <c r="F69" s="3">
        <f t="shared" ref="F69:F132" si="2">AVERAGE(D69:E69)</f>
        <v>2.8</v>
      </c>
      <c r="G69" s="3"/>
      <c r="H69" s="3"/>
      <c r="I69" s="3"/>
      <c r="J69" s="3"/>
      <c r="K69" s="3"/>
      <c r="L69" s="3"/>
      <c r="M69" s="3"/>
      <c r="N69" s="4"/>
      <c r="O69" s="4"/>
      <c r="P69" s="4"/>
      <c r="Q69" s="15" t="s">
        <v>40</v>
      </c>
      <c r="R69" s="26" t="s">
        <v>122</v>
      </c>
      <c r="W69" s="3"/>
      <c r="X69" s="3"/>
    </row>
    <row r="70" spans="1:27" x14ac:dyDescent="0.25">
      <c r="A70" s="3">
        <v>31</v>
      </c>
      <c r="B70" s="3" t="s">
        <v>69</v>
      </c>
      <c r="C70" s="3" t="s">
        <v>65</v>
      </c>
      <c r="D70" s="3">
        <v>3.4</v>
      </c>
      <c r="E70" s="3">
        <v>3.2</v>
      </c>
      <c r="F70" s="3">
        <f t="shared" si="2"/>
        <v>3.3</v>
      </c>
      <c r="G70" s="3"/>
      <c r="H70" s="3"/>
      <c r="I70" s="3"/>
      <c r="J70" s="3"/>
      <c r="K70" s="3"/>
      <c r="L70" s="3"/>
      <c r="M70" s="3"/>
      <c r="N70" s="4"/>
      <c r="O70" s="4"/>
      <c r="P70" s="4"/>
      <c r="Q70" s="15" t="s">
        <v>40</v>
      </c>
      <c r="R70" s="26" t="s">
        <v>122</v>
      </c>
      <c r="W70" s="3"/>
      <c r="X70" s="3"/>
    </row>
    <row r="71" spans="1:27" x14ac:dyDescent="0.25">
      <c r="A71" s="3">
        <v>32</v>
      </c>
      <c r="B71" s="3" t="s">
        <v>69</v>
      </c>
      <c r="C71" s="3" t="s">
        <v>65</v>
      </c>
      <c r="D71" s="3">
        <v>2.9</v>
      </c>
      <c r="E71" s="3">
        <v>3.1</v>
      </c>
      <c r="F71" s="3">
        <f t="shared" si="2"/>
        <v>3</v>
      </c>
      <c r="G71" s="3"/>
      <c r="H71" s="3"/>
      <c r="I71" s="3"/>
      <c r="J71" s="3"/>
      <c r="K71" s="3"/>
      <c r="L71" s="3"/>
      <c r="M71" s="3"/>
      <c r="N71" s="4"/>
      <c r="O71" s="4"/>
      <c r="P71" s="4"/>
      <c r="Q71" s="15" t="s">
        <v>79</v>
      </c>
      <c r="R71" s="26" t="s">
        <v>122</v>
      </c>
      <c r="W71" s="3"/>
      <c r="X71" s="3"/>
    </row>
    <row r="72" spans="1:27" x14ac:dyDescent="0.25">
      <c r="A72" s="3">
        <v>33</v>
      </c>
      <c r="B72" s="3" t="s">
        <v>69</v>
      </c>
      <c r="C72" s="3" t="s">
        <v>65</v>
      </c>
      <c r="D72" s="3">
        <v>1.7</v>
      </c>
      <c r="E72" s="3">
        <v>1.8</v>
      </c>
      <c r="F72" s="3">
        <f t="shared" si="2"/>
        <v>1.75</v>
      </c>
      <c r="G72" s="3"/>
      <c r="H72" s="3"/>
      <c r="I72" s="3"/>
      <c r="J72" s="3"/>
      <c r="K72" s="3"/>
      <c r="L72" s="3"/>
      <c r="M72" s="3"/>
      <c r="N72" s="4"/>
      <c r="O72" s="4"/>
      <c r="P72" s="4"/>
      <c r="Q72" s="15" t="s">
        <v>44</v>
      </c>
      <c r="R72" s="26" t="s">
        <v>122</v>
      </c>
      <c r="W72" s="3"/>
      <c r="X72" s="3"/>
    </row>
    <row r="73" spans="1:27" x14ac:dyDescent="0.25">
      <c r="A73" s="3">
        <v>34</v>
      </c>
      <c r="B73" s="3" t="s">
        <v>69</v>
      </c>
      <c r="C73" s="3" t="s">
        <v>65</v>
      </c>
      <c r="D73" s="3">
        <v>2.6</v>
      </c>
      <c r="E73" s="3">
        <v>2.1</v>
      </c>
      <c r="F73" s="3">
        <f t="shared" si="2"/>
        <v>2.35</v>
      </c>
      <c r="G73" s="3"/>
      <c r="H73" s="3"/>
      <c r="I73" s="3"/>
      <c r="J73" s="3"/>
      <c r="K73" s="3"/>
      <c r="L73" s="3"/>
      <c r="M73" s="3"/>
      <c r="N73" s="4"/>
      <c r="O73" s="4"/>
      <c r="P73" s="4"/>
      <c r="Q73" s="15" t="s">
        <v>45</v>
      </c>
      <c r="R73" s="26" t="s">
        <v>122</v>
      </c>
      <c r="W73" s="3"/>
      <c r="X73" s="3"/>
    </row>
    <row r="74" spans="1:27" x14ac:dyDescent="0.25">
      <c r="A74" s="3">
        <v>35</v>
      </c>
      <c r="B74" s="3" t="s">
        <v>69</v>
      </c>
      <c r="C74" s="3" t="s">
        <v>65</v>
      </c>
      <c r="D74" s="3">
        <v>3.2</v>
      </c>
      <c r="E74" s="3">
        <v>2.8</v>
      </c>
      <c r="F74" s="3">
        <f t="shared" si="2"/>
        <v>3</v>
      </c>
      <c r="G74" s="3"/>
      <c r="H74" s="3"/>
      <c r="I74" s="3"/>
      <c r="J74" s="3"/>
      <c r="K74" s="3"/>
      <c r="L74" s="3"/>
      <c r="M74" s="3"/>
      <c r="N74" s="4"/>
      <c r="O74" s="4"/>
      <c r="P74" s="4"/>
      <c r="Q74" s="15" t="s">
        <v>45</v>
      </c>
      <c r="R74" s="26" t="s">
        <v>122</v>
      </c>
      <c r="W74" s="3"/>
      <c r="X74" s="3"/>
    </row>
    <row r="75" spans="1:27" x14ac:dyDescent="0.25">
      <c r="A75" s="3">
        <v>36</v>
      </c>
      <c r="B75" s="3" t="s">
        <v>69</v>
      </c>
      <c r="C75" s="3" t="s">
        <v>65</v>
      </c>
      <c r="D75" s="3">
        <v>2.2000000000000002</v>
      </c>
      <c r="E75" s="3">
        <v>2.5</v>
      </c>
      <c r="F75" s="3">
        <f t="shared" si="2"/>
        <v>2.35</v>
      </c>
      <c r="G75" s="3"/>
      <c r="H75" s="3"/>
      <c r="I75" s="3"/>
      <c r="J75" s="3"/>
      <c r="K75" s="3"/>
      <c r="L75" s="3"/>
      <c r="M75" s="3"/>
      <c r="N75" s="4"/>
      <c r="O75" s="4"/>
      <c r="P75" s="4"/>
      <c r="Q75" s="15"/>
      <c r="R75" s="26" t="s">
        <v>121</v>
      </c>
      <c r="W75" s="3"/>
      <c r="X75" s="3"/>
    </row>
    <row r="76" spans="1:27" x14ac:dyDescent="0.25">
      <c r="A76" s="3">
        <v>1</v>
      </c>
      <c r="B76" s="3" t="s">
        <v>70</v>
      </c>
      <c r="C76" s="3" t="s">
        <v>65</v>
      </c>
      <c r="D76" s="3">
        <v>4.5999999999999996</v>
      </c>
      <c r="E76" s="3">
        <v>4.5999999999999996</v>
      </c>
      <c r="F76" s="3">
        <f t="shared" si="2"/>
        <v>4.5999999999999996</v>
      </c>
      <c r="G76" s="3">
        <f>AVERAGE(F76:F111)</f>
        <v>4.6166666666666663</v>
      </c>
      <c r="H76" s="3">
        <f>STDEV(F76:F111)</f>
        <v>0.60674777061219054</v>
      </c>
      <c r="I76" s="3">
        <v>14.1</v>
      </c>
      <c r="J76" s="3">
        <f>AVERAGE(I76:I111)</f>
        <v>13.08611111111111</v>
      </c>
      <c r="K76" s="3">
        <f>STDEV(I76:I111)</f>
        <v>1.1407147578295631</v>
      </c>
      <c r="L76" s="3">
        <v>1016.5</v>
      </c>
      <c r="M76" s="3">
        <v>19.399999999999999</v>
      </c>
      <c r="N76" s="4">
        <f t="shared" ref="N76:N124" si="3">M76*0.1*0.067*100/10</f>
        <v>1.2998000000000001</v>
      </c>
      <c r="O76" s="4">
        <f>AVERAGE(N76:N111)</f>
        <v>1.3087333333333333</v>
      </c>
      <c r="P76" s="4">
        <f>STDEV(N76:N111)</f>
        <v>1.023441905206803E-2</v>
      </c>
      <c r="Q76" s="15" t="s">
        <v>82</v>
      </c>
      <c r="R76" s="26" t="s">
        <v>122</v>
      </c>
      <c r="S76" s="1">
        <f>17/36</f>
        <v>0.47222222222222221</v>
      </c>
      <c r="T76" s="1">
        <f>5/12</f>
        <v>0.41666666666666669</v>
      </c>
      <c r="U76" s="34">
        <f>AVERAGE(T76:T111)</f>
        <v>0.47222222222222227</v>
      </c>
      <c r="V76" s="34">
        <f>STDEV(T76:T111)</f>
        <v>4.8112522432468802E-2</v>
      </c>
      <c r="W76" s="3">
        <v>14.1</v>
      </c>
      <c r="X76" s="3">
        <v>19.399999999999999</v>
      </c>
      <c r="Y76" s="36">
        <f t="shared" ref="Y76:Y112" si="4">W76/X76</f>
        <v>0.72680412371134029</v>
      </c>
      <c r="Z76" s="36">
        <f>AVERAGE(Y76:Y111)</f>
        <v>0.66996564841166861</v>
      </c>
      <c r="AA76" s="36">
        <f>STDEV(Y76:Y111)</f>
        <v>5.8460567063606896E-2</v>
      </c>
    </row>
    <row r="77" spans="1:27" s="19" customFormat="1" x14ac:dyDescent="0.25">
      <c r="A77" s="3">
        <v>2</v>
      </c>
      <c r="B77" s="3" t="s">
        <v>70</v>
      </c>
      <c r="C77" s="3" t="s">
        <v>65</v>
      </c>
      <c r="D77" s="3">
        <v>4.2</v>
      </c>
      <c r="E77" s="3">
        <v>4.3</v>
      </c>
      <c r="F77" s="3">
        <f t="shared" si="2"/>
        <v>4.25</v>
      </c>
      <c r="G77" s="3"/>
      <c r="H77" s="3"/>
      <c r="I77" s="3">
        <v>13</v>
      </c>
      <c r="J77" s="3"/>
      <c r="K77" s="3"/>
      <c r="L77" s="3"/>
      <c r="M77" s="3"/>
      <c r="N77" s="4"/>
      <c r="O77" s="4"/>
      <c r="P77" s="4"/>
      <c r="Q77" s="15"/>
      <c r="R77" s="26" t="s">
        <v>121</v>
      </c>
      <c r="W77" s="3">
        <v>13</v>
      </c>
      <c r="X77" s="3">
        <v>19.399999999999999</v>
      </c>
      <c r="Y77" s="36">
        <f t="shared" si="4"/>
        <v>0.67010309278350522</v>
      </c>
    </row>
    <row r="78" spans="1:27" x14ac:dyDescent="0.25">
      <c r="A78" s="3">
        <v>3</v>
      </c>
      <c r="B78" s="3" t="s">
        <v>70</v>
      </c>
      <c r="C78" s="3" t="s">
        <v>65</v>
      </c>
      <c r="D78" s="3">
        <v>5</v>
      </c>
      <c r="E78" s="3">
        <v>5.0999999999999996</v>
      </c>
      <c r="F78" s="3">
        <f t="shared" si="2"/>
        <v>5.05</v>
      </c>
      <c r="G78" s="3"/>
      <c r="H78" s="3"/>
      <c r="I78" s="3">
        <v>12.1</v>
      </c>
      <c r="J78" s="3"/>
      <c r="K78" s="3"/>
      <c r="L78" s="3"/>
      <c r="M78" s="3"/>
      <c r="N78" s="4"/>
      <c r="O78" s="4"/>
      <c r="P78" s="4"/>
      <c r="Q78" s="15"/>
      <c r="R78" s="26" t="s">
        <v>121</v>
      </c>
      <c r="W78" s="3">
        <v>12.1</v>
      </c>
      <c r="X78" s="3">
        <v>19.399999999999999</v>
      </c>
      <c r="Y78" s="36">
        <f t="shared" si="4"/>
        <v>0.62371134020618557</v>
      </c>
    </row>
    <row r="79" spans="1:27" x14ac:dyDescent="0.25">
      <c r="A79" s="3">
        <v>4</v>
      </c>
      <c r="B79" s="3" t="s">
        <v>70</v>
      </c>
      <c r="C79" s="3" t="s">
        <v>65</v>
      </c>
      <c r="D79" s="3">
        <v>4.7</v>
      </c>
      <c r="E79" s="3">
        <v>4.5999999999999996</v>
      </c>
      <c r="F79" s="3">
        <f t="shared" si="2"/>
        <v>4.6500000000000004</v>
      </c>
      <c r="G79" s="3"/>
      <c r="H79" s="3"/>
      <c r="I79" s="3">
        <v>11.7</v>
      </c>
      <c r="J79" s="3"/>
      <c r="K79" s="3"/>
      <c r="L79" s="3"/>
      <c r="M79" s="3"/>
      <c r="N79" s="4"/>
      <c r="O79" s="4"/>
      <c r="P79" s="4"/>
      <c r="Q79" s="15" t="s">
        <v>91</v>
      </c>
      <c r="R79" s="1" t="s">
        <v>123</v>
      </c>
      <c r="W79" s="3">
        <v>11.7</v>
      </c>
      <c r="X79" s="3">
        <v>19.399999999999999</v>
      </c>
      <c r="Y79" s="36">
        <f t="shared" si="4"/>
        <v>0.60309278350515461</v>
      </c>
    </row>
    <row r="80" spans="1:27" x14ac:dyDescent="0.25">
      <c r="A80" s="3">
        <v>5</v>
      </c>
      <c r="B80" s="3" t="s">
        <v>70</v>
      </c>
      <c r="C80" s="3" t="s">
        <v>65</v>
      </c>
      <c r="D80" s="3">
        <v>4</v>
      </c>
      <c r="E80" s="3">
        <v>4.3</v>
      </c>
      <c r="F80" s="3">
        <f t="shared" si="2"/>
        <v>4.1500000000000004</v>
      </c>
      <c r="G80" s="3"/>
      <c r="H80" s="3"/>
      <c r="I80" s="3">
        <v>13.1</v>
      </c>
      <c r="J80" s="3"/>
      <c r="K80" s="3"/>
      <c r="L80" s="3"/>
      <c r="M80" s="3"/>
      <c r="N80" s="4"/>
      <c r="O80" s="4"/>
      <c r="P80" s="4"/>
      <c r="Q80" s="15"/>
      <c r="R80" s="26" t="s">
        <v>121</v>
      </c>
      <c r="W80" s="3">
        <v>13.1</v>
      </c>
      <c r="X80" s="3">
        <v>19.399999999999999</v>
      </c>
      <c r="Y80" s="36">
        <f t="shared" si="4"/>
        <v>0.67525773195876293</v>
      </c>
    </row>
    <row r="81" spans="1:25" x14ac:dyDescent="0.25">
      <c r="A81" s="3">
        <v>6</v>
      </c>
      <c r="B81" s="3" t="s">
        <v>70</v>
      </c>
      <c r="C81" s="3" t="s">
        <v>65</v>
      </c>
      <c r="D81" s="3">
        <v>5</v>
      </c>
      <c r="E81" s="3">
        <v>4.7</v>
      </c>
      <c r="F81" s="3">
        <f t="shared" si="2"/>
        <v>4.8499999999999996</v>
      </c>
      <c r="G81" s="3"/>
      <c r="H81" s="3"/>
      <c r="I81" s="3">
        <v>12.9</v>
      </c>
      <c r="J81" s="3"/>
      <c r="K81" s="3"/>
      <c r="L81" s="3"/>
      <c r="M81" s="3"/>
      <c r="N81" s="4"/>
      <c r="O81" s="4"/>
      <c r="P81" s="4"/>
      <c r="Q81" s="15"/>
      <c r="R81" s="26" t="s">
        <v>121</v>
      </c>
      <c r="W81" s="3">
        <v>12.9</v>
      </c>
      <c r="X81" s="3">
        <v>19.399999999999999</v>
      </c>
      <c r="Y81" s="36">
        <f t="shared" si="4"/>
        <v>0.6649484536082475</v>
      </c>
    </row>
    <row r="82" spans="1:25" x14ac:dyDescent="0.25">
      <c r="A82" s="3">
        <v>7</v>
      </c>
      <c r="B82" s="3" t="s">
        <v>70</v>
      </c>
      <c r="C82" s="3" t="s">
        <v>65</v>
      </c>
      <c r="D82" s="3">
        <v>3.8</v>
      </c>
      <c r="E82" s="3">
        <v>3.8</v>
      </c>
      <c r="F82" s="3">
        <f t="shared" si="2"/>
        <v>3.8</v>
      </c>
      <c r="G82" s="3"/>
      <c r="H82" s="3"/>
      <c r="I82" s="3">
        <v>12.8</v>
      </c>
      <c r="J82" s="3"/>
      <c r="K82" s="3"/>
      <c r="L82" s="3"/>
      <c r="M82" s="3"/>
      <c r="N82" s="4"/>
      <c r="O82" s="4"/>
      <c r="P82" s="4"/>
      <c r="Q82" s="15" t="s">
        <v>87</v>
      </c>
      <c r="R82" s="26" t="s">
        <v>122</v>
      </c>
      <c r="W82" s="3">
        <v>12.8</v>
      </c>
      <c r="X82" s="3">
        <v>19.399999999999999</v>
      </c>
      <c r="Y82" s="36">
        <f t="shared" si="4"/>
        <v>0.65979381443298979</v>
      </c>
    </row>
    <row r="83" spans="1:25" x14ac:dyDescent="0.25">
      <c r="A83" s="3">
        <v>8</v>
      </c>
      <c r="B83" s="3" t="s">
        <v>70</v>
      </c>
      <c r="C83" s="3" t="s">
        <v>65</v>
      </c>
      <c r="D83" s="3">
        <v>3.8</v>
      </c>
      <c r="E83" s="3">
        <v>4.3</v>
      </c>
      <c r="F83" s="3">
        <f t="shared" si="2"/>
        <v>4.05</v>
      </c>
      <c r="G83" s="3"/>
      <c r="H83" s="3"/>
      <c r="I83" s="3">
        <v>13.8</v>
      </c>
      <c r="J83" s="3"/>
      <c r="K83" s="3"/>
      <c r="L83" s="3"/>
      <c r="M83" s="3"/>
      <c r="N83" s="4"/>
      <c r="O83" s="4"/>
      <c r="P83" s="4"/>
      <c r="Q83" s="15"/>
      <c r="R83" s="26" t="s">
        <v>121</v>
      </c>
      <c r="W83" s="3">
        <v>13.8</v>
      </c>
      <c r="X83" s="3">
        <v>19.399999999999999</v>
      </c>
      <c r="Y83" s="36">
        <f t="shared" si="4"/>
        <v>0.71134020618556715</v>
      </c>
    </row>
    <row r="84" spans="1:25" x14ac:dyDescent="0.25">
      <c r="A84" s="3">
        <v>9</v>
      </c>
      <c r="B84" s="3" t="s">
        <v>70</v>
      </c>
      <c r="C84" s="3" t="s">
        <v>65</v>
      </c>
      <c r="D84" s="3">
        <v>5.3</v>
      </c>
      <c r="E84" s="3">
        <v>4.8</v>
      </c>
      <c r="F84" s="3">
        <f t="shared" si="2"/>
        <v>5.05</v>
      </c>
      <c r="G84" s="3"/>
      <c r="H84" s="3"/>
      <c r="I84" s="3">
        <v>14.1</v>
      </c>
      <c r="J84" s="3"/>
      <c r="K84" s="3"/>
      <c r="L84" s="3"/>
      <c r="M84" s="3"/>
      <c r="N84" s="4"/>
      <c r="O84" s="4"/>
      <c r="P84" s="4"/>
      <c r="Q84" s="15"/>
      <c r="R84" s="26" t="s">
        <v>121</v>
      </c>
      <c r="W84" s="3">
        <v>14.1</v>
      </c>
      <c r="X84" s="3">
        <v>19.399999999999999</v>
      </c>
      <c r="Y84" s="36">
        <f t="shared" si="4"/>
        <v>0.72680412371134029</v>
      </c>
    </row>
    <row r="85" spans="1:25" x14ac:dyDescent="0.25">
      <c r="A85" s="3">
        <v>10</v>
      </c>
      <c r="B85" s="3" t="s">
        <v>70</v>
      </c>
      <c r="C85" s="3" t="s">
        <v>65</v>
      </c>
      <c r="D85" s="3">
        <v>4.7</v>
      </c>
      <c r="E85" s="3">
        <v>4.8</v>
      </c>
      <c r="F85" s="3">
        <f t="shared" si="2"/>
        <v>4.75</v>
      </c>
      <c r="G85" s="3"/>
      <c r="H85" s="3"/>
      <c r="I85" s="3">
        <v>14.2</v>
      </c>
      <c r="J85" s="3"/>
      <c r="K85" s="3"/>
      <c r="L85" s="3"/>
      <c r="M85" s="3"/>
      <c r="N85" s="4"/>
      <c r="O85" s="4"/>
      <c r="P85" s="4"/>
      <c r="Q85" s="15" t="s">
        <v>82</v>
      </c>
      <c r="R85" s="26" t="s">
        <v>122</v>
      </c>
      <c r="W85" s="3">
        <v>14.2</v>
      </c>
      <c r="X85" s="3">
        <v>19.399999999999999</v>
      </c>
      <c r="Y85" s="36">
        <f t="shared" si="4"/>
        <v>0.731958762886598</v>
      </c>
    </row>
    <row r="86" spans="1:25" x14ac:dyDescent="0.25">
      <c r="A86" s="3">
        <v>11</v>
      </c>
      <c r="B86" s="3" t="s">
        <v>70</v>
      </c>
      <c r="C86" s="3" t="s">
        <v>65</v>
      </c>
      <c r="D86" s="3">
        <v>4.4000000000000004</v>
      </c>
      <c r="E86" s="3">
        <v>6</v>
      </c>
      <c r="F86" s="3">
        <f t="shared" si="2"/>
        <v>5.2</v>
      </c>
      <c r="G86" s="3"/>
      <c r="H86" s="3"/>
      <c r="I86" s="3">
        <v>13.7</v>
      </c>
      <c r="J86" s="3"/>
      <c r="K86" s="3"/>
      <c r="L86" s="3"/>
      <c r="M86" s="3"/>
      <c r="N86" s="4"/>
      <c r="O86" s="4"/>
      <c r="P86" s="4"/>
      <c r="Q86" s="15" t="s">
        <v>90</v>
      </c>
      <c r="R86" s="26" t="s">
        <v>121</v>
      </c>
      <c r="W86" s="3">
        <v>13.7</v>
      </c>
      <c r="X86" s="3">
        <v>19.399999999999999</v>
      </c>
      <c r="Y86" s="36">
        <f t="shared" si="4"/>
        <v>0.70618556701030932</v>
      </c>
    </row>
    <row r="87" spans="1:25" x14ac:dyDescent="0.25">
      <c r="A87" s="3">
        <v>12</v>
      </c>
      <c r="B87" s="3" t="s">
        <v>70</v>
      </c>
      <c r="C87" s="3" t="s">
        <v>65</v>
      </c>
      <c r="D87" s="3">
        <v>3.8</v>
      </c>
      <c r="E87" s="3">
        <v>4.3</v>
      </c>
      <c r="F87" s="3">
        <f t="shared" si="2"/>
        <v>4.05</v>
      </c>
      <c r="G87" s="3"/>
      <c r="H87" s="3"/>
      <c r="I87" s="3">
        <v>11.6</v>
      </c>
      <c r="J87" s="3"/>
      <c r="K87" s="3"/>
      <c r="L87" s="3"/>
      <c r="M87" s="3"/>
      <c r="N87" s="4"/>
      <c r="O87" s="4"/>
      <c r="P87" s="4"/>
      <c r="Q87" s="15" t="s">
        <v>90</v>
      </c>
      <c r="R87" s="26" t="s">
        <v>121</v>
      </c>
      <c r="W87" s="3">
        <v>11.6</v>
      </c>
      <c r="X87" s="3">
        <v>19.399999999999999</v>
      </c>
      <c r="Y87" s="36">
        <f t="shared" si="4"/>
        <v>0.59793814432989689</v>
      </c>
    </row>
    <row r="88" spans="1:25" x14ac:dyDescent="0.25">
      <c r="A88" s="3">
        <v>13</v>
      </c>
      <c r="B88" s="3" t="s">
        <v>70</v>
      </c>
      <c r="C88" s="3" t="s">
        <v>65</v>
      </c>
      <c r="D88" s="3">
        <v>4.3</v>
      </c>
      <c r="E88" s="3">
        <v>5.2</v>
      </c>
      <c r="F88" s="3">
        <f t="shared" si="2"/>
        <v>4.75</v>
      </c>
      <c r="G88" s="3"/>
      <c r="H88" s="3"/>
      <c r="I88" s="3">
        <v>11.4</v>
      </c>
      <c r="J88" s="3"/>
      <c r="K88" s="3"/>
      <c r="L88" s="3">
        <v>873.2</v>
      </c>
      <c r="M88" s="3">
        <v>19.5</v>
      </c>
      <c r="N88" s="4">
        <f t="shared" si="3"/>
        <v>1.3065000000000002</v>
      </c>
      <c r="O88" s="4"/>
      <c r="P88" s="4"/>
      <c r="Q88" s="15" t="s">
        <v>82</v>
      </c>
      <c r="R88" s="26" t="s">
        <v>122</v>
      </c>
      <c r="T88" s="1">
        <f>6/12</f>
        <v>0.5</v>
      </c>
      <c r="W88" s="3">
        <v>11.4</v>
      </c>
      <c r="X88" s="3">
        <v>19.5</v>
      </c>
      <c r="Y88" s="36">
        <f t="shared" si="4"/>
        <v>0.58461538461538465</v>
      </c>
    </row>
    <row r="89" spans="1:25" x14ac:dyDescent="0.25">
      <c r="A89" s="3">
        <v>14</v>
      </c>
      <c r="B89" s="3" t="s">
        <v>70</v>
      </c>
      <c r="C89" s="3" t="s">
        <v>65</v>
      </c>
      <c r="D89" s="3">
        <v>4.7</v>
      </c>
      <c r="E89" s="3">
        <v>4.3</v>
      </c>
      <c r="F89" s="3">
        <f t="shared" si="2"/>
        <v>4.5</v>
      </c>
      <c r="G89" s="3"/>
      <c r="H89" s="3"/>
      <c r="I89" s="3">
        <v>12.5</v>
      </c>
      <c r="J89" s="3"/>
      <c r="K89" s="3"/>
      <c r="L89" s="3"/>
      <c r="M89" s="3"/>
      <c r="N89" s="4"/>
      <c r="O89" s="4"/>
      <c r="P89" s="4"/>
      <c r="Q89" s="15"/>
      <c r="R89" s="26" t="s">
        <v>121</v>
      </c>
      <c r="W89" s="3">
        <v>12.5</v>
      </c>
      <c r="X89" s="3">
        <v>19.5</v>
      </c>
      <c r="Y89" s="36">
        <f t="shared" si="4"/>
        <v>0.64102564102564108</v>
      </c>
    </row>
    <row r="90" spans="1:25" x14ac:dyDescent="0.25">
      <c r="A90" s="3">
        <v>15</v>
      </c>
      <c r="B90" s="3" t="s">
        <v>70</v>
      </c>
      <c r="C90" s="3" t="s">
        <v>65</v>
      </c>
      <c r="D90" s="3">
        <v>4.7</v>
      </c>
      <c r="E90" s="3">
        <v>4.7</v>
      </c>
      <c r="F90" s="3">
        <f t="shared" si="2"/>
        <v>4.7</v>
      </c>
      <c r="G90" s="3"/>
      <c r="H90" s="3"/>
      <c r="I90" s="3">
        <v>11.9</v>
      </c>
      <c r="J90" s="3"/>
      <c r="K90" s="3"/>
      <c r="L90" s="3"/>
      <c r="M90" s="3"/>
      <c r="N90" s="4"/>
      <c r="O90" s="4"/>
      <c r="P90" s="4"/>
      <c r="Q90" s="15" t="s">
        <v>86</v>
      </c>
      <c r="R90" s="26" t="s">
        <v>122</v>
      </c>
      <c r="W90" s="3">
        <v>11.9</v>
      </c>
      <c r="X90" s="3">
        <v>19.5</v>
      </c>
      <c r="Y90" s="36">
        <f t="shared" si="4"/>
        <v>0.61025641025641031</v>
      </c>
    </row>
    <row r="91" spans="1:25" x14ac:dyDescent="0.25">
      <c r="A91" s="3">
        <v>16</v>
      </c>
      <c r="B91" s="3" t="s">
        <v>70</v>
      </c>
      <c r="C91" s="3" t="s">
        <v>65</v>
      </c>
      <c r="D91" s="3">
        <v>4</v>
      </c>
      <c r="E91" s="3">
        <v>3.9</v>
      </c>
      <c r="F91" s="3">
        <f t="shared" si="2"/>
        <v>3.95</v>
      </c>
      <c r="G91" s="3"/>
      <c r="H91" s="3"/>
      <c r="I91" s="3">
        <v>13.6</v>
      </c>
      <c r="J91" s="3"/>
      <c r="K91" s="3"/>
      <c r="L91" s="3"/>
      <c r="M91" s="3"/>
      <c r="N91" s="4"/>
      <c r="O91" s="4"/>
      <c r="P91" s="4"/>
      <c r="Q91" s="15" t="s">
        <v>83</v>
      </c>
      <c r="R91" s="26" t="s">
        <v>122</v>
      </c>
      <c r="W91" s="3">
        <v>13.6</v>
      </c>
      <c r="X91" s="3">
        <v>19.5</v>
      </c>
      <c r="Y91" s="36">
        <f t="shared" si="4"/>
        <v>0.6974358974358974</v>
      </c>
    </row>
    <row r="92" spans="1:25" x14ac:dyDescent="0.25">
      <c r="A92" s="3">
        <v>17</v>
      </c>
      <c r="B92" s="3" t="s">
        <v>70</v>
      </c>
      <c r="C92" s="3" t="s">
        <v>65</v>
      </c>
      <c r="D92" s="3">
        <v>4</v>
      </c>
      <c r="E92" s="3">
        <v>4</v>
      </c>
      <c r="F92" s="3">
        <f t="shared" si="2"/>
        <v>4</v>
      </c>
      <c r="G92" s="3"/>
      <c r="H92" s="3"/>
      <c r="I92" s="3">
        <v>13.7</v>
      </c>
      <c r="J92" s="3"/>
      <c r="K92" s="3"/>
      <c r="L92" s="3"/>
      <c r="M92" s="3"/>
      <c r="N92" s="4"/>
      <c r="O92" s="4"/>
      <c r="P92" s="4"/>
      <c r="Q92" s="15" t="s">
        <v>87</v>
      </c>
      <c r="R92" s="26" t="s">
        <v>122</v>
      </c>
      <c r="W92" s="3">
        <v>13.7</v>
      </c>
      <c r="X92" s="3">
        <v>19.5</v>
      </c>
      <c r="Y92" s="36">
        <f t="shared" si="4"/>
        <v>0.70256410256410251</v>
      </c>
    </row>
    <row r="93" spans="1:25" x14ac:dyDescent="0.25">
      <c r="A93" s="3">
        <v>18</v>
      </c>
      <c r="B93" s="3" t="s">
        <v>70</v>
      </c>
      <c r="C93" s="3" t="s">
        <v>65</v>
      </c>
      <c r="D93" s="3">
        <v>5.5</v>
      </c>
      <c r="E93" s="3">
        <v>6.4</v>
      </c>
      <c r="F93" s="3">
        <f t="shared" si="2"/>
        <v>5.95</v>
      </c>
      <c r="G93" s="3"/>
      <c r="H93" s="3"/>
      <c r="I93" s="3">
        <v>11.5</v>
      </c>
      <c r="J93" s="3"/>
      <c r="K93" s="3"/>
      <c r="L93" s="3"/>
      <c r="M93" s="3"/>
      <c r="N93" s="4"/>
      <c r="O93" s="4"/>
      <c r="P93" s="4"/>
      <c r="Q93" s="15" t="s">
        <v>84</v>
      </c>
      <c r="R93" s="26" t="s">
        <v>122</v>
      </c>
      <c r="W93" s="3">
        <v>11.5</v>
      </c>
      <c r="X93" s="3">
        <v>19.5</v>
      </c>
      <c r="Y93" s="36">
        <f t="shared" si="4"/>
        <v>0.58974358974358976</v>
      </c>
    </row>
    <row r="94" spans="1:25" x14ac:dyDescent="0.25">
      <c r="A94" s="3">
        <v>19</v>
      </c>
      <c r="B94" s="3" t="s">
        <v>70</v>
      </c>
      <c r="C94" s="3" t="s">
        <v>65</v>
      </c>
      <c r="D94" s="3">
        <v>5.2</v>
      </c>
      <c r="E94" s="3">
        <v>4.5</v>
      </c>
      <c r="F94" s="3">
        <f t="shared" si="2"/>
        <v>4.8499999999999996</v>
      </c>
      <c r="G94" s="3"/>
      <c r="H94" s="3"/>
      <c r="I94" s="3">
        <v>11.9</v>
      </c>
      <c r="J94" s="3"/>
      <c r="K94" s="3"/>
      <c r="L94" s="3"/>
      <c r="M94" s="3"/>
      <c r="N94" s="4"/>
      <c r="O94" s="4"/>
      <c r="P94" s="4"/>
      <c r="Q94" s="15" t="s">
        <v>92</v>
      </c>
      <c r="R94" s="26" t="s">
        <v>121</v>
      </c>
      <c r="W94" s="3">
        <v>11.9</v>
      </c>
      <c r="X94" s="3">
        <v>19.5</v>
      </c>
      <c r="Y94" s="36">
        <f t="shared" si="4"/>
        <v>0.61025641025641031</v>
      </c>
    </row>
    <row r="95" spans="1:25" x14ac:dyDescent="0.25">
      <c r="A95" s="3">
        <v>20</v>
      </c>
      <c r="B95" s="3" t="s">
        <v>70</v>
      </c>
      <c r="C95" s="3" t="s">
        <v>65</v>
      </c>
      <c r="D95" s="3">
        <v>4.5</v>
      </c>
      <c r="E95" s="3">
        <v>3.8</v>
      </c>
      <c r="F95" s="3">
        <f t="shared" si="2"/>
        <v>4.1500000000000004</v>
      </c>
      <c r="G95" s="3"/>
      <c r="H95" s="3"/>
      <c r="I95" s="3">
        <v>14.3</v>
      </c>
      <c r="J95" s="3"/>
      <c r="K95" s="3"/>
      <c r="L95" s="3"/>
      <c r="M95" s="3"/>
      <c r="N95" s="4"/>
      <c r="O95" s="4"/>
      <c r="P95" s="4"/>
      <c r="Q95" s="15" t="s">
        <v>85</v>
      </c>
      <c r="R95" s="26" t="s">
        <v>122</v>
      </c>
      <c r="W95" s="3">
        <v>14.3</v>
      </c>
      <c r="X95" s="3">
        <v>19.5</v>
      </c>
      <c r="Y95" s="36">
        <f t="shared" si="4"/>
        <v>0.73333333333333339</v>
      </c>
    </row>
    <row r="96" spans="1:25" x14ac:dyDescent="0.25">
      <c r="A96" s="3">
        <v>21</v>
      </c>
      <c r="B96" s="3" t="s">
        <v>70</v>
      </c>
      <c r="C96" s="3" t="s">
        <v>65</v>
      </c>
      <c r="D96" s="3">
        <v>4.5</v>
      </c>
      <c r="E96" s="3">
        <v>4.8</v>
      </c>
      <c r="F96" s="3">
        <f t="shared" si="2"/>
        <v>4.6500000000000004</v>
      </c>
      <c r="G96" s="3"/>
      <c r="H96" s="3"/>
      <c r="I96" s="3">
        <v>13.7</v>
      </c>
      <c r="J96" s="3"/>
      <c r="K96" s="3"/>
      <c r="L96" s="3"/>
      <c r="M96" s="3"/>
      <c r="N96" s="4"/>
      <c r="O96" s="4"/>
      <c r="P96" s="4"/>
      <c r="Q96" s="15" t="s">
        <v>90</v>
      </c>
      <c r="R96" s="26" t="s">
        <v>121</v>
      </c>
      <c r="W96" s="3">
        <v>13.7</v>
      </c>
      <c r="X96" s="3">
        <v>19.5</v>
      </c>
      <c r="Y96" s="36">
        <f t="shared" si="4"/>
        <v>0.70256410256410251</v>
      </c>
    </row>
    <row r="97" spans="1:27" x14ac:dyDescent="0.25">
      <c r="A97" s="3">
        <v>22</v>
      </c>
      <c r="B97" s="3" t="s">
        <v>70</v>
      </c>
      <c r="C97" s="3" t="s">
        <v>65</v>
      </c>
      <c r="D97" s="3">
        <v>6.2</v>
      </c>
      <c r="E97" s="3">
        <v>6.5</v>
      </c>
      <c r="F97" s="3">
        <f t="shared" si="2"/>
        <v>6.35</v>
      </c>
      <c r="G97" s="3"/>
      <c r="H97" s="3"/>
      <c r="I97" s="3">
        <v>14.4</v>
      </c>
      <c r="J97" s="3"/>
      <c r="K97" s="3"/>
      <c r="L97" s="3"/>
      <c r="M97" s="3"/>
      <c r="N97" s="4"/>
      <c r="O97" s="4"/>
      <c r="P97" s="4"/>
      <c r="Q97" s="15" t="s">
        <v>90</v>
      </c>
      <c r="R97" s="26" t="s">
        <v>121</v>
      </c>
      <c r="W97" s="3">
        <v>14.4</v>
      </c>
      <c r="X97" s="3">
        <v>19.5</v>
      </c>
      <c r="Y97" s="36">
        <f t="shared" si="4"/>
        <v>0.7384615384615385</v>
      </c>
    </row>
    <row r="98" spans="1:27" x14ac:dyDescent="0.25">
      <c r="A98" s="3">
        <v>23</v>
      </c>
      <c r="B98" s="3" t="s">
        <v>70</v>
      </c>
      <c r="C98" s="3" t="s">
        <v>65</v>
      </c>
      <c r="D98" s="3">
        <v>3.9</v>
      </c>
      <c r="E98" s="3">
        <v>4.5</v>
      </c>
      <c r="F98" s="3">
        <f t="shared" si="2"/>
        <v>4.2</v>
      </c>
      <c r="G98" s="3"/>
      <c r="H98" s="3"/>
      <c r="I98" s="3">
        <v>14.6</v>
      </c>
      <c r="J98" s="3"/>
      <c r="K98" s="3"/>
      <c r="L98" s="3"/>
      <c r="M98" s="3"/>
      <c r="N98" s="4"/>
      <c r="O98" s="4"/>
      <c r="P98" s="4"/>
      <c r="Q98" s="15"/>
      <c r="R98" s="26" t="s">
        <v>121</v>
      </c>
      <c r="W98" s="3">
        <v>14.6</v>
      </c>
      <c r="X98" s="3">
        <v>19.5</v>
      </c>
      <c r="Y98" s="36">
        <f t="shared" si="4"/>
        <v>0.74871794871794872</v>
      </c>
    </row>
    <row r="99" spans="1:27" x14ac:dyDescent="0.25">
      <c r="A99" s="3">
        <v>24</v>
      </c>
      <c r="B99" s="3" t="s">
        <v>70</v>
      </c>
      <c r="C99" s="3" t="s">
        <v>65</v>
      </c>
      <c r="D99" s="3">
        <v>4.2</v>
      </c>
      <c r="E99" s="3">
        <v>4.8</v>
      </c>
      <c r="F99" s="3">
        <f t="shared" si="2"/>
        <v>4.5</v>
      </c>
      <c r="G99" s="3"/>
      <c r="H99" s="3"/>
      <c r="I99" s="3">
        <v>13.5</v>
      </c>
      <c r="J99" s="3"/>
      <c r="K99" s="3"/>
      <c r="L99" s="3"/>
      <c r="M99" s="3"/>
      <c r="N99" s="4"/>
      <c r="O99" s="4"/>
      <c r="P99" s="4"/>
      <c r="Q99" s="15"/>
      <c r="R99" s="26" t="s">
        <v>121</v>
      </c>
      <c r="W99" s="3">
        <v>13.5</v>
      </c>
      <c r="X99" s="3">
        <v>19.5</v>
      </c>
      <c r="Y99" s="36">
        <f t="shared" si="4"/>
        <v>0.69230769230769229</v>
      </c>
    </row>
    <row r="100" spans="1:27" x14ac:dyDescent="0.25">
      <c r="A100" s="3">
        <v>25</v>
      </c>
      <c r="B100" s="3" t="s">
        <v>70</v>
      </c>
      <c r="C100" s="3" t="s">
        <v>65</v>
      </c>
      <c r="D100" s="3">
        <v>5.7</v>
      </c>
      <c r="E100" s="3">
        <v>4</v>
      </c>
      <c r="F100" s="3">
        <f t="shared" si="2"/>
        <v>4.8499999999999996</v>
      </c>
      <c r="G100" s="3"/>
      <c r="H100" s="3"/>
      <c r="I100" s="3">
        <v>14.7</v>
      </c>
      <c r="J100" s="3"/>
      <c r="K100" s="3"/>
      <c r="L100" s="3">
        <v>1034.2</v>
      </c>
      <c r="M100" s="3">
        <v>19.7</v>
      </c>
      <c r="N100" s="4">
        <f t="shared" si="3"/>
        <v>1.3199000000000001</v>
      </c>
      <c r="O100" s="4"/>
      <c r="P100" s="4"/>
      <c r="Q100" s="15" t="s">
        <v>85</v>
      </c>
      <c r="R100" s="26" t="s">
        <v>122</v>
      </c>
      <c r="T100" s="1">
        <f>6/12</f>
        <v>0.5</v>
      </c>
      <c r="W100" s="3">
        <v>14.7</v>
      </c>
      <c r="X100" s="3">
        <v>19.7</v>
      </c>
      <c r="Y100" s="36">
        <f t="shared" si="4"/>
        <v>0.74619289340101524</v>
      </c>
    </row>
    <row r="101" spans="1:27" x14ac:dyDescent="0.25">
      <c r="A101" s="3">
        <v>26</v>
      </c>
      <c r="B101" s="3" t="s">
        <v>70</v>
      </c>
      <c r="C101" s="3" t="s">
        <v>65</v>
      </c>
      <c r="D101" s="3">
        <v>4.3</v>
      </c>
      <c r="E101" s="3">
        <v>5</v>
      </c>
      <c r="F101" s="3">
        <f t="shared" si="2"/>
        <v>4.6500000000000004</v>
      </c>
      <c r="G101" s="3"/>
      <c r="H101" s="3"/>
      <c r="I101" s="3">
        <v>13.6</v>
      </c>
      <c r="J101" s="3"/>
      <c r="K101" s="3"/>
      <c r="L101" s="3"/>
      <c r="M101" s="3"/>
      <c r="N101" s="4"/>
      <c r="O101" s="4"/>
      <c r="P101" s="4"/>
      <c r="Q101" s="15"/>
      <c r="R101" s="26" t="s">
        <v>121</v>
      </c>
      <c r="W101" s="3">
        <v>13.6</v>
      </c>
      <c r="X101" s="3">
        <v>19.7</v>
      </c>
      <c r="Y101" s="36">
        <f t="shared" si="4"/>
        <v>0.69035532994923854</v>
      </c>
    </row>
    <row r="102" spans="1:27" x14ac:dyDescent="0.25">
      <c r="A102" s="3">
        <v>27</v>
      </c>
      <c r="B102" s="3" t="s">
        <v>70</v>
      </c>
      <c r="C102" s="3" t="s">
        <v>65</v>
      </c>
      <c r="D102" s="3">
        <v>3.7</v>
      </c>
      <c r="E102" s="3">
        <v>3.5</v>
      </c>
      <c r="F102" s="3">
        <f t="shared" si="2"/>
        <v>3.6</v>
      </c>
      <c r="G102" s="3"/>
      <c r="H102" s="3"/>
      <c r="I102" s="3">
        <v>13.6</v>
      </c>
      <c r="J102" s="3"/>
      <c r="K102" s="3"/>
      <c r="L102" s="3"/>
      <c r="M102" s="3"/>
      <c r="N102" s="4"/>
      <c r="O102" s="4"/>
      <c r="P102" s="4"/>
      <c r="Q102" s="15" t="s">
        <v>84</v>
      </c>
      <c r="R102" s="26" t="s">
        <v>122</v>
      </c>
      <c r="W102" s="3">
        <v>13.6</v>
      </c>
      <c r="X102" s="3">
        <v>19.7</v>
      </c>
      <c r="Y102" s="36">
        <f t="shared" si="4"/>
        <v>0.69035532994923854</v>
      </c>
    </row>
    <row r="103" spans="1:27" x14ac:dyDescent="0.25">
      <c r="A103" s="3">
        <v>28</v>
      </c>
      <c r="B103" s="3" t="s">
        <v>70</v>
      </c>
      <c r="C103" s="3" t="s">
        <v>65</v>
      </c>
      <c r="D103" s="3">
        <v>5.2</v>
      </c>
      <c r="E103" s="3">
        <v>5.2</v>
      </c>
      <c r="F103" s="3">
        <f t="shared" si="2"/>
        <v>5.2</v>
      </c>
      <c r="G103" s="3"/>
      <c r="H103" s="3"/>
      <c r="I103" s="3">
        <v>14.4</v>
      </c>
      <c r="J103" s="3"/>
      <c r="K103" s="3"/>
      <c r="L103" s="3"/>
      <c r="M103" s="3"/>
      <c r="N103" s="4"/>
      <c r="O103" s="4"/>
      <c r="P103" s="4"/>
      <c r="Q103" s="15"/>
      <c r="R103" s="26" t="s">
        <v>121</v>
      </c>
      <c r="W103" s="3">
        <v>14.4</v>
      </c>
      <c r="X103" s="3">
        <v>19.7</v>
      </c>
      <c r="Y103" s="36">
        <f t="shared" si="4"/>
        <v>0.73096446700507622</v>
      </c>
    </row>
    <row r="104" spans="1:27" x14ac:dyDescent="0.25">
      <c r="A104" s="3">
        <v>29</v>
      </c>
      <c r="B104" s="3" t="s">
        <v>70</v>
      </c>
      <c r="C104" s="3" t="s">
        <v>65</v>
      </c>
      <c r="D104" s="3">
        <v>5.5</v>
      </c>
      <c r="E104" s="3">
        <v>5.2</v>
      </c>
      <c r="F104" s="3">
        <f t="shared" si="2"/>
        <v>5.35</v>
      </c>
      <c r="G104" s="3"/>
      <c r="H104" s="3"/>
      <c r="I104" s="3">
        <v>11.7</v>
      </c>
      <c r="J104" s="3"/>
      <c r="K104" s="3"/>
      <c r="L104" s="3"/>
      <c r="M104" s="3"/>
      <c r="N104" s="4"/>
      <c r="O104" s="4"/>
      <c r="P104" s="4"/>
      <c r="Q104" s="15"/>
      <c r="R104" s="26" t="s">
        <v>121</v>
      </c>
      <c r="W104" s="3">
        <v>11.7</v>
      </c>
      <c r="X104" s="3">
        <v>19.7</v>
      </c>
      <c r="Y104" s="36">
        <f t="shared" si="4"/>
        <v>0.59390862944162437</v>
      </c>
    </row>
    <row r="105" spans="1:27" x14ac:dyDescent="0.25">
      <c r="A105" s="3">
        <v>30</v>
      </c>
      <c r="B105" s="3" t="s">
        <v>70</v>
      </c>
      <c r="C105" s="3" t="s">
        <v>65</v>
      </c>
      <c r="D105" s="3">
        <v>3.9</v>
      </c>
      <c r="E105" s="3">
        <v>4.2</v>
      </c>
      <c r="F105" s="3">
        <f t="shared" si="2"/>
        <v>4.05</v>
      </c>
      <c r="G105" s="3"/>
      <c r="H105" s="3"/>
      <c r="I105" s="3">
        <v>14.5</v>
      </c>
      <c r="J105" s="3"/>
      <c r="K105" s="3"/>
      <c r="L105" s="3"/>
      <c r="M105" s="3"/>
      <c r="N105" s="4"/>
      <c r="O105" s="4"/>
      <c r="P105" s="4"/>
      <c r="Q105" s="15"/>
      <c r="R105" s="26" t="s">
        <v>121</v>
      </c>
      <c r="W105" s="3">
        <v>14.5</v>
      </c>
      <c r="X105" s="3">
        <v>19.7</v>
      </c>
      <c r="Y105" s="36">
        <f t="shared" si="4"/>
        <v>0.73604060913705582</v>
      </c>
    </row>
    <row r="106" spans="1:27" x14ac:dyDescent="0.25">
      <c r="A106" s="3">
        <v>31</v>
      </c>
      <c r="B106" s="3" t="s">
        <v>70</v>
      </c>
      <c r="C106" s="3" t="s">
        <v>65</v>
      </c>
      <c r="D106" s="3">
        <v>4.2</v>
      </c>
      <c r="E106" s="3">
        <v>4</v>
      </c>
      <c r="F106" s="3">
        <f t="shared" si="2"/>
        <v>4.0999999999999996</v>
      </c>
      <c r="G106" s="3"/>
      <c r="H106" s="3"/>
      <c r="I106" s="3">
        <v>12.1</v>
      </c>
      <c r="J106" s="3"/>
      <c r="K106" s="3"/>
      <c r="L106" s="3"/>
      <c r="M106" s="3"/>
      <c r="N106" s="4"/>
      <c r="O106" s="4"/>
      <c r="P106" s="4"/>
      <c r="Q106" s="15" t="s">
        <v>93</v>
      </c>
      <c r="R106" s="26" t="s">
        <v>122</v>
      </c>
      <c r="W106" s="3">
        <v>12.1</v>
      </c>
      <c r="X106" s="3">
        <v>19.7</v>
      </c>
      <c r="Y106" s="36">
        <f t="shared" si="4"/>
        <v>0.6142131979695431</v>
      </c>
    </row>
    <row r="107" spans="1:27" x14ac:dyDescent="0.25">
      <c r="A107" s="3">
        <v>32</v>
      </c>
      <c r="B107" s="3" t="s">
        <v>70</v>
      </c>
      <c r="C107" s="3" t="s">
        <v>65</v>
      </c>
      <c r="D107" s="3">
        <v>4.2</v>
      </c>
      <c r="E107" s="3">
        <v>3.8</v>
      </c>
      <c r="F107" s="3">
        <f t="shared" si="2"/>
        <v>4</v>
      </c>
      <c r="G107" s="3"/>
      <c r="H107" s="3"/>
      <c r="I107" s="3">
        <v>10.6</v>
      </c>
      <c r="J107" s="3"/>
      <c r="K107" s="3"/>
      <c r="L107" s="3"/>
      <c r="M107" s="3"/>
      <c r="N107" s="4"/>
      <c r="O107" s="4"/>
      <c r="P107" s="4"/>
      <c r="Q107" s="15"/>
      <c r="R107" s="26" t="s">
        <v>121</v>
      </c>
      <c r="W107" s="3">
        <v>10.6</v>
      </c>
      <c r="X107" s="3">
        <v>19.7</v>
      </c>
      <c r="Y107" s="36">
        <f t="shared" si="4"/>
        <v>0.53807106598984766</v>
      </c>
    </row>
    <row r="108" spans="1:27" x14ac:dyDescent="0.25">
      <c r="A108" s="3">
        <v>33</v>
      </c>
      <c r="B108" s="3" t="s">
        <v>70</v>
      </c>
      <c r="C108" s="3" t="s">
        <v>65</v>
      </c>
      <c r="D108" s="3">
        <v>5.3</v>
      </c>
      <c r="E108" s="3">
        <v>5.7</v>
      </c>
      <c r="F108" s="3">
        <f t="shared" si="2"/>
        <v>5.5</v>
      </c>
      <c r="G108" s="3"/>
      <c r="H108" s="3"/>
      <c r="I108" s="3">
        <v>13</v>
      </c>
      <c r="J108" s="3"/>
      <c r="K108" s="3"/>
      <c r="L108" s="3"/>
      <c r="M108" s="3"/>
      <c r="N108" s="4"/>
      <c r="O108" s="4"/>
      <c r="P108" s="4"/>
      <c r="Q108" s="15" t="s">
        <v>89</v>
      </c>
      <c r="R108" s="26" t="s">
        <v>122</v>
      </c>
      <c r="W108" s="3">
        <v>13</v>
      </c>
      <c r="X108" s="3">
        <v>19.7</v>
      </c>
      <c r="Y108" s="36">
        <f t="shared" si="4"/>
        <v>0.65989847715736039</v>
      </c>
    </row>
    <row r="109" spans="1:27" x14ac:dyDescent="0.25">
      <c r="A109" s="3">
        <v>34</v>
      </c>
      <c r="B109" s="3" t="s">
        <v>70</v>
      </c>
      <c r="C109" s="3" t="s">
        <v>65</v>
      </c>
      <c r="D109" s="3">
        <v>4.8</v>
      </c>
      <c r="E109" s="3">
        <v>4.5999999999999996</v>
      </c>
      <c r="F109" s="3">
        <f t="shared" si="2"/>
        <v>4.6999999999999993</v>
      </c>
      <c r="G109" s="3"/>
      <c r="H109" s="3"/>
      <c r="I109" s="3">
        <v>14.7</v>
      </c>
      <c r="J109" s="3"/>
      <c r="K109" s="3"/>
      <c r="L109" s="3"/>
      <c r="M109" s="3"/>
      <c r="N109" s="4"/>
      <c r="O109" s="4"/>
      <c r="P109" s="4"/>
      <c r="Q109" s="15"/>
      <c r="R109" s="26" t="s">
        <v>121</v>
      </c>
      <c r="W109" s="3">
        <v>14.7</v>
      </c>
      <c r="X109" s="3">
        <v>19.7</v>
      </c>
      <c r="Y109" s="36">
        <f>W109/X109</f>
        <v>0.74619289340101524</v>
      </c>
    </row>
    <row r="110" spans="1:27" x14ac:dyDescent="0.25">
      <c r="A110" s="3">
        <v>35</v>
      </c>
      <c r="B110" s="3" t="s">
        <v>70</v>
      </c>
      <c r="C110" s="3" t="s">
        <v>65</v>
      </c>
      <c r="D110" s="3">
        <v>4.2</v>
      </c>
      <c r="E110" s="3">
        <v>3.9</v>
      </c>
      <c r="F110" s="3">
        <f t="shared" si="2"/>
        <v>4.05</v>
      </c>
      <c r="G110" s="3"/>
      <c r="H110" s="3"/>
      <c r="I110" s="3">
        <v>12.4</v>
      </c>
      <c r="J110" s="3"/>
      <c r="K110" s="3"/>
      <c r="L110" s="3"/>
      <c r="M110" s="3"/>
      <c r="N110" s="4"/>
      <c r="O110" s="4"/>
      <c r="P110" s="4"/>
      <c r="Q110" s="15" t="s">
        <v>82</v>
      </c>
      <c r="R110" s="26" t="s">
        <v>122</v>
      </c>
      <c r="W110" s="3">
        <v>12.4</v>
      </c>
      <c r="X110" s="3">
        <v>19.7</v>
      </c>
      <c r="Y110" s="36">
        <f t="shared" si="4"/>
        <v>0.62944162436548223</v>
      </c>
    </row>
    <row r="111" spans="1:27" x14ac:dyDescent="0.25">
      <c r="A111" s="3">
        <v>36</v>
      </c>
      <c r="B111" s="3" t="s">
        <v>70</v>
      </c>
      <c r="C111" s="3" t="s">
        <v>65</v>
      </c>
      <c r="D111" s="3">
        <v>5.5</v>
      </c>
      <c r="E111" s="3">
        <v>4.8</v>
      </c>
      <c r="F111" s="20">
        <f t="shared" si="2"/>
        <v>5.15</v>
      </c>
      <c r="G111" s="3"/>
      <c r="H111" s="3"/>
      <c r="I111" s="3">
        <v>11.7</v>
      </c>
      <c r="J111" s="3"/>
      <c r="K111" s="3"/>
      <c r="L111" s="3"/>
      <c r="M111" s="3"/>
      <c r="N111" s="4"/>
      <c r="O111" s="4"/>
      <c r="P111" s="4"/>
      <c r="Q111" s="15" t="s">
        <v>93</v>
      </c>
      <c r="R111" s="26" t="s">
        <v>122</v>
      </c>
      <c r="W111" s="3">
        <v>11.7</v>
      </c>
      <c r="X111" s="3">
        <v>19.7</v>
      </c>
      <c r="Y111" s="36">
        <f t="shared" si="4"/>
        <v>0.59390862944162437</v>
      </c>
    </row>
    <row r="112" spans="1:27" x14ac:dyDescent="0.25">
      <c r="A112" s="3">
        <v>1</v>
      </c>
      <c r="B112" s="3" t="s">
        <v>64</v>
      </c>
      <c r="C112" s="3" t="s">
        <v>66</v>
      </c>
      <c r="D112" s="3">
        <v>3.8</v>
      </c>
      <c r="E112" s="3">
        <v>3.5</v>
      </c>
      <c r="F112" s="3">
        <f t="shared" si="2"/>
        <v>3.65</v>
      </c>
      <c r="G112" s="3">
        <f>AVERAGE(F112:F147)</f>
        <v>2.7124999999999999</v>
      </c>
      <c r="H112" s="3">
        <f>STDEV(F112:F147)</f>
        <v>0.57908486918092494</v>
      </c>
      <c r="I112" s="3">
        <v>10.199999999999999</v>
      </c>
      <c r="J112" s="3">
        <f>AVERAGE(I112:I147)</f>
        <v>9.7999999999999989</v>
      </c>
      <c r="K112" s="3">
        <f>STDEV(I112:I147)</f>
        <v>0.36055512754639862</v>
      </c>
      <c r="L112" s="3">
        <v>783.2</v>
      </c>
      <c r="M112" s="3">
        <v>24.1</v>
      </c>
      <c r="N112" s="4">
        <f t="shared" si="3"/>
        <v>1.6147000000000002</v>
      </c>
      <c r="O112" s="4">
        <f>AVERAGE(N112:N147)</f>
        <v>1.6482000000000003</v>
      </c>
      <c r="P112" s="4">
        <f>STDEV(N112:N147)</f>
        <v>3.3499999999999863E-2</v>
      </c>
      <c r="Q112" s="15"/>
      <c r="R112" s="26" t="s">
        <v>121</v>
      </c>
      <c r="S112" s="1">
        <f>12/36</f>
        <v>0.33333333333333331</v>
      </c>
      <c r="T112" s="1">
        <f>5/12</f>
        <v>0.41666666666666669</v>
      </c>
      <c r="U112" s="34">
        <f>AVERAGE(T112:T147)</f>
        <v>0.33333333333333331</v>
      </c>
      <c r="V112" s="34">
        <f>STDEV(T112:T147)</f>
        <v>8.3333333333333356E-2</v>
      </c>
      <c r="W112" s="3">
        <v>10.199999999999999</v>
      </c>
      <c r="X112" s="3">
        <v>24.1</v>
      </c>
      <c r="Y112" s="36">
        <f t="shared" si="4"/>
        <v>0.42323651452282152</v>
      </c>
      <c r="Z112" s="36">
        <f>AVERAGE(Y112:Y147)</f>
        <v>0.39862318652612383</v>
      </c>
      <c r="AA112" s="36">
        <f>STDEV(Y112:Y147)</f>
        <v>2.1316211830057202E-2</v>
      </c>
    </row>
    <row r="113" spans="1:25" x14ac:dyDescent="0.25">
      <c r="A113" s="3">
        <v>2</v>
      </c>
      <c r="B113" s="3" t="s">
        <v>64</v>
      </c>
      <c r="C113" s="3" t="s">
        <v>66</v>
      </c>
      <c r="D113" s="3">
        <v>2.7</v>
      </c>
      <c r="E113" s="3">
        <v>2.7</v>
      </c>
      <c r="F113" s="3">
        <f t="shared" si="2"/>
        <v>2.7</v>
      </c>
      <c r="G113" s="3"/>
      <c r="H113" s="3"/>
      <c r="I113" s="3"/>
      <c r="J113" s="3"/>
      <c r="K113" s="3"/>
      <c r="L113" s="3"/>
      <c r="M113" s="3"/>
      <c r="N113" s="4"/>
      <c r="O113" s="4"/>
      <c r="P113" s="4"/>
      <c r="Q113" s="15" t="s">
        <v>45</v>
      </c>
      <c r="R113" s="26" t="s">
        <v>122</v>
      </c>
      <c r="W113" s="3"/>
      <c r="X113" s="3"/>
    </row>
    <row r="114" spans="1:25" x14ac:dyDescent="0.25">
      <c r="A114" s="3">
        <v>3</v>
      </c>
      <c r="B114" s="3" t="s">
        <v>64</v>
      </c>
      <c r="C114" s="3" t="s">
        <v>66</v>
      </c>
      <c r="D114" s="3">
        <v>2.8</v>
      </c>
      <c r="E114" s="3">
        <v>2.2000000000000002</v>
      </c>
      <c r="F114" s="3">
        <f t="shared" si="2"/>
        <v>2.5</v>
      </c>
      <c r="G114" s="3"/>
      <c r="H114" s="3"/>
      <c r="I114" s="3"/>
      <c r="J114" s="3"/>
      <c r="K114" s="3"/>
      <c r="L114" s="3"/>
      <c r="M114" s="3"/>
      <c r="N114" s="4"/>
      <c r="O114" s="4"/>
      <c r="P114" s="4"/>
      <c r="Q114" s="15"/>
      <c r="R114" s="26" t="s">
        <v>121</v>
      </c>
      <c r="W114" s="3"/>
      <c r="X114" s="3"/>
    </row>
    <row r="115" spans="1:25" x14ac:dyDescent="0.25">
      <c r="A115" s="3">
        <v>4</v>
      </c>
      <c r="B115" s="3" t="s">
        <v>64</v>
      </c>
      <c r="C115" s="3" t="s">
        <v>66</v>
      </c>
      <c r="D115" s="3">
        <v>2.2000000000000002</v>
      </c>
      <c r="E115" s="3">
        <v>2.9</v>
      </c>
      <c r="F115" s="3">
        <f t="shared" si="2"/>
        <v>2.5499999999999998</v>
      </c>
      <c r="G115" s="3"/>
      <c r="H115" s="3"/>
      <c r="I115" s="3"/>
      <c r="J115" s="3"/>
      <c r="K115" s="3"/>
      <c r="L115" s="3"/>
      <c r="M115" s="3"/>
      <c r="N115" s="4"/>
      <c r="O115" s="4"/>
      <c r="P115" s="4"/>
      <c r="Q115" s="15" t="s">
        <v>74</v>
      </c>
      <c r="R115" s="26" t="s">
        <v>122</v>
      </c>
      <c r="W115" s="3"/>
      <c r="X115" s="3"/>
    </row>
    <row r="116" spans="1:25" x14ac:dyDescent="0.25">
      <c r="A116" s="3">
        <v>5</v>
      </c>
      <c r="B116" s="3" t="s">
        <v>64</v>
      </c>
      <c r="C116" s="3" t="s">
        <v>66</v>
      </c>
      <c r="D116" s="3">
        <v>3.2</v>
      </c>
      <c r="E116" s="3">
        <v>3.1</v>
      </c>
      <c r="F116" s="3">
        <f t="shared" si="2"/>
        <v>3.1500000000000004</v>
      </c>
      <c r="G116" s="3"/>
      <c r="H116" s="3"/>
      <c r="I116" s="3"/>
      <c r="J116" s="3"/>
      <c r="K116" s="3"/>
      <c r="L116" s="3"/>
      <c r="M116" s="3"/>
      <c r="N116" s="4"/>
      <c r="O116" s="4"/>
      <c r="P116" s="4"/>
      <c r="Q116" s="15" t="s">
        <v>39</v>
      </c>
      <c r="R116" s="26" t="s">
        <v>122</v>
      </c>
      <c r="W116" s="3"/>
      <c r="X116" s="3"/>
    </row>
    <row r="117" spans="1:25" x14ac:dyDescent="0.25">
      <c r="A117" s="3">
        <v>6</v>
      </c>
      <c r="B117" s="3" t="s">
        <v>64</v>
      </c>
      <c r="C117" s="3" t="s">
        <v>66</v>
      </c>
      <c r="D117" s="3">
        <v>2.9</v>
      </c>
      <c r="E117" s="3">
        <v>3.1</v>
      </c>
      <c r="F117" s="3">
        <f t="shared" si="2"/>
        <v>3</v>
      </c>
      <c r="G117" s="3"/>
      <c r="H117" s="3"/>
      <c r="I117" s="3"/>
      <c r="J117" s="3"/>
      <c r="K117" s="3"/>
      <c r="L117" s="3"/>
      <c r="M117" s="3"/>
      <c r="N117" s="4"/>
      <c r="O117" s="4"/>
      <c r="P117" s="4"/>
      <c r="Q117" s="15"/>
      <c r="R117" s="26" t="s">
        <v>121</v>
      </c>
      <c r="W117" s="3"/>
      <c r="X117" s="3"/>
    </row>
    <row r="118" spans="1:25" x14ac:dyDescent="0.25">
      <c r="A118" s="3">
        <v>7</v>
      </c>
      <c r="B118" s="3" t="s">
        <v>64</v>
      </c>
      <c r="C118" s="3" t="s">
        <v>66</v>
      </c>
      <c r="D118" s="3">
        <v>2.9</v>
      </c>
      <c r="E118" s="3">
        <v>1.6</v>
      </c>
      <c r="F118" s="3">
        <f t="shared" si="2"/>
        <v>2.25</v>
      </c>
      <c r="G118" s="3"/>
      <c r="H118" s="3"/>
      <c r="I118" s="3"/>
      <c r="J118" s="3"/>
      <c r="K118" s="3"/>
      <c r="L118" s="3"/>
      <c r="M118" s="3"/>
      <c r="N118" s="4"/>
      <c r="O118" s="4"/>
      <c r="P118" s="4"/>
      <c r="Q118" s="15"/>
      <c r="R118" s="26" t="s">
        <v>121</v>
      </c>
      <c r="W118" s="3"/>
      <c r="X118" s="3"/>
    </row>
    <row r="119" spans="1:25" x14ac:dyDescent="0.25">
      <c r="A119" s="3">
        <v>8</v>
      </c>
      <c r="B119" s="3" t="s">
        <v>64</v>
      </c>
      <c r="C119" s="3" t="s">
        <v>66</v>
      </c>
      <c r="D119" s="3">
        <v>3.7</v>
      </c>
      <c r="E119" s="3">
        <v>2.9</v>
      </c>
      <c r="F119" s="3">
        <f t="shared" si="2"/>
        <v>3.3</v>
      </c>
      <c r="G119" s="3"/>
      <c r="H119" s="3"/>
      <c r="I119" s="3"/>
      <c r="J119" s="3"/>
      <c r="K119" s="3"/>
      <c r="L119" s="3"/>
      <c r="M119" s="3"/>
      <c r="N119" s="4"/>
      <c r="O119" s="4"/>
      <c r="P119" s="4"/>
      <c r="Q119" s="15"/>
      <c r="R119" s="26" t="s">
        <v>121</v>
      </c>
      <c r="W119" s="3"/>
      <c r="X119" s="3"/>
    </row>
    <row r="120" spans="1:25" x14ac:dyDescent="0.25">
      <c r="A120" s="3">
        <v>9</v>
      </c>
      <c r="B120" s="3" t="s">
        <v>64</v>
      </c>
      <c r="C120" s="3" t="s">
        <v>66</v>
      </c>
      <c r="D120" s="3">
        <v>2.9</v>
      </c>
      <c r="E120" s="3">
        <v>3.5</v>
      </c>
      <c r="F120" s="3">
        <f t="shared" si="2"/>
        <v>3.2</v>
      </c>
      <c r="G120" s="3"/>
      <c r="H120" s="3"/>
      <c r="I120" s="3"/>
      <c r="J120" s="3"/>
      <c r="K120" s="3"/>
      <c r="L120" s="3"/>
      <c r="M120" s="3"/>
      <c r="N120" s="4"/>
      <c r="O120" s="4"/>
      <c r="P120" s="4"/>
      <c r="Q120" s="15"/>
      <c r="R120" s="26" t="s">
        <v>121</v>
      </c>
      <c r="W120" s="3"/>
      <c r="X120" s="3"/>
    </row>
    <row r="121" spans="1:25" x14ac:dyDescent="0.25">
      <c r="A121" s="3">
        <v>10</v>
      </c>
      <c r="B121" s="3" t="s">
        <v>64</v>
      </c>
      <c r="C121" s="3" t="s">
        <v>66</v>
      </c>
      <c r="D121" s="3">
        <v>2.5</v>
      </c>
      <c r="E121" s="3">
        <v>2.7</v>
      </c>
      <c r="F121" s="3">
        <f t="shared" si="2"/>
        <v>2.6</v>
      </c>
      <c r="G121" s="3"/>
      <c r="H121" s="3"/>
      <c r="I121" s="3"/>
      <c r="J121" s="3"/>
      <c r="K121" s="3"/>
      <c r="L121" s="3"/>
      <c r="M121" s="3"/>
      <c r="N121" s="4"/>
      <c r="O121" s="4"/>
      <c r="P121" s="4"/>
      <c r="Q121" s="15" t="s">
        <v>44</v>
      </c>
      <c r="R121" s="26" t="s">
        <v>122</v>
      </c>
      <c r="W121" s="3"/>
      <c r="X121" s="3"/>
    </row>
    <row r="122" spans="1:25" x14ac:dyDescent="0.25">
      <c r="A122" s="3">
        <v>11</v>
      </c>
      <c r="B122" s="3" t="s">
        <v>64</v>
      </c>
      <c r="C122" s="3" t="s">
        <v>66</v>
      </c>
      <c r="D122" s="3">
        <v>3.2</v>
      </c>
      <c r="E122" s="3">
        <v>2.5</v>
      </c>
      <c r="F122" s="3">
        <f t="shared" si="2"/>
        <v>2.85</v>
      </c>
      <c r="G122" s="3"/>
      <c r="H122" s="3"/>
      <c r="I122" s="3"/>
      <c r="J122" s="3"/>
      <c r="K122" s="3"/>
      <c r="L122" s="3"/>
      <c r="M122" s="3"/>
      <c r="N122" s="4"/>
      <c r="O122" s="4"/>
      <c r="P122" s="4"/>
      <c r="Q122" s="15"/>
      <c r="R122" s="26" t="s">
        <v>121</v>
      </c>
      <c r="W122" s="3"/>
      <c r="X122" s="3"/>
    </row>
    <row r="123" spans="1:25" x14ac:dyDescent="0.25">
      <c r="A123" s="3">
        <v>12</v>
      </c>
      <c r="B123" s="3" t="s">
        <v>64</v>
      </c>
      <c r="C123" s="3" t="s">
        <v>66</v>
      </c>
      <c r="D123" s="3">
        <v>1.8</v>
      </c>
      <c r="E123" s="3">
        <v>2.2000000000000002</v>
      </c>
      <c r="F123" s="3">
        <f t="shared" si="2"/>
        <v>2</v>
      </c>
      <c r="G123" s="3"/>
      <c r="H123" s="3"/>
      <c r="I123" s="3"/>
      <c r="J123" s="3"/>
      <c r="K123" s="3"/>
      <c r="L123" s="3"/>
      <c r="M123" s="3"/>
      <c r="N123" s="4"/>
      <c r="O123" s="4"/>
      <c r="P123" s="4"/>
      <c r="Q123" s="15" t="s">
        <v>39</v>
      </c>
      <c r="R123" s="26" t="s">
        <v>122</v>
      </c>
      <c r="W123" s="3"/>
      <c r="X123" s="3"/>
    </row>
    <row r="124" spans="1:25" s="19" customFormat="1" x14ac:dyDescent="0.25">
      <c r="A124" s="3">
        <v>13</v>
      </c>
      <c r="B124" s="20" t="s">
        <v>64</v>
      </c>
      <c r="C124" s="20" t="s">
        <v>66</v>
      </c>
      <c r="D124" s="3">
        <v>2.9</v>
      </c>
      <c r="E124" s="3">
        <v>3.2</v>
      </c>
      <c r="F124" s="3">
        <f t="shared" si="2"/>
        <v>3.05</v>
      </c>
      <c r="G124" s="3"/>
      <c r="H124" s="3"/>
      <c r="I124" s="3">
        <v>9.5</v>
      </c>
      <c r="J124" s="3"/>
      <c r="K124" s="3"/>
      <c r="L124" s="3">
        <v>799.3</v>
      </c>
      <c r="M124" s="3">
        <v>24.6</v>
      </c>
      <c r="N124" s="4">
        <f t="shared" si="3"/>
        <v>1.6482000000000006</v>
      </c>
      <c r="O124" s="4"/>
      <c r="P124" s="4"/>
      <c r="Q124" s="15" t="s">
        <v>40</v>
      </c>
      <c r="R124" s="26" t="s">
        <v>122</v>
      </c>
      <c r="T124" s="19">
        <f>3/12</f>
        <v>0.25</v>
      </c>
      <c r="W124" s="3">
        <v>9.5</v>
      </c>
      <c r="X124" s="3">
        <v>24.6</v>
      </c>
      <c r="Y124" s="36">
        <f t="shared" ref="Y124" si="5">W124/X124</f>
        <v>0.38617886178861788</v>
      </c>
    </row>
    <row r="125" spans="1:25" x14ac:dyDescent="0.25">
      <c r="A125" s="3">
        <v>14</v>
      </c>
      <c r="B125" s="3" t="s">
        <v>64</v>
      </c>
      <c r="C125" s="3" t="s">
        <v>66</v>
      </c>
      <c r="D125" s="3">
        <v>2.8</v>
      </c>
      <c r="E125" s="3">
        <v>2.1</v>
      </c>
      <c r="F125" s="3">
        <f t="shared" si="2"/>
        <v>2.4500000000000002</v>
      </c>
      <c r="G125" s="3"/>
      <c r="H125" s="3"/>
      <c r="I125" s="3"/>
      <c r="J125" s="3"/>
      <c r="K125" s="3"/>
      <c r="L125" s="3"/>
      <c r="M125" s="3"/>
      <c r="N125" s="4"/>
      <c r="O125" s="4"/>
      <c r="P125" s="4"/>
      <c r="Q125" s="15"/>
      <c r="R125" s="26" t="s">
        <v>121</v>
      </c>
      <c r="W125" s="3"/>
      <c r="X125" s="3"/>
    </row>
    <row r="126" spans="1:25" x14ac:dyDescent="0.25">
      <c r="A126" s="3">
        <v>15</v>
      </c>
      <c r="B126" s="3" t="s">
        <v>64</v>
      </c>
      <c r="C126" s="3" t="s">
        <v>66</v>
      </c>
      <c r="D126" s="3">
        <v>3.5</v>
      </c>
      <c r="E126" s="3">
        <v>3</v>
      </c>
      <c r="F126" s="3">
        <f t="shared" si="2"/>
        <v>3.25</v>
      </c>
      <c r="G126" s="3"/>
      <c r="H126" s="3"/>
      <c r="I126" s="3"/>
      <c r="J126" s="3"/>
      <c r="K126" s="3"/>
      <c r="L126" s="3"/>
      <c r="M126" s="3"/>
      <c r="N126" s="4"/>
      <c r="O126" s="4"/>
      <c r="P126" s="4"/>
      <c r="Q126" s="15"/>
      <c r="R126" s="26" t="s">
        <v>121</v>
      </c>
      <c r="W126" s="3"/>
      <c r="X126" s="3"/>
    </row>
    <row r="127" spans="1:25" x14ac:dyDescent="0.25">
      <c r="A127" s="3">
        <v>16</v>
      </c>
      <c r="B127" s="3" t="s">
        <v>64</v>
      </c>
      <c r="C127" s="3" t="s">
        <v>66</v>
      </c>
      <c r="D127" s="3">
        <v>3.1</v>
      </c>
      <c r="E127" s="3">
        <v>3.1</v>
      </c>
      <c r="F127" s="3">
        <f t="shared" si="2"/>
        <v>3.1</v>
      </c>
      <c r="G127" s="3"/>
      <c r="H127" s="3"/>
      <c r="I127" s="3"/>
      <c r="J127" s="3"/>
      <c r="K127" s="3"/>
      <c r="L127" s="3"/>
      <c r="M127" s="3"/>
      <c r="N127" s="4"/>
      <c r="O127" s="4"/>
      <c r="P127" s="4"/>
      <c r="Q127" s="15"/>
      <c r="R127" s="26" t="s">
        <v>121</v>
      </c>
      <c r="W127" s="3"/>
      <c r="X127" s="3"/>
    </row>
    <row r="128" spans="1:25" x14ac:dyDescent="0.25">
      <c r="A128" s="3">
        <v>17</v>
      </c>
      <c r="B128" s="3" t="s">
        <v>64</v>
      </c>
      <c r="C128" s="3" t="s">
        <v>66</v>
      </c>
      <c r="D128" s="3">
        <v>3.2</v>
      </c>
      <c r="E128" s="3">
        <v>3.2</v>
      </c>
      <c r="F128" s="3">
        <f t="shared" si="2"/>
        <v>3.2</v>
      </c>
      <c r="G128" s="3"/>
      <c r="H128" s="3"/>
      <c r="I128" s="3"/>
      <c r="J128" s="3"/>
      <c r="K128" s="3"/>
      <c r="L128" s="3"/>
      <c r="M128" s="3"/>
      <c r="N128" s="4"/>
      <c r="O128" s="4"/>
      <c r="P128" s="4"/>
      <c r="Q128" s="15"/>
      <c r="R128" s="26" t="s">
        <v>121</v>
      </c>
      <c r="W128" s="3"/>
      <c r="X128" s="3"/>
    </row>
    <row r="129" spans="1:25" x14ac:dyDescent="0.25">
      <c r="A129" s="3">
        <v>18</v>
      </c>
      <c r="B129" s="3" t="s">
        <v>64</v>
      </c>
      <c r="C129" s="3" t="s">
        <v>66</v>
      </c>
      <c r="D129" s="3">
        <v>1.8</v>
      </c>
      <c r="E129" s="3">
        <v>1.9</v>
      </c>
      <c r="F129" s="3">
        <f t="shared" si="2"/>
        <v>1.85</v>
      </c>
      <c r="G129" s="3"/>
      <c r="H129" s="3"/>
      <c r="I129" s="3"/>
      <c r="J129" s="3"/>
      <c r="K129" s="3"/>
      <c r="L129" s="3"/>
      <c r="M129" s="3"/>
      <c r="N129" s="4"/>
      <c r="O129" s="4"/>
      <c r="P129" s="4"/>
      <c r="Q129" s="15" t="s">
        <v>39</v>
      </c>
      <c r="R129" s="26" t="s">
        <v>122</v>
      </c>
      <c r="W129" s="3"/>
      <c r="X129" s="3"/>
    </row>
    <row r="130" spans="1:25" x14ac:dyDescent="0.25">
      <c r="A130" s="3">
        <v>19</v>
      </c>
      <c r="B130" s="3" t="s">
        <v>64</v>
      </c>
      <c r="C130" s="3" t="s">
        <v>66</v>
      </c>
      <c r="D130" s="3">
        <v>2.8</v>
      </c>
      <c r="E130" s="3">
        <v>2.8</v>
      </c>
      <c r="F130" s="3">
        <f t="shared" si="2"/>
        <v>2.8</v>
      </c>
      <c r="G130" s="3"/>
      <c r="H130" s="3"/>
      <c r="I130" s="3"/>
      <c r="J130" s="3"/>
      <c r="K130" s="3"/>
      <c r="L130" s="3"/>
      <c r="M130" s="3"/>
      <c r="N130" s="4"/>
      <c r="O130" s="4"/>
      <c r="P130" s="4"/>
      <c r="Q130" s="15"/>
      <c r="R130" s="26" t="s">
        <v>121</v>
      </c>
      <c r="W130" s="3"/>
      <c r="X130" s="3"/>
    </row>
    <row r="131" spans="1:25" x14ac:dyDescent="0.25">
      <c r="A131" s="3">
        <v>20</v>
      </c>
      <c r="B131" s="3" t="s">
        <v>64</v>
      </c>
      <c r="C131" s="3" t="s">
        <v>66</v>
      </c>
      <c r="D131" s="3">
        <v>3.1</v>
      </c>
      <c r="E131" s="3">
        <v>3</v>
      </c>
      <c r="F131" s="3">
        <f t="shared" si="2"/>
        <v>3.05</v>
      </c>
      <c r="G131" s="3"/>
      <c r="H131" s="3"/>
      <c r="I131" s="3"/>
      <c r="J131" s="3"/>
      <c r="K131" s="3"/>
      <c r="L131" s="3"/>
      <c r="M131" s="3"/>
      <c r="N131" s="4"/>
      <c r="O131" s="4"/>
      <c r="P131" s="4"/>
      <c r="Q131" s="15" t="s">
        <v>42</v>
      </c>
      <c r="R131" s="26" t="s">
        <v>122</v>
      </c>
      <c r="W131" s="3"/>
      <c r="X131" s="3"/>
    </row>
    <row r="132" spans="1:25" x14ac:dyDescent="0.25">
      <c r="A132" s="3">
        <v>21</v>
      </c>
      <c r="B132" s="3" t="s">
        <v>64</v>
      </c>
      <c r="C132" s="3" t="s">
        <v>66</v>
      </c>
      <c r="D132" s="3">
        <v>1.8</v>
      </c>
      <c r="E132" s="3">
        <v>1.6</v>
      </c>
      <c r="F132" s="3">
        <f t="shared" si="2"/>
        <v>1.7000000000000002</v>
      </c>
      <c r="G132" s="3"/>
      <c r="H132" s="3"/>
      <c r="I132" s="3"/>
      <c r="J132" s="3"/>
      <c r="K132" s="3"/>
      <c r="L132" s="3"/>
      <c r="M132" s="3"/>
      <c r="N132" s="4"/>
      <c r="O132" s="4"/>
      <c r="P132" s="4"/>
      <c r="Q132" s="15"/>
      <c r="R132" s="26" t="s">
        <v>121</v>
      </c>
      <c r="W132" s="3"/>
      <c r="X132" s="3"/>
    </row>
    <row r="133" spans="1:25" x14ac:dyDescent="0.25">
      <c r="A133" s="3">
        <v>22</v>
      </c>
      <c r="B133" s="3" t="s">
        <v>64</v>
      </c>
      <c r="C133" s="3" t="s">
        <v>66</v>
      </c>
      <c r="D133" s="3">
        <v>3</v>
      </c>
      <c r="E133" s="3">
        <v>2.7</v>
      </c>
      <c r="F133" s="3">
        <f t="shared" ref="F133:F196" si="6">AVERAGE(D133:E133)</f>
        <v>2.85</v>
      </c>
      <c r="G133" s="3"/>
      <c r="H133" s="3"/>
      <c r="I133" s="3"/>
      <c r="J133" s="3"/>
      <c r="K133" s="3"/>
      <c r="L133" s="3"/>
      <c r="M133" s="3"/>
      <c r="N133" s="4"/>
      <c r="O133" s="4"/>
      <c r="P133" s="4"/>
      <c r="Q133" s="15"/>
      <c r="R133" s="26" t="s">
        <v>121</v>
      </c>
      <c r="W133" s="3"/>
      <c r="X133" s="3"/>
    </row>
    <row r="134" spans="1:25" x14ac:dyDescent="0.25">
      <c r="A134" s="3">
        <v>23</v>
      </c>
      <c r="B134" s="3" t="s">
        <v>64</v>
      </c>
      <c r="C134" s="3" t="s">
        <v>66</v>
      </c>
      <c r="D134" s="3">
        <v>2</v>
      </c>
      <c r="E134" s="3">
        <v>2.1</v>
      </c>
      <c r="F134" s="3">
        <f t="shared" si="6"/>
        <v>2.0499999999999998</v>
      </c>
      <c r="G134" s="3"/>
      <c r="H134" s="3"/>
      <c r="I134" s="3"/>
      <c r="J134" s="3"/>
      <c r="K134" s="3"/>
      <c r="L134" s="3"/>
      <c r="M134" s="3"/>
      <c r="N134" s="4"/>
      <c r="O134" s="4"/>
      <c r="P134" s="4"/>
      <c r="Q134" s="15"/>
      <c r="R134" s="26" t="s">
        <v>121</v>
      </c>
      <c r="W134" s="3"/>
      <c r="X134" s="3"/>
    </row>
    <row r="135" spans="1:25" x14ac:dyDescent="0.25">
      <c r="A135" s="3">
        <v>24</v>
      </c>
      <c r="B135" s="3" t="s">
        <v>64</v>
      </c>
      <c r="C135" s="3" t="s">
        <v>66</v>
      </c>
      <c r="D135" s="3">
        <v>3.3</v>
      </c>
      <c r="E135" s="3">
        <v>5.4</v>
      </c>
      <c r="F135" s="3">
        <f t="shared" si="6"/>
        <v>4.3499999999999996</v>
      </c>
      <c r="G135" s="3"/>
      <c r="H135" s="3"/>
      <c r="I135" s="3"/>
      <c r="J135" s="3"/>
      <c r="K135" s="3"/>
      <c r="L135" s="3"/>
      <c r="M135" s="3"/>
      <c r="N135" s="4"/>
      <c r="O135" s="4"/>
      <c r="P135" s="4"/>
      <c r="Q135" s="15"/>
      <c r="R135" s="26" t="s">
        <v>121</v>
      </c>
      <c r="W135" s="3"/>
      <c r="X135" s="3"/>
    </row>
    <row r="136" spans="1:25" x14ac:dyDescent="0.25">
      <c r="A136" s="3">
        <v>25</v>
      </c>
      <c r="B136" s="3" t="s">
        <v>64</v>
      </c>
      <c r="C136" s="3" t="s">
        <v>66</v>
      </c>
      <c r="D136" s="3">
        <v>2.2999999999999998</v>
      </c>
      <c r="E136" s="3">
        <v>2.5</v>
      </c>
      <c r="F136" s="3">
        <f t="shared" si="6"/>
        <v>2.4</v>
      </c>
      <c r="G136" s="3"/>
      <c r="H136" s="3"/>
      <c r="I136" s="3">
        <v>9.6999999999999993</v>
      </c>
      <c r="J136" s="3"/>
      <c r="K136" s="3"/>
      <c r="L136" s="3">
        <v>691.2</v>
      </c>
      <c r="M136" s="3">
        <v>25.1</v>
      </c>
      <c r="N136" s="4">
        <f t="shared" ref="N136:N196" si="7">M136*0.1*0.067*100/10</f>
        <v>1.6817</v>
      </c>
      <c r="O136" s="4"/>
      <c r="P136" s="4"/>
      <c r="Q136" s="15" t="s">
        <v>42</v>
      </c>
      <c r="R136" s="26" t="s">
        <v>122</v>
      </c>
      <c r="T136" s="1">
        <f>4/12</f>
        <v>0.33333333333333331</v>
      </c>
      <c r="W136" s="3">
        <v>9.6999999999999993</v>
      </c>
      <c r="X136" s="3">
        <v>25.1</v>
      </c>
      <c r="Y136" s="36">
        <f t="shared" ref="Y136" si="8">W136/X136</f>
        <v>0.38645418326693221</v>
      </c>
    </row>
    <row r="137" spans="1:25" x14ac:dyDescent="0.25">
      <c r="A137" s="3">
        <v>26</v>
      </c>
      <c r="B137" s="3" t="s">
        <v>64</v>
      </c>
      <c r="C137" s="3" t="s">
        <v>66</v>
      </c>
      <c r="D137" s="3">
        <v>1.4</v>
      </c>
      <c r="E137" s="3">
        <v>1.8</v>
      </c>
      <c r="F137" s="3">
        <f t="shared" si="6"/>
        <v>1.6</v>
      </c>
      <c r="G137" s="3"/>
      <c r="H137" s="3"/>
      <c r="I137" s="3"/>
      <c r="J137" s="3"/>
      <c r="K137" s="3"/>
      <c r="L137" s="3"/>
      <c r="M137" s="3"/>
      <c r="N137" s="4"/>
      <c r="O137" s="4"/>
      <c r="P137" s="4"/>
      <c r="Q137" s="15"/>
      <c r="R137" s="26" t="s">
        <v>121</v>
      </c>
      <c r="W137" s="3"/>
      <c r="X137" s="3"/>
    </row>
    <row r="138" spans="1:25" x14ac:dyDescent="0.25">
      <c r="A138" s="3">
        <v>27</v>
      </c>
      <c r="B138" s="3" t="s">
        <v>64</v>
      </c>
      <c r="C138" s="3" t="s">
        <v>66</v>
      </c>
      <c r="D138" s="3">
        <v>2.8</v>
      </c>
      <c r="E138" s="3">
        <v>3</v>
      </c>
      <c r="F138" s="3">
        <f t="shared" si="6"/>
        <v>2.9</v>
      </c>
      <c r="G138" s="3"/>
      <c r="H138" s="3"/>
      <c r="I138" s="3"/>
      <c r="J138" s="3"/>
      <c r="K138" s="3"/>
      <c r="L138" s="3"/>
      <c r="M138" s="3"/>
      <c r="N138" s="4"/>
      <c r="O138" s="4"/>
      <c r="P138" s="4"/>
      <c r="Q138" s="15"/>
      <c r="R138" s="26" t="s">
        <v>121</v>
      </c>
      <c r="W138" s="3"/>
      <c r="X138" s="3"/>
    </row>
    <row r="139" spans="1:25" x14ac:dyDescent="0.25">
      <c r="A139" s="3">
        <v>28</v>
      </c>
      <c r="B139" s="3" t="s">
        <v>64</v>
      </c>
      <c r="C139" s="3" t="s">
        <v>66</v>
      </c>
      <c r="D139" s="3">
        <v>2.8</v>
      </c>
      <c r="E139" s="3">
        <v>2.9</v>
      </c>
      <c r="F139" s="3">
        <f t="shared" si="6"/>
        <v>2.8499999999999996</v>
      </c>
      <c r="G139" s="3"/>
      <c r="H139" s="3"/>
      <c r="I139" s="3"/>
      <c r="J139" s="3"/>
      <c r="K139" s="3"/>
      <c r="L139" s="3"/>
      <c r="M139" s="3"/>
      <c r="N139" s="4"/>
      <c r="O139" s="4"/>
      <c r="P139" s="4"/>
      <c r="Q139" s="15"/>
      <c r="R139" s="26" t="s">
        <v>121</v>
      </c>
      <c r="W139" s="3"/>
      <c r="X139" s="3"/>
    </row>
    <row r="140" spans="1:25" x14ac:dyDescent="0.25">
      <c r="A140" s="3">
        <v>29</v>
      </c>
      <c r="B140" s="3" t="s">
        <v>64</v>
      </c>
      <c r="C140" s="3" t="s">
        <v>66</v>
      </c>
      <c r="D140" s="3">
        <v>2.2999999999999998</v>
      </c>
      <c r="E140" s="3">
        <v>2.8</v>
      </c>
      <c r="F140" s="3">
        <f t="shared" si="6"/>
        <v>2.5499999999999998</v>
      </c>
      <c r="G140" s="3"/>
      <c r="H140" s="3"/>
      <c r="I140" s="3"/>
      <c r="J140" s="3"/>
      <c r="K140" s="3"/>
      <c r="L140" s="3"/>
      <c r="M140" s="3"/>
      <c r="N140" s="4"/>
      <c r="O140" s="4"/>
      <c r="P140" s="4"/>
      <c r="Q140" s="15"/>
      <c r="R140" s="26" t="s">
        <v>121</v>
      </c>
      <c r="W140" s="3"/>
      <c r="X140" s="3"/>
    </row>
    <row r="141" spans="1:25" x14ac:dyDescent="0.25">
      <c r="A141" s="3">
        <v>30</v>
      </c>
      <c r="B141" s="3" t="s">
        <v>64</v>
      </c>
      <c r="C141" s="3" t="s">
        <v>66</v>
      </c>
      <c r="D141" s="3">
        <v>3.4</v>
      </c>
      <c r="E141" s="3">
        <v>2.2999999999999998</v>
      </c>
      <c r="F141" s="3">
        <f t="shared" si="6"/>
        <v>2.8499999999999996</v>
      </c>
      <c r="G141" s="3"/>
      <c r="H141" s="3"/>
      <c r="I141" s="3"/>
      <c r="J141" s="3"/>
      <c r="K141" s="3"/>
      <c r="L141" s="3"/>
      <c r="M141" s="3"/>
      <c r="N141" s="4"/>
      <c r="O141" s="4"/>
      <c r="P141" s="4"/>
      <c r="Q141" s="15"/>
      <c r="R141" s="26" t="s">
        <v>121</v>
      </c>
      <c r="W141" s="3"/>
      <c r="X141" s="3"/>
    </row>
    <row r="142" spans="1:25" x14ac:dyDescent="0.25">
      <c r="A142" s="3">
        <v>31</v>
      </c>
      <c r="B142" s="3" t="s">
        <v>64</v>
      </c>
      <c r="C142" s="3" t="s">
        <v>66</v>
      </c>
      <c r="D142" s="3">
        <v>2.4</v>
      </c>
      <c r="E142" s="3">
        <v>1.8</v>
      </c>
      <c r="F142" s="3">
        <f t="shared" si="6"/>
        <v>2.1</v>
      </c>
      <c r="G142" s="3"/>
      <c r="H142" s="3"/>
      <c r="I142" s="3"/>
      <c r="J142" s="3"/>
      <c r="K142" s="3"/>
      <c r="L142" s="3"/>
      <c r="M142" s="3"/>
      <c r="N142" s="4"/>
      <c r="O142" s="4"/>
      <c r="P142" s="4"/>
      <c r="Q142" s="15" t="s">
        <v>43</v>
      </c>
      <c r="R142" s="26" t="s">
        <v>122</v>
      </c>
      <c r="W142" s="3"/>
      <c r="X142" s="3"/>
    </row>
    <row r="143" spans="1:25" x14ac:dyDescent="0.25">
      <c r="A143" s="3">
        <v>32</v>
      </c>
      <c r="B143" s="3" t="s">
        <v>64</v>
      </c>
      <c r="C143" s="3" t="s">
        <v>66</v>
      </c>
      <c r="D143" s="3">
        <v>3.4</v>
      </c>
      <c r="E143" s="3">
        <v>3</v>
      </c>
      <c r="F143" s="3">
        <f t="shared" si="6"/>
        <v>3.2</v>
      </c>
      <c r="G143" s="3"/>
      <c r="H143" s="3"/>
      <c r="I143" s="3"/>
      <c r="J143" s="3"/>
      <c r="K143" s="3"/>
      <c r="L143" s="3"/>
      <c r="M143" s="3"/>
      <c r="N143" s="4"/>
      <c r="O143" s="4"/>
      <c r="P143" s="4"/>
      <c r="Q143" s="15" t="s">
        <v>40</v>
      </c>
      <c r="R143" s="26" t="s">
        <v>122</v>
      </c>
      <c r="W143" s="3"/>
      <c r="X143" s="3"/>
    </row>
    <row r="144" spans="1:25" x14ac:dyDescent="0.25">
      <c r="A144" s="3">
        <v>33</v>
      </c>
      <c r="B144" s="3" t="s">
        <v>64</v>
      </c>
      <c r="C144" s="3" t="s">
        <v>66</v>
      </c>
      <c r="D144" s="3">
        <v>2.2000000000000002</v>
      </c>
      <c r="E144" s="3">
        <v>2</v>
      </c>
      <c r="F144" s="3">
        <f t="shared" si="6"/>
        <v>2.1</v>
      </c>
      <c r="G144" s="3"/>
      <c r="H144" s="3"/>
      <c r="I144" s="3"/>
      <c r="J144" s="3"/>
      <c r="K144" s="3"/>
      <c r="L144" s="3"/>
      <c r="M144" s="3"/>
      <c r="N144" s="4"/>
      <c r="O144" s="4"/>
      <c r="P144" s="4"/>
      <c r="Q144" s="15" t="s">
        <v>40</v>
      </c>
      <c r="R144" s="26" t="s">
        <v>122</v>
      </c>
      <c r="W144" s="3"/>
      <c r="X144" s="3"/>
    </row>
    <row r="145" spans="1:27" x14ac:dyDescent="0.25">
      <c r="A145" s="3">
        <v>34</v>
      </c>
      <c r="B145" s="3" t="s">
        <v>64</v>
      </c>
      <c r="C145" s="3" t="s">
        <v>66</v>
      </c>
      <c r="D145" s="3">
        <v>3.2</v>
      </c>
      <c r="E145" s="3">
        <v>3.1</v>
      </c>
      <c r="F145" s="3">
        <f t="shared" si="6"/>
        <v>3.1500000000000004</v>
      </c>
      <c r="G145" s="3"/>
      <c r="H145" s="3"/>
      <c r="I145" s="3"/>
      <c r="J145" s="3"/>
      <c r="K145" s="3"/>
      <c r="L145" s="3"/>
      <c r="M145" s="3"/>
      <c r="N145" s="4"/>
      <c r="O145" s="4"/>
      <c r="P145" s="4"/>
      <c r="Q145" s="15"/>
      <c r="R145" s="26" t="s">
        <v>121</v>
      </c>
      <c r="W145" s="3"/>
      <c r="X145" s="3"/>
    </row>
    <row r="146" spans="1:27" x14ac:dyDescent="0.25">
      <c r="A146" s="3">
        <v>35</v>
      </c>
      <c r="B146" s="3" t="s">
        <v>64</v>
      </c>
      <c r="C146" s="3" t="s">
        <v>66</v>
      </c>
      <c r="D146" s="3">
        <v>2</v>
      </c>
      <c r="E146" s="3">
        <v>1.8</v>
      </c>
      <c r="F146" s="3">
        <f t="shared" si="6"/>
        <v>1.9</v>
      </c>
      <c r="G146" s="3"/>
      <c r="H146" s="3"/>
      <c r="I146" s="3"/>
      <c r="J146" s="3"/>
      <c r="K146" s="3"/>
      <c r="L146" s="3"/>
      <c r="M146" s="3"/>
      <c r="N146" s="4"/>
      <c r="O146" s="4"/>
      <c r="P146" s="4"/>
      <c r="Q146" s="15"/>
      <c r="R146" s="26" t="s">
        <v>121</v>
      </c>
      <c r="W146" s="3"/>
      <c r="X146" s="3"/>
    </row>
    <row r="147" spans="1:27" x14ac:dyDescent="0.25">
      <c r="A147" s="3">
        <v>36</v>
      </c>
      <c r="B147" s="3" t="s">
        <v>64</v>
      </c>
      <c r="C147" s="3" t="s">
        <v>66</v>
      </c>
      <c r="D147" s="3">
        <v>2.9</v>
      </c>
      <c r="E147" s="3">
        <v>2.2999999999999998</v>
      </c>
      <c r="F147" s="3">
        <f t="shared" si="6"/>
        <v>2.5999999999999996</v>
      </c>
      <c r="G147" s="3"/>
      <c r="H147" s="3"/>
      <c r="I147" s="3"/>
      <c r="J147" s="3"/>
      <c r="K147" s="3"/>
      <c r="L147" s="3"/>
      <c r="M147" s="3"/>
      <c r="N147" s="4"/>
      <c r="O147" s="4"/>
      <c r="P147" s="4"/>
      <c r="Q147" s="15"/>
      <c r="R147" s="26" t="s">
        <v>121</v>
      </c>
      <c r="W147" s="3"/>
      <c r="X147" s="3"/>
    </row>
    <row r="148" spans="1:27" x14ac:dyDescent="0.25">
      <c r="A148" s="3">
        <v>1</v>
      </c>
      <c r="B148" s="3" t="s">
        <v>69</v>
      </c>
      <c r="C148" s="3" t="s">
        <v>66</v>
      </c>
      <c r="D148" s="3">
        <v>3</v>
      </c>
      <c r="E148" s="3">
        <v>2.7</v>
      </c>
      <c r="F148" s="3">
        <f t="shared" si="6"/>
        <v>2.85</v>
      </c>
      <c r="G148" s="3">
        <f>AVERAGE(F148:F183)</f>
        <v>2.4375000000000004</v>
      </c>
      <c r="H148" s="3">
        <f>STDEV(F148:F183)</f>
        <v>0.88409558306780289</v>
      </c>
      <c r="I148" s="3">
        <v>12.1</v>
      </c>
      <c r="J148" s="3">
        <f>AVERAGE(I148:I183)</f>
        <v>12.166666666666666</v>
      </c>
      <c r="K148" s="3">
        <f>STDEV(I148:I183)</f>
        <v>5.7735026918962373E-2</v>
      </c>
      <c r="L148" s="3">
        <v>495</v>
      </c>
      <c r="M148" s="3">
        <v>29.5</v>
      </c>
      <c r="N148" s="4">
        <f t="shared" si="7"/>
        <v>1.9765000000000001</v>
      </c>
      <c r="O148" s="4">
        <f>AVERAGE(N148:N183)</f>
        <v>2.0926333333333336</v>
      </c>
      <c r="P148" s="4">
        <f>STDEV(N148:N183)</f>
        <v>0.10079733792781123</v>
      </c>
      <c r="Q148" s="15" t="s">
        <v>45</v>
      </c>
      <c r="R148" s="26" t="s">
        <v>122</v>
      </c>
      <c r="S148" s="1">
        <f>26/36</f>
        <v>0.72222222222222221</v>
      </c>
      <c r="T148" s="1">
        <f>7/12</f>
        <v>0.58333333333333337</v>
      </c>
      <c r="U148" s="34">
        <f>AVERAGE(T148:T183)</f>
        <v>0.72222222222222232</v>
      </c>
      <c r="V148" s="34">
        <f>STDEV(T148:T183)</f>
        <v>0.12729376930432851</v>
      </c>
      <c r="W148" s="3">
        <v>12.1</v>
      </c>
      <c r="X148" s="3">
        <v>29.5</v>
      </c>
      <c r="Y148" s="36">
        <f t="shared" ref="Y148" si="9">W148/X148</f>
        <v>0.4101694915254237</v>
      </c>
      <c r="Z148" s="36">
        <f>AVERAGE(Y148:Y183)</f>
        <v>0.3901004930343544</v>
      </c>
      <c r="AA148" s="36">
        <f>STDEV(Y148:Y183)</f>
        <v>1.7420545227805527E-2</v>
      </c>
    </row>
    <row r="149" spans="1:27" x14ac:dyDescent="0.25">
      <c r="A149" s="3">
        <v>2</v>
      </c>
      <c r="B149" s="3" t="s">
        <v>69</v>
      </c>
      <c r="C149" s="3" t="s">
        <v>66</v>
      </c>
      <c r="D149" s="3">
        <v>2.7</v>
      </c>
      <c r="E149" s="3">
        <v>2.6</v>
      </c>
      <c r="F149" s="3">
        <f t="shared" si="6"/>
        <v>2.6500000000000004</v>
      </c>
      <c r="G149" s="3"/>
      <c r="H149" s="3"/>
      <c r="I149" s="3"/>
      <c r="J149" s="3"/>
      <c r="K149" s="3"/>
      <c r="L149" s="3"/>
      <c r="M149" s="3"/>
      <c r="N149" s="4"/>
      <c r="O149" s="4"/>
      <c r="P149" s="4"/>
      <c r="Q149" s="15" t="s">
        <v>40</v>
      </c>
      <c r="R149" s="26" t="s">
        <v>122</v>
      </c>
      <c r="W149" s="3"/>
      <c r="X149" s="3"/>
    </row>
    <row r="150" spans="1:27" x14ac:dyDescent="0.25">
      <c r="A150" s="3">
        <v>3</v>
      </c>
      <c r="B150" s="3" t="s">
        <v>69</v>
      </c>
      <c r="C150" s="3" t="s">
        <v>66</v>
      </c>
      <c r="D150" s="3">
        <v>3</v>
      </c>
      <c r="E150" s="3">
        <v>3</v>
      </c>
      <c r="F150" s="3">
        <f t="shared" si="6"/>
        <v>3</v>
      </c>
      <c r="G150" s="3"/>
      <c r="H150" s="3"/>
      <c r="I150" s="3"/>
      <c r="J150" s="3"/>
      <c r="K150" s="3"/>
      <c r="L150" s="3"/>
      <c r="M150" s="3"/>
      <c r="N150" s="4"/>
      <c r="O150" s="4"/>
      <c r="P150" s="4"/>
      <c r="Q150" s="15" t="s">
        <v>39</v>
      </c>
      <c r="R150" s="26" t="s">
        <v>122</v>
      </c>
      <c r="W150" s="3"/>
      <c r="X150" s="3"/>
    </row>
    <row r="151" spans="1:27" x14ac:dyDescent="0.25">
      <c r="A151" s="3">
        <v>4</v>
      </c>
      <c r="B151" s="3" t="s">
        <v>69</v>
      </c>
      <c r="C151" s="3" t="s">
        <v>66</v>
      </c>
      <c r="D151" s="3">
        <v>3.3</v>
      </c>
      <c r="E151" s="3">
        <v>3.3</v>
      </c>
      <c r="F151" s="3">
        <f t="shared" si="6"/>
        <v>3.3</v>
      </c>
      <c r="G151" s="3"/>
      <c r="H151" s="3"/>
      <c r="I151" s="3"/>
      <c r="J151" s="3"/>
      <c r="K151" s="3"/>
      <c r="L151" s="3"/>
      <c r="M151" s="3"/>
      <c r="N151" s="4"/>
      <c r="O151" s="4"/>
      <c r="P151" s="4"/>
      <c r="Q151" s="15" t="s">
        <v>41</v>
      </c>
      <c r="R151" s="26" t="s">
        <v>121</v>
      </c>
      <c r="W151" s="3"/>
      <c r="X151" s="3"/>
    </row>
    <row r="152" spans="1:27" x14ac:dyDescent="0.25">
      <c r="A152" s="3">
        <v>5</v>
      </c>
      <c r="B152" s="3" t="s">
        <v>69</v>
      </c>
      <c r="C152" s="3" t="s">
        <v>66</v>
      </c>
      <c r="D152" s="3">
        <v>3.6</v>
      </c>
      <c r="E152" s="3">
        <v>2.8</v>
      </c>
      <c r="F152" s="3">
        <f t="shared" si="6"/>
        <v>3.2</v>
      </c>
      <c r="G152" s="3"/>
      <c r="H152" s="3"/>
      <c r="I152" s="3"/>
      <c r="J152" s="3"/>
      <c r="K152" s="3"/>
      <c r="L152" s="3"/>
      <c r="M152" s="3"/>
      <c r="N152" s="4"/>
      <c r="O152" s="4"/>
      <c r="P152" s="4"/>
      <c r="Q152" s="15" t="s">
        <v>41</v>
      </c>
      <c r="R152" s="26" t="s">
        <v>121</v>
      </c>
      <c r="W152" s="3"/>
      <c r="X152" s="3"/>
    </row>
    <row r="153" spans="1:27" x14ac:dyDescent="0.25">
      <c r="A153" s="3">
        <v>6</v>
      </c>
      <c r="B153" s="3" t="s">
        <v>69</v>
      </c>
      <c r="C153" s="3" t="s">
        <v>66</v>
      </c>
      <c r="D153" s="3">
        <v>2.7</v>
      </c>
      <c r="E153" s="3">
        <v>3</v>
      </c>
      <c r="F153" s="3">
        <f t="shared" si="6"/>
        <v>2.85</v>
      </c>
      <c r="G153" s="3"/>
      <c r="H153" s="3"/>
      <c r="I153" s="3"/>
      <c r="J153" s="3"/>
      <c r="K153" s="3"/>
      <c r="L153" s="3"/>
      <c r="M153" s="3"/>
      <c r="N153" s="4"/>
      <c r="O153" s="4"/>
      <c r="P153" s="4"/>
      <c r="Q153" s="15" t="s">
        <v>40</v>
      </c>
      <c r="R153" s="26" t="s">
        <v>122</v>
      </c>
      <c r="W153" s="3"/>
      <c r="X153" s="3"/>
    </row>
    <row r="154" spans="1:27" x14ac:dyDescent="0.25">
      <c r="A154" s="3">
        <v>7</v>
      </c>
      <c r="B154" s="3" t="s">
        <v>69</v>
      </c>
      <c r="C154" s="3" t="s">
        <v>66</v>
      </c>
      <c r="D154" s="3">
        <v>2.9</v>
      </c>
      <c r="E154" s="3">
        <v>3.1</v>
      </c>
      <c r="F154" s="3">
        <f t="shared" si="6"/>
        <v>3</v>
      </c>
      <c r="G154" s="3"/>
      <c r="H154" s="3"/>
      <c r="I154" s="3"/>
      <c r="J154" s="3"/>
      <c r="K154" s="3"/>
      <c r="L154" s="3"/>
      <c r="M154" s="3"/>
      <c r="N154" s="4"/>
      <c r="O154" s="4"/>
      <c r="P154" s="4"/>
      <c r="Q154" s="15" t="s">
        <v>40</v>
      </c>
      <c r="R154" s="26" t="s">
        <v>122</v>
      </c>
      <c r="W154" s="3"/>
      <c r="X154" s="3"/>
    </row>
    <row r="155" spans="1:27" x14ac:dyDescent="0.25">
      <c r="A155" s="3">
        <v>8</v>
      </c>
      <c r="B155" s="3" t="s">
        <v>69</v>
      </c>
      <c r="C155" s="3" t="s">
        <v>66</v>
      </c>
      <c r="D155" s="3">
        <v>0.3</v>
      </c>
      <c r="E155" s="3">
        <v>0.3</v>
      </c>
      <c r="F155" s="3">
        <f t="shared" si="6"/>
        <v>0.3</v>
      </c>
      <c r="G155" s="3"/>
      <c r="H155" s="3"/>
      <c r="I155" s="3"/>
      <c r="J155" s="3"/>
      <c r="K155" s="3"/>
      <c r="L155" s="3"/>
      <c r="M155" s="3"/>
      <c r="N155" s="4"/>
      <c r="O155" s="4"/>
      <c r="P155" s="4"/>
      <c r="Q155" s="15" t="s">
        <v>80</v>
      </c>
      <c r="R155" s="26" t="s">
        <v>122</v>
      </c>
      <c r="W155" s="3"/>
      <c r="X155" s="3"/>
    </row>
    <row r="156" spans="1:27" x14ac:dyDescent="0.25">
      <c r="A156" s="3">
        <v>9</v>
      </c>
      <c r="B156" s="3" t="s">
        <v>69</v>
      </c>
      <c r="C156" s="3" t="s">
        <v>66</v>
      </c>
      <c r="D156" s="3">
        <v>1.6</v>
      </c>
      <c r="E156" s="3">
        <v>1.4</v>
      </c>
      <c r="F156" s="3">
        <f t="shared" si="6"/>
        <v>1.5</v>
      </c>
      <c r="G156" s="3"/>
      <c r="H156" s="3"/>
      <c r="I156" s="3"/>
      <c r="J156" s="3"/>
      <c r="K156" s="3"/>
      <c r="L156" s="3"/>
      <c r="M156" s="3"/>
      <c r="N156" s="4"/>
      <c r="O156" s="4"/>
      <c r="P156" s="4"/>
      <c r="Q156" s="15" t="s">
        <v>80</v>
      </c>
      <c r="R156" s="26" t="s">
        <v>122</v>
      </c>
      <c r="W156" s="3"/>
      <c r="X156" s="3"/>
    </row>
    <row r="157" spans="1:27" x14ac:dyDescent="0.25">
      <c r="A157" s="3">
        <v>10</v>
      </c>
      <c r="B157" s="3" t="s">
        <v>69</v>
      </c>
      <c r="C157" s="3" t="s">
        <v>66</v>
      </c>
      <c r="D157" s="3">
        <v>3.7</v>
      </c>
      <c r="E157" s="3">
        <v>3.7</v>
      </c>
      <c r="F157" s="3">
        <f t="shared" si="6"/>
        <v>3.7</v>
      </c>
      <c r="G157" s="3"/>
      <c r="H157" s="3"/>
      <c r="I157" s="3"/>
      <c r="J157" s="3"/>
      <c r="K157" s="3"/>
      <c r="L157" s="3"/>
      <c r="M157" s="3"/>
      <c r="N157" s="4"/>
      <c r="O157" s="4"/>
      <c r="P157" s="4"/>
      <c r="Q157" s="15"/>
      <c r="R157" s="26" t="s">
        <v>121</v>
      </c>
      <c r="W157" s="3"/>
      <c r="X157" s="3"/>
    </row>
    <row r="158" spans="1:27" x14ac:dyDescent="0.25">
      <c r="A158" s="3">
        <v>11</v>
      </c>
      <c r="B158" s="3" t="s">
        <v>69</v>
      </c>
      <c r="C158" s="3" t="s">
        <v>66</v>
      </c>
      <c r="D158" s="3">
        <v>0.2</v>
      </c>
      <c r="E158" s="3">
        <v>0.2</v>
      </c>
      <c r="F158" s="3">
        <f t="shared" si="6"/>
        <v>0.2</v>
      </c>
      <c r="G158" s="3"/>
      <c r="H158" s="3"/>
      <c r="I158" s="3"/>
      <c r="J158" s="3"/>
      <c r="K158" s="3"/>
      <c r="L158" s="3"/>
      <c r="M158" s="3"/>
      <c r="N158" s="4"/>
      <c r="O158" s="4"/>
      <c r="P158" s="4"/>
      <c r="Q158" s="15"/>
      <c r="R158" s="26" t="s">
        <v>121</v>
      </c>
      <c r="W158" s="3"/>
      <c r="X158" s="3"/>
    </row>
    <row r="159" spans="1:27" x14ac:dyDescent="0.25">
      <c r="A159" s="3">
        <v>12</v>
      </c>
      <c r="B159" s="3" t="s">
        <v>69</v>
      </c>
      <c r="C159" s="3" t="s">
        <v>66</v>
      </c>
      <c r="D159" s="3">
        <v>1.5</v>
      </c>
      <c r="E159" s="3">
        <v>1.6</v>
      </c>
      <c r="F159" s="3">
        <f t="shared" si="6"/>
        <v>1.55</v>
      </c>
      <c r="G159" s="3"/>
      <c r="H159" s="3"/>
      <c r="I159" s="3"/>
      <c r="J159" s="3"/>
      <c r="K159" s="3"/>
      <c r="L159" s="3"/>
      <c r="M159" s="3"/>
      <c r="N159" s="4"/>
      <c r="O159" s="4"/>
      <c r="P159" s="4"/>
      <c r="Q159" s="15"/>
      <c r="R159" s="26" t="s">
        <v>121</v>
      </c>
      <c r="W159" s="3"/>
      <c r="X159" s="3"/>
    </row>
    <row r="160" spans="1:27" x14ac:dyDescent="0.25">
      <c r="A160" s="3">
        <v>13</v>
      </c>
      <c r="B160" s="3" t="s">
        <v>69</v>
      </c>
      <c r="C160" s="3" t="s">
        <v>66</v>
      </c>
      <c r="D160" s="3">
        <v>3.5</v>
      </c>
      <c r="E160" s="3">
        <v>4</v>
      </c>
      <c r="F160" s="3">
        <f t="shared" si="6"/>
        <v>3.75</v>
      </c>
      <c r="G160" s="3"/>
      <c r="H160" s="3"/>
      <c r="I160" s="3">
        <v>12.2</v>
      </c>
      <c r="J160" s="3"/>
      <c r="K160" s="3"/>
      <c r="L160" s="3">
        <v>535.5</v>
      </c>
      <c r="M160" s="3">
        <v>32</v>
      </c>
      <c r="N160" s="4">
        <f t="shared" si="7"/>
        <v>2.1440000000000006</v>
      </c>
      <c r="O160" s="4"/>
      <c r="P160" s="4"/>
      <c r="Q160" s="15" t="s">
        <v>40</v>
      </c>
      <c r="R160" s="26" t="s">
        <v>122</v>
      </c>
      <c r="T160" s="1">
        <f>10/12</f>
        <v>0.83333333333333337</v>
      </c>
      <c r="W160" s="3">
        <v>12.2</v>
      </c>
      <c r="X160" s="3">
        <v>32</v>
      </c>
      <c r="Y160" s="36">
        <f t="shared" ref="Y160" si="10">W160/X160</f>
        <v>0.38124999999999998</v>
      </c>
    </row>
    <row r="161" spans="1:25" x14ac:dyDescent="0.25">
      <c r="A161" s="3">
        <v>14</v>
      </c>
      <c r="B161" s="3" t="s">
        <v>69</v>
      </c>
      <c r="C161" s="3" t="s">
        <v>66</v>
      </c>
      <c r="D161" s="3">
        <v>2.2000000000000002</v>
      </c>
      <c r="E161" s="3">
        <v>1.9</v>
      </c>
      <c r="F161" s="3">
        <f t="shared" si="6"/>
        <v>2.0499999999999998</v>
      </c>
      <c r="G161" s="3"/>
      <c r="H161" s="3"/>
      <c r="I161" s="3"/>
      <c r="J161" s="3"/>
      <c r="K161" s="3"/>
      <c r="L161" s="3"/>
      <c r="M161" s="3"/>
      <c r="N161" s="4"/>
      <c r="O161" s="4"/>
      <c r="P161" s="4"/>
      <c r="Q161" s="15" t="s">
        <v>42</v>
      </c>
      <c r="R161" s="26" t="s">
        <v>122</v>
      </c>
      <c r="W161" s="3"/>
      <c r="X161" s="3"/>
    </row>
    <row r="162" spans="1:25" x14ac:dyDescent="0.25">
      <c r="A162" s="3">
        <v>15</v>
      </c>
      <c r="B162" s="3" t="s">
        <v>69</v>
      </c>
      <c r="C162" s="3" t="s">
        <v>66</v>
      </c>
      <c r="D162" s="3">
        <v>2</v>
      </c>
      <c r="E162" s="3">
        <v>1.9</v>
      </c>
      <c r="F162" s="3">
        <f t="shared" si="6"/>
        <v>1.95</v>
      </c>
      <c r="G162" s="3"/>
      <c r="H162" s="3"/>
      <c r="I162" s="3"/>
      <c r="J162" s="3"/>
      <c r="K162" s="3"/>
      <c r="L162" s="3"/>
      <c r="M162" s="3"/>
      <c r="N162" s="4"/>
      <c r="O162" s="4"/>
      <c r="P162" s="4"/>
      <c r="Q162" s="15" t="s">
        <v>39</v>
      </c>
      <c r="R162" s="26" t="s">
        <v>122</v>
      </c>
      <c r="W162" s="3"/>
      <c r="X162" s="3"/>
    </row>
    <row r="163" spans="1:25" x14ac:dyDescent="0.25">
      <c r="A163" s="3">
        <v>16</v>
      </c>
      <c r="B163" s="3" t="s">
        <v>69</v>
      </c>
      <c r="C163" s="3" t="s">
        <v>66</v>
      </c>
      <c r="D163" s="3">
        <v>1.9</v>
      </c>
      <c r="E163" s="3">
        <v>1.7</v>
      </c>
      <c r="F163" s="3">
        <f t="shared" si="6"/>
        <v>1.7999999999999998</v>
      </c>
      <c r="G163" s="3"/>
      <c r="H163" s="3"/>
      <c r="I163" s="3"/>
      <c r="J163" s="3"/>
      <c r="K163" s="3"/>
      <c r="L163" s="3"/>
      <c r="M163" s="3"/>
      <c r="N163" s="4"/>
      <c r="O163" s="4"/>
      <c r="P163" s="4"/>
      <c r="Q163" s="15" t="s">
        <v>45</v>
      </c>
      <c r="R163" s="26" t="s">
        <v>122</v>
      </c>
      <c r="W163" s="3"/>
      <c r="X163" s="3"/>
    </row>
    <row r="164" spans="1:25" x14ac:dyDescent="0.25">
      <c r="A164" s="3">
        <v>17</v>
      </c>
      <c r="B164" s="3" t="s">
        <v>69</v>
      </c>
      <c r="C164" s="3" t="s">
        <v>66</v>
      </c>
      <c r="D164" s="3">
        <v>1.9</v>
      </c>
      <c r="E164" s="3">
        <v>2.2000000000000002</v>
      </c>
      <c r="F164" s="3">
        <f t="shared" si="6"/>
        <v>2.0499999999999998</v>
      </c>
      <c r="G164" s="3"/>
      <c r="H164" s="3"/>
      <c r="I164" s="3"/>
      <c r="J164" s="3"/>
      <c r="K164" s="3"/>
      <c r="L164" s="3"/>
      <c r="M164" s="3"/>
      <c r="N164" s="4"/>
      <c r="O164" s="4"/>
      <c r="P164" s="4"/>
      <c r="Q164" s="15" t="s">
        <v>45</v>
      </c>
      <c r="R164" s="26" t="s">
        <v>122</v>
      </c>
      <c r="W164" s="3"/>
      <c r="X164" s="3"/>
    </row>
    <row r="165" spans="1:25" x14ac:dyDescent="0.25">
      <c r="A165" s="3">
        <v>18</v>
      </c>
      <c r="B165" s="3" t="s">
        <v>69</v>
      </c>
      <c r="C165" s="3" t="s">
        <v>66</v>
      </c>
      <c r="D165" s="3">
        <v>3.6</v>
      </c>
      <c r="E165" s="3">
        <v>3.8</v>
      </c>
      <c r="F165" s="3">
        <f t="shared" si="6"/>
        <v>3.7</v>
      </c>
      <c r="G165" s="3"/>
      <c r="H165" s="3"/>
      <c r="I165" s="3"/>
      <c r="J165" s="3"/>
      <c r="K165" s="3"/>
      <c r="L165" s="3"/>
      <c r="M165" s="3"/>
      <c r="N165" s="4"/>
      <c r="O165" s="4"/>
      <c r="P165" s="4"/>
      <c r="Q165" s="15"/>
      <c r="R165" s="26" t="s">
        <v>121</v>
      </c>
      <c r="W165" s="3"/>
      <c r="X165" s="3"/>
    </row>
    <row r="166" spans="1:25" x14ac:dyDescent="0.25">
      <c r="A166" s="3">
        <v>19</v>
      </c>
      <c r="B166" s="3" t="s">
        <v>69</v>
      </c>
      <c r="C166" s="3" t="s">
        <v>66</v>
      </c>
      <c r="D166" s="3">
        <v>2.6</v>
      </c>
      <c r="E166" s="3">
        <v>3.1</v>
      </c>
      <c r="F166" s="3">
        <f t="shared" si="6"/>
        <v>2.85</v>
      </c>
      <c r="G166" s="3"/>
      <c r="H166" s="3"/>
      <c r="I166" s="3"/>
      <c r="J166" s="3"/>
      <c r="K166" s="3"/>
      <c r="L166" s="3"/>
      <c r="M166" s="3"/>
      <c r="N166" s="4"/>
      <c r="O166" s="4"/>
      <c r="P166" s="4"/>
      <c r="Q166" s="15" t="s">
        <v>43</v>
      </c>
      <c r="R166" s="26" t="s">
        <v>122</v>
      </c>
      <c r="W166" s="3"/>
      <c r="X166" s="3"/>
    </row>
    <row r="167" spans="1:25" x14ac:dyDescent="0.25">
      <c r="A167" s="3">
        <v>20</v>
      </c>
      <c r="B167" s="3" t="s">
        <v>69</v>
      </c>
      <c r="C167" s="3" t="s">
        <v>66</v>
      </c>
      <c r="D167" s="3">
        <v>2.2999999999999998</v>
      </c>
      <c r="E167" s="3">
        <v>1.7</v>
      </c>
      <c r="F167" s="3">
        <f t="shared" si="6"/>
        <v>2</v>
      </c>
      <c r="G167" s="3"/>
      <c r="H167" s="3"/>
      <c r="I167" s="3"/>
      <c r="J167" s="3"/>
      <c r="K167" s="3"/>
      <c r="L167" s="3"/>
      <c r="M167" s="3"/>
      <c r="N167" s="4"/>
      <c r="O167" s="4"/>
      <c r="P167" s="4"/>
      <c r="Q167" s="15"/>
      <c r="R167" s="26" t="s">
        <v>121</v>
      </c>
      <c r="W167" s="3"/>
      <c r="X167" s="3"/>
    </row>
    <row r="168" spans="1:25" x14ac:dyDescent="0.25">
      <c r="A168" s="3">
        <v>21</v>
      </c>
      <c r="B168" s="3" t="s">
        <v>69</v>
      </c>
      <c r="C168" s="3" t="s">
        <v>66</v>
      </c>
      <c r="D168" s="3">
        <v>2.2999999999999998</v>
      </c>
      <c r="E168" s="3">
        <v>2.7</v>
      </c>
      <c r="F168" s="3">
        <f t="shared" si="6"/>
        <v>2.5</v>
      </c>
      <c r="G168" s="3"/>
      <c r="H168" s="3"/>
      <c r="I168" s="3"/>
      <c r="J168" s="3"/>
      <c r="K168" s="3"/>
      <c r="L168" s="3"/>
      <c r="M168" s="3"/>
      <c r="N168" s="4"/>
      <c r="O168" s="4"/>
      <c r="P168" s="4"/>
      <c r="Q168" s="15" t="s">
        <v>43</v>
      </c>
      <c r="R168" s="26" t="s">
        <v>122</v>
      </c>
      <c r="W168" s="3"/>
      <c r="X168" s="3"/>
    </row>
    <row r="169" spans="1:25" x14ac:dyDescent="0.25">
      <c r="A169" s="3">
        <v>22</v>
      </c>
      <c r="B169" s="3" t="s">
        <v>69</v>
      </c>
      <c r="C169" s="3" t="s">
        <v>66</v>
      </c>
      <c r="D169" s="3">
        <v>1.7</v>
      </c>
      <c r="E169" s="3">
        <v>2.1</v>
      </c>
      <c r="F169" s="3">
        <f t="shared" si="6"/>
        <v>1.9</v>
      </c>
      <c r="G169" s="3"/>
      <c r="H169" s="3"/>
      <c r="I169" s="3"/>
      <c r="J169" s="3"/>
      <c r="K169" s="3"/>
      <c r="L169" s="3"/>
      <c r="M169" s="3"/>
      <c r="N169" s="4"/>
      <c r="O169" s="4"/>
      <c r="P169" s="4"/>
      <c r="Q169" s="15" t="s">
        <v>45</v>
      </c>
      <c r="R169" s="26" t="s">
        <v>122</v>
      </c>
      <c r="W169" s="3"/>
      <c r="X169" s="3"/>
    </row>
    <row r="170" spans="1:25" x14ac:dyDescent="0.25">
      <c r="A170" s="3">
        <v>23</v>
      </c>
      <c r="B170" s="3" t="s">
        <v>69</v>
      </c>
      <c r="C170" s="3" t="s">
        <v>66</v>
      </c>
      <c r="D170" s="3">
        <v>2</v>
      </c>
      <c r="E170" s="3">
        <v>2</v>
      </c>
      <c r="F170" s="3">
        <f t="shared" si="6"/>
        <v>2</v>
      </c>
      <c r="G170" s="3"/>
      <c r="H170" s="3"/>
      <c r="I170" s="3"/>
      <c r="J170" s="3"/>
      <c r="K170" s="3"/>
      <c r="L170" s="3"/>
      <c r="M170" s="3"/>
      <c r="N170" s="4"/>
      <c r="O170" s="4"/>
      <c r="P170" s="4"/>
      <c r="Q170" s="15" t="s">
        <v>39</v>
      </c>
      <c r="R170" s="26" t="s">
        <v>122</v>
      </c>
      <c r="W170" s="3"/>
      <c r="X170" s="3"/>
    </row>
    <row r="171" spans="1:25" x14ac:dyDescent="0.25">
      <c r="A171" s="3">
        <v>24</v>
      </c>
      <c r="B171" s="3" t="s">
        <v>69</v>
      </c>
      <c r="C171" s="3" t="s">
        <v>66</v>
      </c>
      <c r="D171" s="3">
        <v>3</v>
      </c>
      <c r="E171" s="3">
        <v>3.3</v>
      </c>
      <c r="F171" s="3">
        <f t="shared" si="6"/>
        <v>3.15</v>
      </c>
      <c r="G171" s="3"/>
      <c r="H171" s="3"/>
      <c r="I171" s="3"/>
      <c r="J171" s="3"/>
      <c r="K171" s="3"/>
      <c r="L171" s="3"/>
      <c r="M171" s="3"/>
      <c r="N171" s="4"/>
      <c r="O171" s="4"/>
      <c r="P171" s="4"/>
      <c r="Q171" s="15" t="s">
        <v>39</v>
      </c>
      <c r="R171" s="26" t="s">
        <v>122</v>
      </c>
      <c r="W171" s="3"/>
      <c r="X171" s="3"/>
    </row>
    <row r="172" spans="1:25" x14ac:dyDescent="0.25">
      <c r="A172" s="3">
        <v>25</v>
      </c>
      <c r="B172" s="3" t="s">
        <v>69</v>
      </c>
      <c r="C172" s="3" t="s">
        <v>66</v>
      </c>
      <c r="D172" s="3">
        <v>1.3</v>
      </c>
      <c r="E172" s="3">
        <v>1.8</v>
      </c>
      <c r="F172" s="3">
        <f t="shared" si="6"/>
        <v>1.55</v>
      </c>
      <c r="G172" s="3"/>
      <c r="H172" s="3"/>
      <c r="I172" s="3">
        <v>12.2</v>
      </c>
      <c r="J172" s="3"/>
      <c r="K172" s="3"/>
      <c r="L172" s="3">
        <v>456.8</v>
      </c>
      <c r="M172" s="3">
        <v>32.200000000000003</v>
      </c>
      <c r="N172" s="4">
        <f t="shared" si="7"/>
        <v>2.1574000000000004</v>
      </c>
      <c r="O172" s="4"/>
      <c r="P172" s="4"/>
      <c r="Q172" s="15" t="s">
        <v>43</v>
      </c>
      <c r="R172" s="26" t="s">
        <v>122</v>
      </c>
      <c r="T172" s="1">
        <f>9/12</f>
        <v>0.75</v>
      </c>
      <c r="W172" s="3">
        <v>12.2</v>
      </c>
      <c r="X172" s="3">
        <v>32.200000000000003</v>
      </c>
      <c r="Y172" s="36">
        <f t="shared" ref="Y172" si="11">W172/X172</f>
        <v>0.37888198757763969</v>
      </c>
    </row>
    <row r="173" spans="1:25" x14ac:dyDescent="0.25">
      <c r="A173" s="3">
        <v>26</v>
      </c>
      <c r="B173" s="3" t="s">
        <v>69</v>
      </c>
      <c r="C173" s="3" t="s">
        <v>66</v>
      </c>
      <c r="D173" s="3">
        <v>3</v>
      </c>
      <c r="E173" s="3">
        <v>3.5</v>
      </c>
      <c r="F173" s="3">
        <f t="shared" si="6"/>
        <v>3.25</v>
      </c>
      <c r="G173" s="3"/>
      <c r="H173" s="3"/>
      <c r="I173" s="3"/>
      <c r="J173" s="3"/>
      <c r="K173" s="3"/>
      <c r="L173" s="3"/>
      <c r="M173" s="3"/>
      <c r="N173" s="4"/>
      <c r="O173" s="4"/>
      <c r="P173" s="4"/>
      <c r="Q173" s="15"/>
      <c r="R173" s="26" t="s">
        <v>121</v>
      </c>
      <c r="W173" s="3"/>
      <c r="X173" s="3"/>
    </row>
    <row r="174" spans="1:25" x14ac:dyDescent="0.25">
      <c r="A174" s="3">
        <v>27</v>
      </c>
      <c r="B174" s="3" t="s">
        <v>69</v>
      </c>
      <c r="C174" s="3" t="s">
        <v>66</v>
      </c>
      <c r="D174" s="3">
        <v>2</v>
      </c>
      <c r="E174" s="3">
        <v>1.3</v>
      </c>
      <c r="F174" s="3">
        <f t="shared" si="6"/>
        <v>1.65</v>
      </c>
      <c r="G174" s="3"/>
      <c r="H174" s="3"/>
      <c r="I174" s="3"/>
      <c r="J174" s="3"/>
      <c r="K174" s="3"/>
      <c r="L174" s="3"/>
      <c r="M174" s="3"/>
      <c r="N174" s="4"/>
      <c r="O174" s="4"/>
      <c r="P174" s="4"/>
      <c r="Q174" s="15" t="s">
        <v>44</v>
      </c>
      <c r="R174" s="26" t="s">
        <v>122</v>
      </c>
      <c r="W174" s="3"/>
      <c r="X174" s="3"/>
    </row>
    <row r="175" spans="1:25" x14ac:dyDescent="0.25">
      <c r="A175" s="3">
        <v>28</v>
      </c>
      <c r="B175" s="3" t="s">
        <v>69</v>
      </c>
      <c r="C175" s="3" t="s">
        <v>66</v>
      </c>
      <c r="D175" s="3">
        <v>3.3</v>
      </c>
      <c r="E175" s="3">
        <v>3.2</v>
      </c>
      <c r="F175" s="3">
        <f t="shared" si="6"/>
        <v>3.25</v>
      </c>
      <c r="G175" s="3"/>
      <c r="H175" s="3"/>
      <c r="I175" s="3"/>
      <c r="J175" s="3"/>
      <c r="K175" s="3"/>
      <c r="L175" s="3"/>
      <c r="M175" s="3"/>
      <c r="N175" s="4"/>
      <c r="O175" s="4"/>
      <c r="P175" s="4"/>
      <c r="Q175" s="15"/>
      <c r="R175" s="26" t="s">
        <v>121</v>
      </c>
      <c r="W175" s="3"/>
      <c r="X175" s="3"/>
    </row>
    <row r="176" spans="1:25" x14ac:dyDescent="0.25">
      <c r="A176" s="3">
        <v>29</v>
      </c>
      <c r="B176" s="3" t="s">
        <v>69</v>
      </c>
      <c r="C176" s="3" t="s">
        <v>66</v>
      </c>
      <c r="D176" s="3">
        <v>1.7</v>
      </c>
      <c r="E176" s="3">
        <v>1.8</v>
      </c>
      <c r="F176" s="3">
        <f t="shared" si="6"/>
        <v>1.75</v>
      </c>
      <c r="G176" s="3"/>
      <c r="H176" s="3"/>
      <c r="I176" s="3"/>
      <c r="J176" s="3"/>
      <c r="K176" s="3"/>
      <c r="L176" s="3"/>
      <c r="M176" s="3"/>
      <c r="N176" s="4"/>
      <c r="O176" s="4"/>
      <c r="P176" s="4"/>
      <c r="Q176" s="15" t="s">
        <v>42</v>
      </c>
      <c r="R176" s="26" t="s">
        <v>122</v>
      </c>
      <c r="W176" s="3"/>
      <c r="X176" s="3"/>
    </row>
    <row r="177" spans="1:27" x14ac:dyDescent="0.25">
      <c r="A177" s="3">
        <v>30</v>
      </c>
      <c r="B177" s="3" t="s">
        <v>69</v>
      </c>
      <c r="C177" s="3" t="s">
        <v>66</v>
      </c>
      <c r="D177" s="3">
        <v>1.7</v>
      </c>
      <c r="E177" s="3">
        <v>2.7</v>
      </c>
      <c r="F177" s="3">
        <f t="shared" si="6"/>
        <v>2.2000000000000002</v>
      </c>
      <c r="G177" s="3"/>
      <c r="H177" s="3"/>
      <c r="I177" s="3"/>
      <c r="J177" s="3"/>
      <c r="K177" s="3"/>
      <c r="L177" s="3"/>
      <c r="M177" s="3"/>
      <c r="N177" s="4"/>
      <c r="O177" s="4"/>
      <c r="P177" s="4"/>
      <c r="Q177" s="15" t="s">
        <v>81</v>
      </c>
      <c r="R177" s="26" t="s">
        <v>122</v>
      </c>
      <c r="W177" s="3"/>
      <c r="X177" s="3"/>
    </row>
    <row r="178" spans="1:27" x14ac:dyDescent="0.25">
      <c r="A178" s="3">
        <v>31</v>
      </c>
      <c r="B178" s="3" t="s">
        <v>69</v>
      </c>
      <c r="C178" s="3" t="s">
        <v>66</v>
      </c>
      <c r="D178" s="3">
        <v>2.9</v>
      </c>
      <c r="E178" s="3">
        <v>3.3</v>
      </c>
      <c r="F178" s="3">
        <f t="shared" si="6"/>
        <v>3.0999999999999996</v>
      </c>
      <c r="G178" s="3"/>
      <c r="H178" s="3"/>
      <c r="I178" s="3"/>
      <c r="J178" s="3"/>
      <c r="K178" s="3"/>
      <c r="L178" s="3"/>
      <c r="M178" s="3"/>
      <c r="N178" s="4"/>
      <c r="O178" s="4"/>
      <c r="P178" s="4"/>
      <c r="Q178" s="15" t="s">
        <v>44</v>
      </c>
      <c r="R178" s="26" t="s">
        <v>122</v>
      </c>
      <c r="W178" s="3"/>
      <c r="X178" s="3"/>
    </row>
    <row r="179" spans="1:27" x14ac:dyDescent="0.25">
      <c r="A179" s="3">
        <v>32</v>
      </c>
      <c r="B179" s="3" t="s">
        <v>69</v>
      </c>
      <c r="C179" s="3" t="s">
        <v>66</v>
      </c>
      <c r="D179" s="3">
        <v>3</v>
      </c>
      <c r="E179" s="3">
        <v>3.3</v>
      </c>
      <c r="F179" s="3">
        <f t="shared" si="6"/>
        <v>3.15</v>
      </c>
      <c r="G179" s="3"/>
      <c r="H179" s="3"/>
      <c r="I179" s="3"/>
      <c r="J179" s="3"/>
      <c r="K179" s="3"/>
      <c r="L179" s="3"/>
      <c r="M179" s="3"/>
      <c r="N179" s="4"/>
      <c r="O179" s="4"/>
      <c r="P179" s="4"/>
      <c r="Q179" s="15" t="s">
        <v>44</v>
      </c>
      <c r="R179" s="26" t="s">
        <v>122</v>
      </c>
      <c r="W179" s="3"/>
      <c r="X179" s="3"/>
    </row>
    <row r="180" spans="1:27" x14ac:dyDescent="0.25">
      <c r="A180" s="3">
        <v>33</v>
      </c>
      <c r="B180" s="3" t="s">
        <v>69</v>
      </c>
      <c r="C180" s="3" t="s">
        <v>66</v>
      </c>
      <c r="D180" s="3">
        <v>1.5</v>
      </c>
      <c r="E180" s="3">
        <v>1.3</v>
      </c>
      <c r="F180" s="3">
        <f t="shared" si="6"/>
        <v>1.4</v>
      </c>
      <c r="G180" s="3"/>
      <c r="H180" s="3"/>
      <c r="I180" s="3"/>
      <c r="J180" s="3"/>
      <c r="K180" s="3"/>
      <c r="L180" s="3"/>
      <c r="M180" s="3"/>
      <c r="N180" s="4"/>
      <c r="O180" s="4"/>
      <c r="P180" s="4"/>
      <c r="Q180" s="15" t="s">
        <v>40</v>
      </c>
      <c r="R180" s="26" t="s">
        <v>122</v>
      </c>
      <c r="W180" s="3"/>
      <c r="X180" s="3"/>
    </row>
    <row r="181" spans="1:27" x14ac:dyDescent="0.25">
      <c r="A181" s="3">
        <v>34</v>
      </c>
      <c r="B181" s="3" t="s">
        <v>69</v>
      </c>
      <c r="C181" s="3" t="s">
        <v>66</v>
      </c>
      <c r="D181" s="3">
        <v>2.4</v>
      </c>
      <c r="E181" s="3">
        <v>2.5</v>
      </c>
      <c r="F181" s="3">
        <f t="shared" si="6"/>
        <v>2.4500000000000002</v>
      </c>
      <c r="G181" s="3"/>
      <c r="H181" s="3"/>
      <c r="I181" s="3"/>
      <c r="J181" s="3"/>
      <c r="K181" s="3"/>
      <c r="L181" s="3"/>
      <c r="M181" s="3"/>
      <c r="N181" s="4"/>
      <c r="O181" s="4"/>
      <c r="P181" s="4"/>
      <c r="Q181" s="15"/>
      <c r="R181" s="26" t="s">
        <v>121</v>
      </c>
      <c r="W181" s="3"/>
      <c r="X181" s="3"/>
    </row>
    <row r="182" spans="1:27" x14ac:dyDescent="0.25">
      <c r="A182" s="3">
        <v>35</v>
      </c>
      <c r="B182" s="3" t="s">
        <v>69</v>
      </c>
      <c r="C182" s="3" t="s">
        <v>66</v>
      </c>
      <c r="D182" s="3">
        <v>3</v>
      </c>
      <c r="E182" s="3">
        <v>2.2999999999999998</v>
      </c>
      <c r="F182" s="3">
        <f t="shared" si="6"/>
        <v>2.65</v>
      </c>
      <c r="G182" s="3"/>
      <c r="H182" s="3"/>
      <c r="I182" s="3"/>
      <c r="J182" s="3"/>
      <c r="K182" s="3"/>
      <c r="L182" s="3"/>
      <c r="M182" s="3"/>
      <c r="N182" s="4"/>
      <c r="O182" s="4"/>
      <c r="P182" s="4"/>
      <c r="Q182" s="15" t="s">
        <v>39</v>
      </c>
      <c r="R182" s="26" t="s">
        <v>122</v>
      </c>
      <c r="W182" s="3"/>
      <c r="X182" s="3"/>
    </row>
    <row r="183" spans="1:27" x14ac:dyDescent="0.25">
      <c r="A183" s="3">
        <v>36</v>
      </c>
      <c r="B183" s="3" t="s">
        <v>69</v>
      </c>
      <c r="C183" s="3" t="s">
        <v>66</v>
      </c>
      <c r="D183" s="3">
        <v>3.5</v>
      </c>
      <c r="E183" s="3">
        <v>3.6</v>
      </c>
      <c r="F183" s="3">
        <f t="shared" si="6"/>
        <v>3.55</v>
      </c>
      <c r="G183" s="3"/>
      <c r="H183" s="3"/>
      <c r="I183" s="3"/>
      <c r="J183" s="3"/>
      <c r="K183" s="3"/>
      <c r="L183" s="3"/>
      <c r="M183" s="3"/>
      <c r="N183" s="4"/>
      <c r="O183" s="4"/>
      <c r="P183" s="4"/>
      <c r="Q183" s="15" t="s">
        <v>40</v>
      </c>
      <c r="R183" s="26" t="s">
        <v>122</v>
      </c>
      <c r="W183" s="3"/>
      <c r="X183" s="3"/>
    </row>
    <row r="184" spans="1:27" x14ac:dyDescent="0.25">
      <c r="A184" s="3">
        <v>1</v>
      </c>
      <c r="B184" s="3" t="s">
        <v>70</v>
      </c>
      <c r="C184" s="3" t="s">
        <v>66</v>
      </c>
      <c r="D184" s="3">
        <v>5.3</v>
      </c>
      <c r="E184" s="3">
        <v>6.2</v>
      </c>
      <c r="F184" s="3">
        <f t="shared" si="6"/>
        <v>5.75</v>
      </c>
      <c r="G184" s="3">
        <f>AVERAGE(F184:F219)</f>
        <v>4.3861111111111102</v>
      </c>
      <c r="H184" s="3">
        <f>STDEV(F184:F219)</f>
        <v>0.58926238530060671</v>
      </c>
      <c r="I184" s="3">
        <v>14</v>
      </c>
      <c r="J184" s="3">
        <f>AVERAGE(I184:I219)</f>
        <v>11.647222222222219</v>
      </c>
      <c r="K184" s="3">
        <f>STDEV(I184:I219)</f>
        <v>0.98168546347918895</v>
      </c>
      <c r="L184" s="3">
        <v>546.79999999999995</v>
      </c>
      <c r="M184" s="3">
        <v>19.100000000000001</v>
      </c>
      <c r="N184" s="4">
        <f t="shared" si="7"/>
        <v>1.2797000000000003</v>
      </c>
      <c r="O184" s="4">
        <f>AVERAGE(N184:N219)</f>
        <v>1.337766666666667</v>
      </c>
      <c r="P184" s="4">
        <f>STDEV(N184:N219)</f>
        <v>5.0731581222482489E-2</v>
      </c>
      <c r="Q184" s="15" t="s">
        <v>82</v>
      </c>
      <c r="R184" s="26" t="s">
        <v>122</v>
      </c>
      <c r="S184" s="1">
        <f>21/36</f>
        <v>0.58333333333333337</v>
      </c>
      <c r="T184" s="1">
        <f>6/12</f>
        <v>0.5</v>
      </c>
      <c r="U184" s="34">
        <f>AVERAGE(T184:T219)</f>
        <v>0.58333333333333337</v>
      </c>
      <c r="V184" s="34">
        <f>STDEV(T184:T219)</f>
        <v>0.22047927592204958</v>
      </c>
      <c r="W184" s="3">
        <v>14</v>
      </c>
      <c r="X184" s="3">
        <v>19.100000000000001</v>
      </c>
      <c r="Y184" s="36">
        <f t="shared" ref="Y184:Y220" si="12">W184/X184</f>
        <v>0.73298429319371727</v>
      </c>
      <c r="Z184" s="36">
        <f>AVERAGE(Y184:Y219)</f>
        <v>0.58382042947915092</v>
      </c>
      <c r="AA184" s="36">
        <f>STDEV(Y184:Y219)</f>
        <v>5.205080599163199E-2</v>
      </c>
    </row>
    <row r="185" spans="1:27" x14ac:dyDescent="0.25">
      <c r="A185" s="3">
        <v>2</v>
      </c>
      <c r="B185" s="3" t="s">
        <v>70</v>
      </c>
      <c r="C185" s="3" t="s">
        <v>66</v>
      </c>
      <c r="D185" s="3">
        <v>5.2</v>
      </c>
      <c r="E185" s="3">
        <v>5.7</v>
      </c>
      <c r="F185" s="3">
        <f t="shared" si="6"/>
        <v>5.45</v>
      </c>
      <c r="G185" s="3"/>
      <c r="H185" s="3"/>
      <c r="I185" s="3">
        <v>11</v>
      </c>
      <c r="J185" s="3"/>
      <c r="K185" s="3"/>
      <c r="L185" s="3"/>
      <c r="M185" s="3"/>
      <c r="N185" s="4"/>
      <c r="O185" s="4"/>
      <c r="P185" s="4"/>
      <c r="Q185" s="15" t="s">
        <v>82</v>
      </c>
      <c r="R185" s="26" t="s">
        <v>122</v>
      </c>
      <c r="W185" s="3">
        <v>11</v>
      </c>
      <c r="X185" s="3">
        <v>19.100000000000001</v>
      </c>
      <c r="Y185" s="36">
        <f t="shared" si="12"/>
        <v>0.57591623036649209</v>
      </c>
    </row>
    <row r="186" spans="1:27" x14ac:dyDescent="0.25">
      <c r="A186" s="3">
        <v>3</v>
      </c>
      <c r="B186" s="3" t="s">
        <v>70</v>
      </c>
      <c r="C186" s="3" t="s">
        <v>66</v>
      </c>
      <c r="D186" s="3">
        <v>4.3</v>
      </c>
      <c r="E186" s="3">
        <v>4.4000000000000004</v>
      </c>
      <c r="F186" s="3">
        <f t="shared" si="6"/>
        <v>4.3499999999999996</v>
      </c>
      <c r="G186" s="3"/>
      <c r="H186" s="3"/>
      <c r="I186" s="3">
        <v>11.6</v>
      </c>
      <c r="J186" s="3"/>
      <c r="K186" s="3"/>
      <c r="L186" s="3"/>
      <c r="M186" s="3"/>
      <c r="N186" s="4"/>
      <c r="O186" s="4"/>
      <c r="P186" s="4"/>
      <c r="Q186" s="15" t="s">
        <v>85</v>
      </c>
      <c r="R186" s="26" t="s">
        <v>122</v>
      </c>
      <c r="W186" s="3">
        <v>11.6</v>
      </c>
      <c r="X186" s="3">
        <v>19.100000000000001</v>
      </c>
      <c r="Y186" s="36">
        <f t="shared" si="12"/>
        <v>0.60732984293193715</v>
      </c>
    </row>
    <row r="187" spans="1:27" x14ac:dyDescent="0.25">
      <c r="A187" s="3">
        <v>4</v>
      </c>
      <c r="B187" s="3" t="s">
        <v>70</v>
      </c>
      <c r="C187" s="3" t="s">
        <v>66</v>
      </c>
      <c r="D187" s="3">
        <v>5.3</v>
      </c>
      <c r="E187" s="3">
        <v>4.8</v>
      </c>
      <c r="F187" s="3">
        <f t="shared" si="6"/>
        <v>5.05</v>
      </c>
      <c r="G187" s="3"/>
      <c r="H187" s="3"/>
      <c r="I187" s="3">
        <v>11.2</v>
      </c>
      <c r="J187" s="3"/>
      <c r="K187" s="3"/>
      <c r="L187" s="3"/>
      <c r="M187" s="3"/>
      <c r="N187" s="4"/>
      <c r="O187" s="4"/>
      <c r="P187" s="4"/>
      <c r="Q187" s="15"/>
      <c r="R187" s="26" t="s">
        <v>121</v>
      </c>
      <c r="W187" s="3">
        <v>11.2</v>
      </c>
      <c r="X187" s="3">
        <v>19.100000000000001</v>
      </c>
      <c r="Y187" s="36">
        <f t="shared" si="12"/>
        <v>0.58638743455497377</v>
      </c>
    </row>
    <row r="188" spans="1:27" x14ac:dyDescent="0.25">
      <c r="A188" s="3">
        <v>5</v>
      </c>
      <c r="B188" s="3" t="s">
        <v>70</v>
      </c>
      <c r="C188" s="3" t="s">
        <v>66</v>
      </c>
      <c r="D188" s="3">
        <v>4.5999999999999996</v>
      </c>
      <c r="E188" s="3">
        <v>5.6</v>
      </c>
      <c r="F188" s="3">
        <f t="shared" si="6"/>
        <v>5.0999999999999996</v>
      </c>
      <c r="G188" s="3"/>
      <c r="H188" s="3"/>
      <c r="I188" s="3">
        <v>11.5</v>
      </c>
      <c r="J188" s="3"/>
      <c r="K188" s="3"/>
      <c r="L188" s="3"/>
      <c r="M188" s="3"/>
      <c r="N188" s="4"/>
      <c r="O188" s="4"/>
      <c r="P188" s="4"/>
      <c r="Q188" s="15"/>
      <c r="R188" s="26" t="s">
        <v>121</v>
      </c>
      <c r="W188" s="3">
        <v>11.5</v>
      </c>
      <c r="X188" s="3">
        <v>19.100000000000001</v>
      </c>
      <c r="Y188" s="36">
        <f t="shared" si="12"/>
        <v>0.60209424083769625</v>
      </c>
    </row>
    <row r="189" spans="1:27" x14ac:dyDescent="0.25">
      <c r="A189" s="3">
        <v>6</v>
      </c>
      <c r="B189" s="3" t="s">
        <v>70</v>
      </c>
      <c r="C189" s="3" t="s">
        <v>66</v>
      </c>
      <c r="D189" s="3">
        <v>4</v>
      </c>
      <c r="E189" s="3">
        <v>3.5</v>
      </c>
      <c r="F189" s="3">
        <f t="shared" si="6"/>
        <v>3.75</v>
      </c>
      <c r="G189" s="3"/>
      <c r="H189" s="3"/>
      <c r="I189" s="3">
        <v>13.3</v>
      </c>
      <c r="J189" s="3"/>
      <c r="K189" s="3"/>
      <c r="L189" s="3"/>
      <c r="M189" s="3"/>
      <c r="N189" s="4"/>
      <c r="O189" s="4"/>
      <c r="P189" s="4"/>
      <c r="Q189" s="15"/>
      <c r="R189" s="26" t="s">
        <v>121</v>
      </c>
      <c r="W189" s="3">
        <v>13.3</v>
      </c>
      <c r="X189" s="3">
        <v>19.100000000000001</v>
      </c>
      <c r="Y189" s="36">
        <f t="shared" si="12"/>
        <v>0.69633507853403143</v>
      </c>
    </row>
    <row r="190" spans="1:27" x14ac:dyDescent="0.25">
      <c r="A190" s="3">
        <v>7</v>
      </c>
      <c r="B190" s="3" t="s">
        <v>70</v>
      </c>
      <c r="C190" s="3" t="s">
        <v>66</v>
      </c>
      <c r="D190" s="3">
        <v>5.4</v>
      </c>
      <c r="E190" s="3">
        <v>4.7</v>
      </c>
      <c r="F190" s="3">
        <f t="shared" si="6"/>
        <v>5.0500000000000007</v>
      </c>
      <c r="G190" s="3"/>
      <c r="H190" s="3"/>
      <c r="I190" s="3">
        <v>12.3</v>
      </c>
      <c r="J190" s="3"/>
      <c r="K190" s="3"/>
      <c r="L190" s="3"/>
      <c r="M190" s="3"/>
      <c r="N190" s="4"/>
      <c r="O190" s="4"/>
      <c r="P190" s="4"/>
      <c r="Q190" s="15" t="s">
        <v>93</v>
      </c>
      <c r="R190" s="26" t="s">
        <v>122</v>
      </c>
      <c r="W190" s="3">
        <v>12.3</v>
      </c>
      <c r="X190" s="3">
        <v>19.100000000000001</v>
      </c>
      <c r="Y190" s="36">
        <f t="shared" si="12"/>
        <v>0.64397905759162299</v>
      </c>
    </row>
    <row r="191" spans="1:27" x14ac:dyDescent="0.25">
      <c r="A191" s="3">
        <v>8</v>
      </c>
      <c r="B191" s="3" t="s">
        <v>70</v>
      </c>
      <c r="C191" s="3" t="s">
        <v>66</v>
      </c>
      <c r="D191" s="3">
        <v>2.9</v>
      </c>
      <c r="E191" s="3">
        <v>2.9</v>
      </c>
      <c r="F191" s="3">
        <f t="shared" si="6"/>
        <v>2.9</v>
      </c>
      <c r="G191" s="3"/>
      <c r="H191" s="3"/>
      <c r="I191" s="3">
        <v>11.8</v>
      </c>
      <c r="J191" s="3"/>
      <c r="K191" s="3"/>
      <c r="L191" s="3"/>
      <c r="M191" s="3"/>
      <c r="N191" s="4"/>
      <c r="O191" s="4"/>
      <c r="P191" s="4"/>
      <c r="Q191" s="15" t="s">
        <v>85</v>
      </c>
      <c r="R191" s="26" t="s">
        <v>122</v>
      </c>
      <c r="W191" s="3">
        <v>11.8</v>
      </c>
      <c r="X191" s="3">
        <v>19.100000000000001</v>
      </c>
      <c r="Y191" s="36">
        <f t="shared" si="12"/>
        <v>0.61780104712041883</v>
      </c>
    </row>
    <row r="192" spans="1:27" x14ac:dyDescent="0.25">
      <c r="A192" s="3">
        <v>9</v>
      </c>
      <c r="B192" s="3" t="s">
        <v>70</v>
      </c>
      <c r="C192" s="3" t="s">
        <v>66</v>
      </c>
      <c r="D192" s="3">
        <v>4.4000000000000004</v>
      </c>
      <c r="E192" s="3">
        <v>4.3</v>
      </c>
      <c r="F192" s="3">
        <f t="shared" si="6"/>
        <v>4.3499999999999996</v>
      </c>
      <c r="G192" s="3"/>
      <c r="H192" s="3"/>
      <c r="I192" s="3">
        <v>10</v>
      </c>
      <c r="J192" s="3"/>
      <c r="K192" s="3"/>
      <c r="L192" s="3"/>
      <c r="M192" s="3"/>
      <c r="N192" s="4"/>
      <c r="O192" s="4"/>
      <c r="P192" s="4"/>
      <c r="Q192" s="15"/>
      <c r="R192" s="26" t="s">
        <v>121</v>
      </c>
      <c r="W192" s="3">
        <v>10</v>
      </c>
      <c r="X192" s="3">
        <v>19.100000000000001</v>
      </c>
      <c r="Y192" s="36">
        <f t="shared" si="12"/>
        <v>0.52356020942408377</v>
      </c>
    </row>
    <row r="193" spans="1:25" x14ac:dyDescent="0.25">
      <c r="A193" s="3">
        <v>10</v>
      </c>
      <c r="B193" s="3" t="s">
        <v>70</v>
      </c>
      <c r="C193" s="3" t="s">
        <v>66</v>
      </c>
      <c r="D193" s="3">
        <v>3.8</v>
      </c>
      <c r="E193" s="3">
        <v>4.5</v>
      </c>
      <c r="F193" s="3">
        <f t="shared" si="6"/>
        <v>4.1500000000000004</v>
      </c>
      <c r="G193" s="3"/>
      <c r="H193" s="3"/>
      <c r="I193" s="3">
        <v>10.6</v>
      </c>
      <c r="J193" s="3"/>
      <c r="K193" s="3"/>
      <c r="L193" s="3"/>
      <c r="M193" s="3"/>
      <c r="N193" s="4"/>
      <c r="O193" s="4"/>
      <c r="P193" s="4"/>
      <c r="Q193" s="15" t="s">
        <v>85</v>
      </c>
      <c r="R193" s="26" t="s">
        <v>122</v>
      </c>
      <c r="W193" s="3">
        <v>10.6</v>
      </c>
      <c r="X193" s="3">
        <v>19.100000000000001</v>
      </c>
      <c r="Y193" s="36">
        <f t="shared" si="12"/>
        <v>0.55497382198952872</v>
      </c>
    </row>
    <row r="194" spans="1:25" x14ac:dyDescent="0.25">
      <c r="A194" s="3">
        <v>11</v>
      </c>
      <c r="B194" s="3" t="s">
        <v>70</v>
      </c>
      <c r="C194" s="3" t="s">
        <v>66</v>
      </c>
      <c r="D194" s="3">
        <v>4.3</v>
      </c>
      <c r="E194" s="3">
        <v>4.3</v>
      </c>
      <c r="F194" s="3">
        <f t="shared" si="6"/>
        <v>4.3</v>
      </c>
      <c r="G194" s="3"/>
      <c r="H194" s="3"/>
      <c r="I194" s="3">
        <v>11.3</v>
      </c>
      <c r="J194" s="3"/>
      <c r="K194" s="3"/>
      <c r="L194" s="3"/>
      <c r="M194" s="3"/>
      <c r="N194" s="4"/>
      <c r="O194" s="4"/>
      <c r="P194" s="4"/>
      <c r="Q194" s="15"/>
      <c r="R194" s="26" t="s">
        <v>121</v>
      </c>
      <c r="W194" s="3">
        <v>11.3</v>
      </c>
      <c r="X194" s="3">
        <v>19.100000000000001</v>
      </c>
      <c r="Y194" s="36">
        <f t="shared" si="12"/>
        <v>0.59162303664921467</v>
      </c>
    </row>
    <row r="195" spans="1:25" x14ac:dyDescent="0.25">
      <c r="A195" s="3">
        <v>12</v>
      </c>
      <c r="B195" s="3" t="s">
        <v>70</v>
      </c>
      <c r="C195" s="3" t="s">
        <v>66</v>
      </c>
      <c r="D195" s="3">
        <v>5.0999999999999996</v>
      </c>
      <c r="E195" s="3">
        <v>4.4000000000000004</v>
      </c>
      <c r="F195" s="3">
        <f t="shared" si="6"/>
        <v>4.75</v>
      </c>
      <c r="G195" s="3"/>
      <c r="H195" s="3"/>
      <c r="I195" s="3">
        <v>10.3</v>
      </c>
      <c r="J195" s="3"/>
      <c r="K195" s="3"/>
      <c r="L195" s="3"/>
      <c r="M195" s="3"/>
      <c r="N195" s="4"/>
      <c r="O195" s="4"/>
      <c r="P195" s="4"/>
      <c r="Q195" s="15"/>
      <c r="R195" s="26" t="s">
        <v>121</v>
      </c>
      <c r="W195" s="3">
        <v>10.3</v>
      </c>
      <c r="X195" s="3">
        <v>19.100000000000001</v>
      </c>
      <c r="Y195" s="36">
        <f t="shared" si="12"/>
        <v>0.53926701570680624</v>
      </c>
    </row>
    <row r="196" spans="1:25" x14ac:dyDescent="0.25">
      <c r="A196" s="3">
        <v>13</v>
      </c>
      <c r="B196" s="3" t="s">
        <v>70</v>
      </c>
      <c r="C196" s="3" t="s">
        <v>66</v>
      </c>
      <c r="D196" s="3">
        <v>3.8</v>
      </c>
      <c r="E196" s="3">
        <v>3.8</v>
      </c>
      <c r="F196" s="3">
        <f t="shared" si="6"/>
        <v>3.8</v>
      </c>
      <c r="G196" s="3"/>
      <c r="H196" s="3"/>
      <c r="I196" s="3">
        <v>12.4</v>
      </c>
      <c r="J196" s="3"/>
      <c r="K196" s="3"/>
      <c r="L196" s="3">
        <v>591.29999999999995</v>
      </c>
      <c r="M196" s="3">
        <v>20.3</v>
      </c>
      <c r="N196" s="4">
        <f t="shared" si="7"/>
        <v>1.3601000000000003</v>
      </c>
      <c r="O196" s="4"/>
      <c r="P196" s="4"/>
      <c r="Q196" s="15" t="s">
        <v>93</v>
      </c>
      <c r="R196" s="26" t="s">
        <v>122</v>
      </c>
      <c r="T196" s="1">
        <f>5/12</f>
        <v>0.41666666666666669</v>
      </c>
      <c r="W196" s="3">
        <v>12.4</v>
      </c>
      <c r="X196" s="3">
        <v>20.3</v>
      </c>
      <c r="Y196" s="36">
        <f t="shared" si="12"/>
        <v>0.61083743842364535</v>
      </c>
    </row>
    <row r="197" spans="1:25" x14ac:dyDescent="0.25">
      <c r="A197" s="3">
        <v>14</v>
      </c>
      <c r="B197" s="3" t="s">
        <v>70</v>
      </c>
      <c r="C197" s="3" t="s">
        <v>66</v>
      </c>
      <c r="D197" s="3">
        <v>4</v>
      </c>
      <c r="E197" s="3">
        <v>4</v>
      </c>
      <c r="F197" s="3">
        <f t="shared" ref="F197:F260" si="13">AVERAGE(D197:E197)</f>
        <v>4</v>
      </c>
      <c r="G197" s="3"/>
      <c r="H197" s="3"/>
      <c r="I197" s="3">
        <v>12.6</v>
      </c>
      <c r="J197" s="3"/>
      <c r="K197" s="3"/>
      <c r="L197" s="3"/>
      <c r="M197" s="3"/>
      <c r="N197" s="4"/>
      <c r="O197" s="4"/>
      <c r="P197" s="4"/>
      <c r="Q197" s="15" t="s">
        <v>92</v>
      </c>
      <c r="R197" s="26" t="s">
        <v>121</v>
      </c>
      <c r="W197" s="3">
        <v>12.6</v>
      </c>
      <c r="X197" s="3">
        <v>20.3</v>
      </c>
      <c r="Y197" s="36">
        <f t="shared" si="12"/>
        <v>0.6206896551724137</v>
      </c>
    </row>
    <row r="198" spans="1:25" x14ac:dyDescent="0.25">
      <c r="A198" s="3">
        <v>15</v>
      </c>
      <c r="B198" s="3" t="s">
        <v>70</v>
      </c>
      <c r="C198" s="3" t="s">
        <v>66</v>
      </c>
      <c r="D198" s="3">
        <v>3.4</v>
      </c>
      <c r="E198" s="3">
        <v>3.7</v>
      </c>
      <c r="F198" s="3">
        <f t="shared" si="13"/>
        <v>3.55</v>
      </c>
      <c r="G198" s="3"/>
      <c r="H198" s="3"/>
      <c r="I198" s="3">
        <v>13</v>
      </c>
      <c r="J198" s="3"/>
      <c r="K198" s="3"/>
      <c r="L198" s="3"/>
      <c r="M198" s="3"/>
      <c r="N198" s="4"/>
      <c r="O198" s="4"/>
      <c r="P198" s="4"/>
      <c r="Q198" s="15" t="s">
        <v>90</v>
      </c>
      <c r="R198" s="26" t="s">
        <v>121</v>
      </c>
      <c r="W198" s="3">
        <v>13</v>
      </c>
      <c r="X198" s="3">
        <v>20.3</v>
      </c>
      <c r="Y198" s="36">
        <f t="shared" si="12"/>
        <v>0.64039408866995073</v>
      </c>
    </row>
    <row r="199" spans="1:25" x14ac:dyDescent="0.25">
      <c r="A199" s="3">
        <v>16</v>
      </c>
      <c r="B199" s="3" t="s">
        <v>70</v>
      </c>
      <c r="C199" s="3" t="s">
        <v>66</v>
      </c>
      <c r="D199" s="3">
        <v>4.4000000000000004</v>
      </c>
      <c r="E199" s="3">
        <v>4.0999999999999996</v>
      </c>
      <c r="F199" s="3">
        <f t="shared" si="13"/>
        <v>4.25</v>
      </c>
      <c r="G199" s="3"/>
      <c r="H199" s="3"/>
      <c r="I199" s="3">
        <v>12.5</v>
      </c>
      <c r="J199" s="3"/>
      <c r="K199" s="3"/>
      <c r="L199" s="3"/>
      <c r="M199" s="3"/>
      <c r="N199" s="4"/>
      <c r="O199" s="4"/>
      <c r="P199" s="4"/>
      <c r="Q199" s="15" t="s">
        <v>94</v>
      </c>
      <c r="R199" s="26" t="s">
        <v>123</v>
      </c>
      <c r="W199" s="3">
        <v>12.5</v>
      </c>
      <c r="X199" s="3">
        <v>20.3</v>
      </c>
      <c r="Y199" s="36">
        <f t="shared" si="12"/>
        <v>0.61576354679802958</v>
      </c>
    </row>
    <row r="200" spans="1:25" x14ac:dyDescent="0.25">
      <c r="A200" s="3">
        <v>17</v>
      </c>
      <c r="B200" s="3" t="s">
        <v>70</v>
      </c>
      <c r="C200" s="3" t="s">
        <v>66</v>
      </c>
      <c r="D200" s="3">
        <v>4.8</v>
      </c>
      <c r="E200" s="3">
        <v>4.2</v>
      </c>
      <c r="F200" s="3">
        <f t="shared" si="13"/>
        <v>4.5</v>
      </c>
      <c r="G200" s="3"/>
      <c r="H200" s="3"/>
      <c r="I200" s="3">
        <v>10.7</v>
      </c>
      <c r="J200" s="3"/>
      <c r="K200" s="3"/>
      <c r="L200" s="3"/>
      <c r="M200" s="3"/>
      <c r="N200" s="4"/>
      <c r="O200" s="4"/>
      <c r="P200" s="4"/>
      <c r="Q200" s="15" t="s">
        <v>89</v>
      </c>
      <c r="R200" s="26" t="s">
        <v>122</v>
      </c>
      <c r="W200" s="3">
        <v>10.7</v>
      </c>
      <c r="X200" s="3">
        <v>20.3</v>
      </c>
      <c r="Y200" s="36">
        <f t="shared" si="12"/>
        <v>0.52709359605911321</v>
      </c>
    </row>
    <row r="201" spans="1:25" x14ac:dyDescent="0.25">
      <c r="A201" s="3">
        <v>18</v>
      </c>
      <c r="B201" s="3" t="s">
        <v>70</v>
      </c>
      <c r="C201" s="3" t="s">
        <v>66</v>
      </c>
      <c r="D201" s="3">
        <v>3.9</v>
      </c>
      <c r="E201" s="3">
        <v>3.7</v>
      </c>
      <c r="F201" s="3">
        <f t="shared" si="13"/>
        <v>3.8</v>
      </c>
      <c r="G201" s="3"/>
      <c r="H201" s="3"/>
      <c r="I201" s="3">
        <v>12.4</v>
      </c>
      <c r="J201" s="3"/>
      <c r="K201" s="3"/>
      <c r="L201" s="3"/>
      <c r="M201" s="3"/>
      <c r="N201" s="4"/>
      <c r="O201" s="4"/>
      <c r="P201" s="4"/>
      <c r="Q201" s="15" t="s">
        <v>90</v>
      </c>
      <c r="R201" s="26" t="s">
        <v>121</v>
      </c>
      <c r="W201" s="3">
        <v>12.4</v>
      </c>
      <c r="X201" s="3">
        <v>20.3</v>
      </c>
      <c r="Y201" s="36">
        <f t="shared" si="12"/>
        <v>0.61083743842364535</v>
      </c>
    </row>
    <row r="202" spans="1:25" x14ac:dyDescent="0.25">
      <c r="A202" s="3">
        <v>19</v>
      </c>
      <c r="B202" s="3" t="s">
        <v>70</v>
      </c>
      <c r="C202" s="3" t="s">
        <v>66</v>
      </c>
      <c r="D202" s="3">
        <v>3.3</v>
      </c>
      <c r="E202" s="3">
        <v>3.5</v>
      </c>
      <c r="F202" s="3">
        <f t="shared" si="13"/>
        <v>3.4</v>
      </c>
      <c r="G202" s="3"/>
      <c r="H202" s="3"/>
      <c r="I202" s="3">
        <v>12.3</v>
      </c>
      <c r="J202" s="3"/>
      <c r="K202" s="3"/>
      <c r="L202" s="3"/>
      <c r="M202" s="3"/>
      <c r="N202" s="4"/>
      <c r="O202" s="4"/>
      <c r="P202" s="4"/>
      <c r="Q202" s="15" t="s">
        <v>93</v>
      </c>
      <c r="R202" s="26" t="s">
        <v>122</v>
      </c>
      <c r="W202" s="3">
        <v>12.3</v>
      </c>
      <c r="X202" s="3">
        <v>20.3</v>
      </c>
      <c r="Y202" s="36">
        <f t="shared" si="12"/>
        <v>0.60591133004926112</v>
      </c>
    </row>
    <row r="203" spans="1:25" x14ac:dyDescent="0.25">
      <c r="A203" s="3">
        <v>20</v>
      </c>
      <c r="B203" s="3" t="s">
        <v>70</v>
      </c>
      <c r="C203" s="3" t="s">
        <v>66</v>
      </c>
      <c r="D203" s="3">
        <v>4.2</v>
      </c>
      <c r="E203" s="3">
        <v>4.8</v>
      </c>
      <c r="F203" s="3">
        <f t="shared" si="13"/>
        <v>4.5</v>
      </c>
      <c r="G203" s="3"/>
      <c r="H203" s="3"/>
      <c r="I203" s="3">
        <v>11</v>
      </c>
      <c r="J203" s="3"/>
      <c r="K203" s="3"/>
      <c r="L203" s="3"/>
      <c r="M203" s="3"/>
      <c r="N203" s="4"/>
      <c r="O203" s="4"/>
      <c r="P203" s="4"/>
      <c r="Q203" s="15" t="s">
        <v>92</v>
      </c>
      <c r="R203" s="26" t="s">
        <v>121</v>
      </c>
      <c r="W203" s="3">
        <v>11</v>
      </c>
      <c r="X203" s="3">
        <v>20.3</v>
      </c>
      <c r="Y203" s="36">
        <f t="shared" si="12"/>
        <v>0.54187192118226601</v>
      </c>
    </row>
    <row r="204" spans="1:25" x14ac:dyDescent="0.25">
      <c r="A204" s="3">
        <v>21</v>
      </c>
      <c r="B204" s="3" t="s">
        <v>70</v>
      </c>
      <c r="C204" s="3" t="s">
        <v>66</v>
      </c>
      <c r="D204" s="3">
        <v>4.3</v>
      </c>
      <c r="E204" s="3">
        <v>4.9000000000000004</v>
      </c>
      <c r="F204" s="3">
        <f t="shared" si="13"/>
        <v>4.5999999999999996</v>
      </c>
      <c r="G204" s="3"/>
      <c r="H204" s="3"/>
      <c r="I204" s="3">
        <v>10.7</v>
      </c>
      <c r="J204" s="3"/>
      <c r="K204" s="3"/>
      <c r="L204" s="3"/>
      <c r="M204" s="3"/>
      <c r="N204" s="4"/>
      <c r="O204" s="4"/>
      <c r="P204" s="4"/>
      <c r="Q204" s="15"/>
      <c r="R204" s="26" t="s">
        <v>121</v>
      </c>
      <c r="W204" s="3">
        <v>10.7</v>
      </c>
      <c r="X204" s="3">
        <v>20.3</v>
      </c>
      <c r="Y204" s="36">
        <f t="shared" si="12"/>
        <v>0.52709359605911321</v>
      </c>
    </row>
    <row r="205" spans="1:25" x14ac:dyDescent="0.25">
      <c r="A205" s="3">
        <v>22</v>
      </c>
      <c r="B205" s="3" t="s">
        <v>70</v>
      </c>
      <c r="C205" s="3" t="s">
        <v>66</v>
      </c>
      <c r="D205" s="3">
        <v>4.5</v>
      </c>
      <c r="E205" s="3">
        <v>4</v>
      </c>
      <c r="F205" s="3">
        <f t="shared" si="13"/>
        <v>4.25</v>
      </c>
      <c r="G205" s="3"/>
      <c r="H205" s="3"/>
      <c r="I205" s="3">
        <v>10.9</v>
      </c>
      <c r="J205" s="3"/>
      <c r="K205" s="3"/>
      <c r="L205" s="3"/>
      <c r="M205" s="3"/>
      <c r="N205" s="4"/>
      <c r="O205" s="4"/>
      <c r="P205" s="4"/>
      <c r="Q205" s="15" t="s">
        <v>95</v>
      </c>
      <c r="R205" s="26" t="s">
        <v>121</v>
      </c>
      <c r="W205" s="3">
        <v>10.9</v>
      </c>
      <c r="X205" s="3">
        <v>20.3</v>
      </c>
      <c r="Y205" s="36">
        <f t="shared" si="12"/>
        <v>0.53694581280788178</v>
      </c>
    </row>
    <row r="206" spans="1:25" x14ac:dyDescent="0.25">
      <c r="A206" s="3">
        <v>23</v>
      </c>
      <c r="B206" s="3" t="s">
        <v>70</v>
      </c>
      <c r="C206" s="3" t="s">
        <v>66</v>
      </c>
      <c r="D206" s="3">
        <v>4.7</v>
      </c>
      <c r="E206" s="3">
        <v>5.3</v>
      </c>
      <c r="F206" s="3">
        <f t="shared" si="13"/>
        <v>5</v>
      </c>
      <c r="G206" s="3"/>
      <c r="H206" s="3"/>
      <c r="I206" s="3">
        <v>10.7</v>
      </c>
      <c r="J206" s="3"/>
      <c r="K206" s="3"/>
      <c r="L206" s="3"/>
      <c r="M206" s="3"/>
      <c r="N206" s="4"/>
      <c r="O206" s="4"/>
      <c r="P206" s="4"/>
      <c r="Q206" s="15"/>
      <c r="R206" s="26" t="s">
        <v>121</v>
      </c>
      <c r="W206" s="3">
        <v>10.7</v>
      </c>
      <c r="X206" s="3">
        <v>20.3</v>
      </c>
      <c r="Y206" s="36">
        <f t="shared" si="12"/>
        <v>0.52709359605911321</v>
      </c>
    </row>
    <row r="207" spans="1:25" x14ac:dyDescent="0.25">
      <c r="A207" s="3">
        <v>24</v>
      </c>
      <c r="B207" s="3" t="s">
        <v>70</v>
      </c>
      <c r="C207" s="3" t="s">
        <v>66</v>
      </c>
      <c r="D207" s="3">
        <v>4.2</v>
      </c>
      <c r="E207" s="3">
        <v>4.5</v>
      </c>
      <c r="F207" s="3">
        <f t="shared" si="13"/>
        <v>4.3499999999999996</v>
      </c>
      <c r="G207" s="3"/>
      <c r="H207" s="3"/>
      <c r="I207" s="3">
        <v>10.7</v>
      </c>
      <c r="J207" s="3"/>
      <c r="K207" s="3"/>
      <c r="L207" s="3"/>
      <c r="M207" s="3"/>
      <c r="N207" s="4"/>
      <c r="O207" s="4"/>
      <c r="P207" s="4"/>
      <c r="Q207" s="15"/>
      <c r="R207" s="26" t="s">
        <v>121</v>
      </c>
      <c r="W207" s="3">
        <v>10.7</v>
      </c>
      <c r="X207" s="3">
        <v>20.3</v>
      </c>
      <c r="Y207" s="36">
        <f t="shared" si="12"/>
        <v>0.52709359605911321</v>
      </c>
    </row>
    <row r="208" spans="1:25" x14ac:dyDescent="0.25">
      <c r="A208" s="3">
        <v>25</v>
      </c>
      <c r="B208" s="3" t="s">
        <v>70</v>
      </c>
      <c r="C208" s="3" t="s">
        <v>66</v>
      </c>
      <c r="D208" s="3">
        <v>5.4</v>
      </c>
      <c r="E208" s="3">
        <v>5.5</v>
      </c>
      <c r="F208" s="3">
        <f t="shared" si="13"/>
        <v>5.45</v>
      </c>
      <c r="G208" s="3"/>
      <c r="H208" s="3"/>
      <c r="I208" s="3">
        <v>11.9</v>
      </c>
      <c r="J208" s="3"/>
      <c r="K208" s="3"/>
      <c r="L208" s="3">
        <v>599.20000000000005</v>
      </c>
      <c r="M208" s="3">
        <v>20.5</v>
      </c>
      <c r="N208" s="4">
        <f t="shared" ref="N208:N256" si="14">M208*0.1*0.067*100/10</f>
        <v>1.3735000000000004</v>
      </c>
      <c r="O208" s="4"/>
      <c r="P208" s="4"/>
      <c r="Q208" s="15"/>
      <c r="R208" s="26" t="s">
        <v>121</v>
      </c>
      <c r="T208" s="1">
        <f>10/12</f>
        <v>0.83333333333333337</v>
      </c>
      <c r="W208" s="3">
        <v>11.9</v>
      </c>
      <c r="X208" s="3">
        <v>20.5</v>
      </c>
      <c r="Y208" s="36">
        <f t="shared" si="12"/>
        <v>0.58048780487804885</v>
      </c>
    </row>
    <row r="209" spans="1:27" x14ac:dyDescent="0.25">
      <c r="A209" s="3">
        <v>26</v>
      </c>
      <c r="B209" s="3" t="s">
        <v>70</v>
      </c>
      <c r="C209" s="3" t="s">
        <v>66</v>
      </c>
      <c r="D209" s="3">
        <v>3.8</v>
      </c>
      <c r="E209" s="3">
        <v>3.7</v>
      </c>
      <c r="F209" s="3">
        <f t="shared" si="13"/>
        <v>3.75</v>
      </c>
      <c r="G209" s="3"/>
      <c r="H209" s="3"/>
      <c r="I209" s="3">
        <v>10.8</v>
      </c>
      <c r="J209" s="3"/>
      <c r="K209" s="3"/>
      <c r="L209" s="3"/>
      <c r="M209" s="3"/>
      <c r="N209" s="4"/>
      <c r="O209" s="4"/>
      <c r="P209" s="4"/>
      <c r="Q209" s="15" t="s">
        <v>93</v>
      </c>
      <c r="R209" s="26" t="s">
        <v>122</v>
      </c>
      <c r="W209" s="3">
        <v>10.8</v>
      </c>
      <c r="X209" s="3">
        <v>20.5</v>
      </c>
      <c r="Y209" s="36">
        <f t="shared" si="12"/>
        <v>0.52682926829268295</v>
      </c>
    </row>
    <row r="210" spans="1:27" x14ac:dyDescent="0.25">
      <c r="A210" s="3">
        <v>27</v>
      </c>
      <c r="B210" s="3" t="s">
        <v>70</v>
      </c>
      <c r="C210" s="3" t="s">
        <v>66</v>
      </c>
      <c r="D210" s="3">
        <v>4.9000000000000004</v>
      </c>
      <c r="E210" s="3">
        <v>4.8</v>
      </c>
      <c r="F210" s="3">
        <f t="shared" si="13"/>
        <v>4.8499999999999996</v>
      </c>
      <c r="G210" s="3"/>
      <c r="H210" s="3"/>
      <c r="I210" s="3">
        <v>12.5</v>
      </c>
      <c r="J210" s="3"/>
      <c r="K210" s="3"/>
      <c r="L210" s="3"/>
      <c r="M210" s="3"/>
      <c r="N210" s="4"/>
      <c r="O210" s="4"/>
      <c r="P210" s="4"/>
      <c r="Q210" s="15" t="s">
        <v>87</v>
      </c>
      <c r="R210" s="26" t="s">
        <v>122</v>
      </c>
      <c r="W210" s="3">
        <v>12.5</v>
      </c>
      <c r="X210" s="3">
        <v>20.5</v>
      </c>
      <c r="Y210" s="36">
        <f t="shared" si="12"/>
        <v>0.6097560975609756</v>
      </c>
    </row>
    <row r="211" spans="1:27" x14ac:dyDescent="0.25">
      <c r="A211" s="3">
        <v>28</v>
      </c>
      <c r="B211" s="3" t="s">
        <v>70</v>
      </c>
      <c r="C211" s="3" t="s">
        <v>66</v>
      </c>
      <c r="D211" s="3">
        <v>4</v>
      </c>
      <c r="E211" s="3">
        <v>4.5999999999999996</v>
      </c>
      <c r="F211" s="3">
        <f t="shared" si="13"/>
        <v>4.3</v>
      </c>
      <c r="G211" s="3"/>
      <c r="H211" s="3"/>
      <c r="I211" s="3">
        <v>12.7</v>
      </c>
      <c r="J211" s="3"/>
      <c r="K211" s="3"/>
      <c r="L211" s="3"/>
      <c r="M211" s="3"/>
      <c r="N211" s="4"/>
      <c r="O211" s="4"/>
      <c r="P211" s="4"/>
      <c r="Q211" s="15" t="s">
        <v>93</v>
      </c>
      <c r="R211" s="26" t="s">
        <v>122</v>
      </c>
      <c r="W211" s="3">
        <v>12.7</v>
      </c>
      <c r="X211" s="3">
        <v>20.5</v>
      </c>
      <c r="Y211" s="36">
        <f t="shared" si="12"/>
        <v>0.61951219512195121</v>
      </c>
    </row>
    <row r="212" spans="1:27" x14ac:dyDescent="0.25">
      <c r="A212" s="3">
        <v>29</v>
      </c>
      <c r="B212" s="3" t="s">
        <v>70</v>
      </c>
      <c r="C212" s="3" t="s">
        <v>66</v>
      </c>
      <c r="D212" s="3">
        <v>4.5</v>
      </c>
      <c r="E212" s="3">
        <v>4.5</v>
      </c>
      <c r="F212" s="3">
        <f t="shared" si="13"/>
        <v>4.5</v>
      </c>
      <c r="G212" s="3"/>
      <c r="H212" s="3"/>
      <c r="I212" s="3">
        <v>11</v>
      </c>
      <c r="J212" s="3"/>
      <c r="K212" s="3"/>
      <c r="L212" s="3"/>
      <c r="M212" s="3"/>
      <c r="N212" s="4"/>
      <c r="O212" s="4"/>
      <c r="P212" s="4"/>
      <c r="Q212" s="15" t="s">
        <v>85</v>
      </c>
      <c r="R212" s="26" t="s">
        <v>122</v>
      </c>
      <c r="W212" s="3">
        <v>11</v>
      </c>
      <c r="X212" s="3">
        <v>20.5</v>
      </c>
      <c r="Y212" s="36">
        <f t="shared" si="12"/>
        <v>0.53658536585365857</v>
      </c>
    </row>
    <row r="213" spans="1:27" x14ac:dyDescent="0.25">
      <c r="A213" s="3">
        <v>30</v>
      </c>
      <c r="B213" s="3" t="s">
        <v>70</v>
      </c>
      <c r="C213" s="3" t="s">
        <v>66</v>
      </c>
      <c r="D213" s="3">
        <v>4.3</v>
      </c>
      <c r="E213" s="3">
        <v>4.3</v>
      </c>
      <c r="F213" s="3">
        <f t="shared" si="13"/>
        <v>4.3</v>
      </c>
      <c r="G213" s="3"/>
      <c r="H213" s="3"/>
      <c r="I213" s="3">
        <v>11</v>
      </c>
      <c r="J213" s="3"/>
      <c r="K213" s="3"/>
      <c r="L213" s="3"/>
      <c r="M213" s="3"/>
      <c r="N213" s="4"/>
      <c r="O213" s="4"/>
      <c r="P213" s="4"/>
      <c r="Q213" s="15" t="s">
        <v>96</v>
      </c>
      <c r="R213" s="26" t="s">
        <v>123</v>
      </c>
      <c r="W213" s="3">
        <v>11</v>
      </c>
      <c r="X213" s="3">
        <v>20.5</v>
      </c>
      <c r="Y213" s="36">
        <f t="shared" si="12"/>
        <v>0.53658536585365857</v>
      </c>
    </row>
    <row r="214" spans="1:27" x14ac:dyDescent="0.25">
      <c r="A214" s="3">
        <v>31</v>
      </c>
      <c r="B214" s="3" t="s">
        <v>70</v>
      </c>
      <c r="C214" s="3" t="s">
        <v>66</v>
      </c>
      <c r="D214" s="3">
        <v>5</v>
      </c>
      <c r="E214" s="3">
        <v>4</v>
      </c>
      <c r="F214" s="3">
        <f t="shared" si="13"/>
        <v>4.5</v>
      </c>
      <c r="G214" s="3"/>
      <c r="H214" s="3"/>
      <c r="I214" s="3">
        <v>11</v>
      </c>
      <c r="J214" s="3"/>
      <c r="K214" s="3"/>
      <c r="L214" s="3"/>
      <c r="M214" s="3"/>
      <c r="N214" s="4"/>
      <c r="O214" s="4"/>
      <c r="P214" s="4"/>
      <c r="Q214" s="15" t="s">
        <v>87</v>
      </c>
      <c r="R214" s="26" t="s">
        <v>122</v>
      </c>
      <c r="W214" s="3">
        <v>11</v>
      </c>
      <c r="X214" s="3">
        <v>20.5</v>
      </c>
      <c r="Y214" s="36">
        <f t="shared" si="12"/>
        <v>0.53658536585365857</v>
      </c>
    </row>
    <row r="215" spans="1:27" x14ac:dyDescent="0.25">
      <c r="A215" s="3">
        <v>32</v>
      </c>
      <c r="B215" s="3" t="s">
        <v>70</v>
      </c>
      <c r="C215" s="3" t="s">
        <v>66</v>
      </c>
      <c r="D215" s="3">
        <v>4.2</v>
      </c>
      <c r="E215" s="3">
        <v>4.2</v>
      </c>
      <c r="F215" s="3">
        <f t="shared" si="13"/>
        <v>4.2</v>
      </c>
      <c r="G215" s="3"/>
      <c r="H215" s="3"/>
      <c r="I215" s="3">
        <v>11.9</v>
      </c>
      <c r="J215" s="3"/>
      <c r="K215" s="3"/>
      <c r="L215" s="3"/>
      <c r="M215" s="3"/>
      <c r="N215" s="4"/>
      <c r="O215" s="4"/>
      <c r="P215" s="4"/>
      <c r="Q215" s="15" t="s">
        <v>85</v>
      </c>
      <c r="R215" s="26" t="s">
        <v>122</v>
      </c>
      <c r="W215" s="3">
        <v>11.9</v>
      </c>
      <c r="X215" s="3">
        <v>20.5</v>
      </c>
      <c r="Y215" s="36">
        <f t="shared" si="12"/>
        <v>0.58048780487804885</v>
      </c>
    </row>
    <row r="216" spans="1:27" x14ac:dyDescent="0.25">
      <c r="A216" s="3">
        <v>33</v>
      </c>
      <c r="B216" s="3" t="s">
        <v>70</v>
      </c>
      <c r="C216" s="3" t="s">
        <v>66</v>
      </c>
      <c r="D216" s="3">
        <v>4.5</v>
      </c>
      <c r="E216" s="3">
        <v>4.5</v>
      </c>
      <c r="F216" s="3">
        <f t="shared" si="13"/>
        <v>4.5</v>
      </c>
      <c r="G216" s="3"/>
      <c r="H216" s="3"/>
      <c r="I216" s="3">
        <v>10.9</v>
      </c>
      <c r="J216" s="3"/>
      <c r="K216" s="3"/>
      <c r="L216" s="3"/>
      <c r="M216" s="3"/>
      <c r="N216" s="4"/>
      <c r="O216" s="4"/>
      <c r="P216" s="4"/>
      <c r="Q216" s="15" t="s">
        <v>85</v>
      </c>
      <c r="R216" s="26" t="s">
        <v>122</v>
      </c>
      <c r="W216" s="3">
        <v>10.9</v>
      </c>
      <c r="X216" s="3">
        <v>20.5</v>
      </c>
      <c r="Y216" s="36">
        <f t="shared" si="12"/>
        <v>0.53170731707317076</v>
      </c>
    </row>
    <row r="217" spans="1:27" x14ac:dyDescent="0.25">
      <c r="A217" s="3">
        <v>34</v>
      </c>
      <c r="B217" s="3" t="s">
        <v>70</v>
      </c>
      <c r="C217" s="3" t="s">
        <v>66</v>
      </c>
      <c r="D217" s="3">
        <v>4.4000000000000004</v>
      </c>
      <c r="E217" s="3">
        <v>4.2</v>
      </c>
      <c r="F217" s="3">
        <f t="shared" si="13"/>
        <v>4.3000000000000007</v>
      </c>
      <c r="G217" s="3"/>
      <c r="H217" s="3"/>
      <c r="I217" s="3">
        <v>13.6</v>
      </c>
      <c r="J217" s="3"/>
      <c r="K217" s="3"/>
      <c r="L217" s="3"/>
      <c r="M217" s="3"/>
      <c r="N217" s="4"/>
      <c r="O217" s="4"/>
      <c r="P217" s="4"/>
      <c r="Q217" s="15"/>
      <c r="R217" s="26" t="s">
        <v>121</v>
      </c>
      <c r="W217" s="3">
        <v>13.6</v>
      </c>
      <c r="X217" s="3">
        <v>20.5</v>
      </c>
      <c r="Y217" s="36">
        <f t="shared" si="12"/>
        <v>0.6634146341463415</v>
      </c>
    </row>
    <row r="218" spans="1:27" x14ac:dyDescent="0.25">
      <c r="A218" s="3">
        <v>35</v>
      </c>
      <c r="B218" s="3" t="s">
        <v>70</v>
      </c>
      <c r="C218" s="3" t="s">
        <v>66</v>
      </c>
      <c r="D218" s="3">
        <v>4</v>
      </c>
      <c r="E218" s="3">
        <v>4.4000000000000004</v>
      </c>
      <c r="F218" s="3">
        <f t="shared" si="13"/>
        <v>4.2</v>
      </c>
      <c r="G218" s="3"/>
      <c r="H218" s="3"/>
      <c r="I218" s="3">
        <v>12.2</v>
      </c>
      <c r="J218" s="3"/>
      <c r="K218" s="3"/>
      <c r="L218" s="3"/>
      <c r="M218" s="3"/>
      <c r="N218" s="4"/>
      <c r="O218" s="4"/>
      <c r="P218" s="4"/>
      <c r="Q218" s="15" t="s">
        <v>85</v>
      </c>
      <c r="R218" s="26" t="s">
        <v>122</v>
      </c>
      <c r="W218" s="3">
        <v>12.2</v>
      </c>
      <c r="X218" s="3">
        <v>20.5</v>
      </c>
      <c r="Y218" s="36">
        <f t="shared" si="12"/>
        <v>0.59512195121951217</v>
      </c>
    </row>
    <row r="219" spans="1:27" x14ac:dyDescent="0.25">
      <c r="A219" s="3">
        <v>36</v>
      </c>
      <c r="B219" s="3" t="s">
        <v>70</v>
      </c>
      <c r="C219" s="3" t="s">
        <v>66</v>
      </c>
      <c r="D219" s="3">
        <v>4.3</v>
      </c>
      <c r="E219" s="3">
        <v>3.9</v>
      </c>
      <c r="F219" s="3">
        <f t="shared" si="13"/>
        <v>4.0999999999999996</v>
      </c>
      <c r="G219" s="3"/>
      <c r="H219" s="3"/>
      <c r="I219" s="3">
        <v>11</v>
      </c>
      <c r="J219" s="3"/>
      <c r="K219" s="3"/>
      <c r="L219" s="3"/>
      <c r="M219" s="3"/>
      <c r="N219" s="4"/>
      <c r="O219" s="4"/>
      <c r="P219" s="4"/>
      <c r="Q219" s="15"/>
      <c r="R219" s="26" t="s">
        <v>121</v>
      </c>
      <c r="W219" s="3">
        <v>11</v>
      </c>
      <c r="X219" s="3">
        <v>20.5</v>
      </c>
      <c r="Y219" s="36">
        <f t="shared" si="12"/>
        <v>0.53658536585365857</v>
      </c>
    </row>
    <row r="220" spans="1:27" x14ac:dyDescent="0.25">
      <c r="A220" s="3">
        <v>1</v>
      </c>
      <c r="B220" s="3" t="s">
        <v>64</v>
      </c>
      <c r="C220" s="3" t="s">
        <v>67</v>
      </c>
      <c r="D220" s="3">
        <v>2.5</v>
      </c>
      <c r="E220" s="3">
        <v>2.8</v>
      </c>
      <c r="F220" s="3">
        <f t="shared" si="13"/>
        <v>2.65</v>
      </c>
      <c r="G220" s="3">
        <f>AVERAGE(F220:F255)</f>
        <v>2.7611111111111111</v>
      </c>
      <c r="H220" s="3">
        <f>STDEV(F220:F255)</f>
        <v>1.2921803893923467</v>
      </c>
      <c r="I220" s="3">
        <v>9.9600000000000009</v>
      </c>
      <c r="J220" s="3">
        <f>AVERAGE(I220:I255)</f>
        <v>9.4733333333333345</v>
      </c>
      <c r="K220" s="3">
        <f>STDEV(I220:I255)</f>
        <v>0.56083271421461678</v>
      </c>
      <c r="L220" s="3">
        <v>578.6</v>
      </c>
      <c r="M220" s="3">
        <v>24</v>
      </c>
      <c r="N220" s="4">
        <f t="shared" si="14"/>
        <v>1.6080000000000001</v>
      </c>
      <c r="O220" s="4">
        <f>AVERAGE(N220:N255)</f>
        <v>1.5477000000000001</v>
      </c>
      <c r="P220" s="4">
        <f>STDEV(N220:N255)</f>
        <v>7.2471580636826211E-2</v>
      </c>
      <c r="Q220" s="15"/>
      <c r="R220" s="26" t="s">
        <v>121</v>
      </c>
      <c r="S220" s="1">
        <f>16/36</f>
        <v>0.44444444444444442</v>
      </c>
      <c r="T220" s="1">
        <f>5/12</f>
        <v>0.41666666666666669</v>
      </c>
      <c r="U220" s="34">
        <f>AVERAGE(T220:T255)</f>
        <v>0.44444444444444448</v>
      </c>
      <c r="V220" s="34">
        <f>STDEV(T220:T255)</f>
        <v>4.8112522432468802E-2</v>
      </c>
      <c r="W220" s="3">
        <v>9.9600000000000009</v>
      </c>
      <c r="X220" s="3">
        <v>24</v>
      </c>
      <c r="Y220" s="36">
        <f t="shared" si="12"/>
        <v>0.41500000000000004</v>
      </c>
      <c r="Z220" s="36">
        <f>AVERAGE(Y220:Y255)</f>
        <v>0.40994087343402413</v>
      </c>
      <c r="AA220" s="36">
        <f>STDEV(Y220:Y255)</f>
        <v>5.2240468812522946E-3</v>
      </c>
    </row>
    <row r="221" spans="1:27" x14ac:dyDescent="0.25">
      <c r="A221" s="3">
        <v>2</v>
      </c>
      <c r="B221" s="3" t="s">
        <v>64</v>
      </c>
      <c r="C221" s="3" t="s">
        <v>67</v>
      </c>
      <c r="D221" s="3">
        <v>1.3</v>
      </c>
      <c r="E221" s="3">
        <v>1.5</v>
      </c>
      <c r="F221" s="3">
        <f t="shared" si="13"/>
        <v>1.4</v>
      </c>
      <c r="G221" s="3"/>
      <c r="H221" s="3"/>
      <c r="I221" s="3"/>
      <c r="J221" s="3"/>
      <c r="K221" s="3"/>
      <c r="L221" s="3"/>
      <c r="M221" s="3"/>
      <c r="N221" s="4"/>
      <c r="O221" s="4"/>
      <c r="P221" s="4"/>
      <c r="Q221" s="15" t="s">
        <v>42</v>
      </c>
      <c r="R221" s="26" t="s">
        <v>122</v>
      </c>
      <c r="W221" s="3"/>
      <c r="X221" s="3"/>
    </row>
    <row r="222" spans="1:27" x14ac:dyDescent="0.25">
      <c r="A222" s="3">
        <v>3</v>
      </c>
      <c r="B222" s="3" t="s">
        <v>64</v>
      </c>
      <c r="C222" s="3" t="s">
        <v>67</v>
      </c>
      <c r="D222" s="3">
        <v>4</v>
      </c>
      <c r="E222" s="3">
        <v>4.2</v>
      </c>
      <c r="F222" s="3">
        <f t="shared" si="13"/>
        <v>4.0999999999999996</v>
      </c>
      <c r="G222" s="3"/>
      <c r="H222" s="3"/>
      <c r="I222" s="3"/>
      <c r="J222" s="3"/>
      <c r="K222" s="3"/>
      <c r="L222" s="3"/>
      <c r="M222" s="3"/>
      <c r="N222" s="4"/>
      <c r="O222" s="4"/>
      <c r="P222" s="4"/>
      <c r="Q222" s="15"/>
      <c r="R222" s="26" t="s">
        <v>121</v>
      </c>
      <c r="W222" s="3"/>
      <c r="X222" s="3"/>
    </row>
    <row r="223" spans="1:27" x14ac:dyDescent="0.25">
      <c r="A223" s="3">
        <v>4</v>
      </c>
      <c r="B223" s="3" t="s">
        <v>64</v>
      </c>
      <c r="C223" s="3" t="s">
        <v>67</v>
      </c>
      <c r="D223" s="3">
        <v>6.3</v>
      </c>
      <c r="E223" s="3">
        <v>6.5</v>
      </c>
      <c r="F223" s="3">
        <f t="shared" si="13"/>
        <v>6.4</v>
      </c>
      <c r="G223" s="3"/>
      <c r="H223" s="3"/>
      <c r="I223" s="3"/>
      <c r="J223" s="3"/>
      <c r="K223" s="3"/>
      <c r="L223" s="3"/>
      <c r="M223" s="3"/>
      <c r="N223" s="4"/>
      <c r="O223" s="4"/>
      <c r="P223" s="4"/>
      <c r="Q223" s="15"/>
      <c r="R223" s="26" t="s">
        <v>121</v>
      </c>
      <c r="W223" s="3"/>
      <c r="X223" s="3"/>
    </row>
    <row r="224" spans="1:27" x14ac:dyDescent="0.25">
      <c r="A224" s="3">
        <v>5</v>
      </c>
      <c r="B224" s="3" t="s">
        <v>64</v>
      </c>
      <c r="C224" s="3" t="s">
        <v>67</v>
      </c>
      <c r="D224" s="3">
        <v>3.5</v>
      </c>
      <c r="E224" s="3">
        <v>3.7</v>
      </c>
      <c r="F224" s="3">
        <f t="shared" si="13"/>
        <v>3.6</v>
      </c>
      <c r="G224" s="3"/>
      <c r="H224" s="3"/>
      <c r="I224" s="3"/>
      <c r="J224" s="3"/>
      <c r="K224" s="3"/>
      <c r="L224" s="3"/>
      <c r="M224" s="3"/>
      <c r="N224" s="4"/>
      <c r="O224" s="4"/>
      <c r="P224" s="4"/>
      <c r="Q224" s="15" t="s">
        <v>43</v>
      </c>
      <c r="R224" s="26" t="s">
        <v>122</v>
      </c>
      <c r="W224" s="3"/>
      <c r="X224" s="3"/>
    </row>
    <row r="225" spans="1:25" x14ac:dyDescent="0.25">
      <c r="A225" s="3">
        <v>6</v>
      </c>
      <c r="B225" s="3" t="s">
        <v>64</v>
      </c>
      <c r="C225" s="3" t="s">
        <v>67</v>
      </c>
      <c r="D225" s="3">
        <v>2</v>
      </c>
      <c r="E225" s="3">
        <v>2.2000000000000002</v>
      </c>
      <c r="F225" s="3">
        <f t="shared" si="13"/>
        <v>2.1</v>
      </c>
      <c r="G225" s="3"/>
      <c r="H225" s="3"/>
      <c r="I225" s="3"/>
      <c r="J225" s="3"/>
      <c r="K225" s="3"/>
      <c r="L225" s="3"/>
      <c r="M225" s="3"/>
      <c r="N225" s="4"/>
      <c r="O225" s="4"/>
      <c r="P225" s="4"/>
      <c r="Q225" s="15" t="s">
        <v>43</v>
      </c>
      <c r="R225" s="26" t="s">
        <v>122</v>
      </c>
      <c r="W225" s="3"/>
      <c r="X225" s="3"/>
    </row>
    <row r="226" spans="1:25" x14ac:dyDescent="0.25">
      <c r="A226" s="3">
        <v>7</v>
      </c>
      <c r="B226" s="3" t="s">
        <v>64</v>
      </c>
      <c r="C226" s="3" t="s">
        <v>67</v>
      </c>
      <c r="D226" s="3">
        <v>2.2000000000000002</v>
      </c>
      <c r="E226" s="3">
        <v>2</v>
      </c>
      <c r="F226" s="3">
        <f t="shared" si="13"/>
        <v>2.1</v>
      </c>
      <c r="G226" s="3"/>
      <c r="H226" s="3"/>
      <c r="I226" s="3"/>
      <c r="J226" s="3"/>
      <c r="K226" s="3"/>
      <c r="L226" s="3"/>
      <c r="M226" s="3"/>
      <c r="N226" s="4"/>
      <c r="O226" s="4"/>
      <c r="P226" s="4"/>
      <c r="Q226" s="15" t="s">
        <v>43</v>
      </c>
      <c r="R226" s="26" t="s">
        <v>122</v>
      </c>
      <c r="W226" s="3"/>
      <c r="X226" s="3"/>
    </row>
    <row r="227" spans="1:25" x14ac:dyDescent="0.25">
      <c r="A227" s="3">
        <v>8</v>
      </c>
      <c r="B227" s="3" t="s">
        <v>64</v>
      </c>
      <c r="C227" s="3" t="s">
        <v>67</v>
      </c>
      <c r="D227" s="3">
        <v>4.8</v>
      </c>
      <c r="E227" s="3">
        <v>5.8</v>
      </c>
      <c r="F227" s="3">
        <f t="shared" si="13"/>
        <v>5.3</v>
      </c>
      <c r="G227" s="3"/>
      <c r="H227" s="3"/>
      <c r="I227" s="3"/>
      <c r="J227" s="3"/>
      <c r="K227" s="3"/>
      <c r="L227" s="3"/>
      <c r="M227" s="3"/>
      <c r="N227" s="4"/>
      <c r="O227" s="4"/>
      <c r="P227" s="4"/>
      <c r="Q227" s="15"/>
      <c r="R227" s="26" t="s">
        <v>121</v>
      </c>
      <c r="W227" s="3"/>
      <c r="X227" s="3"/>
    </row>
    <row r="228" spans="1:25" x14ac:dyDescent="0.25">
      <c r="A228" s="3">
        <v>9</v>
      </c>
      <c r="B228" s="3" t="s">
        <v>64</v>
      </c>
      <c r="C228" s="3" t="s">
        <v>67</v>
      </c>
      <c r="D228" s="3">
        <v>1</v>
      </c>
      <c r="E228" s="3">
        <v>0.9</v>
      </c>
      <c r="F228" s="3">
        <f t="shared" si="13"/>
        <v>0.95</v>
      </c>
      <c r="G228" s="3"/>
      <c r="H228" s="3"/>
      <c r="I228" s="3"/>
      <c r="J228" s="3"/>
      <c r="K228" s="3"/>
      <c r="L228" s="3"/>
      <c r="M228" s="3"/>
      <c r="N228" s="4"/>
      <c r="O228" s="4"/>
      <c r="P228" s="4"/>
      <c r="Q228" s="15" t="s">
        <v>49</v>
      </c>
      <c r="R228" s="26" t="s">
        <v>122</v>
      </c>
      <c r="W228" s="3"/>
      <c r="X228" s="3"/>
    </row>
    <row r="229" spans="1:25" x14ac:dyDescent="0.25">
      <c r="A229" s="3">
        <v>10</v>
      </c>
      <c r="B229" s="3" t="s">
        <v>64</v>
      </c>
      <c r="C229" s="3" t="s">
        <v>67</v>
      </c>
      <c r="D229" s="3">
        <v>3.4</v>
      </c>
      <c r="E229" s="3">
        <v>3.3</v>
      </c>
      <c r="F229" s="3">
        <f t="shared" si="13"/>
        <v>3.3499999999999996</v>
      </c>
      <c r="G229" s="3"/>
      <c r="H229" s="3"/>
      <c r="I229" s="3"/>
      <c r="J229" s="3"/>
      <c r="K229" s="3"/>
      <c r="L229" s="3"/>
      <c r="M229" s="3"/>
      <c r="N229" s="4"/>
      <c r="O229" s="4"/>
      <c r="P229" s="4"/>
      <c r="Q229" s="15"/>
      <c r="R229" s="26" t="s">
        <v>121</v>
      </c>
      <c r="W229" s="3"/>
      <c r="X229" s="3"/>
    </row>
    <row r="230" spans="1:25" x14ac:dyDescent="0.25">
      <c r="A230" s="3">
        <v>11</v>
      </c>
      <c r="B230" s="3" t="s">
        <v>64</v>
      </c>
      <c r="C230" s="3" t="s">
        <v>67</v>
      </c>
      <c r="D230" s="3">
        <v>1.9</v>
      </c>
      <c r="E230" s="3">
        <v>2</v>
      </c>
      <c r="F230" s="3">
        <f t="shared" si="13"/>
        <v>1.95</v>
      </c>
      <c r="G230" s="3"/>
      <c r="H230" s="3"/>
      <c r="I230" s="3"/>
      <c r="J230" s="3"/>
      <c r="K230" s="3"/>
      <c r="L230" s="3"/>
      <c r="M230" s="3"/>
      <c r="N230" s="4"/>
      <c r="O230" s="4"/>
      <c r="P230" s="4"/>
      <c r="Q230" s="15"/>
      <c r="R230" s="26" t="s">
        <v>121</v>
      </c>
      <c r="W230" s="3"/>
      <c r="X230" s="3"/>
    </row>
    <row r="231" spans="1:25" x14ac:dyDescent="0.25">
      <c r="A231" s="3">
        <v>12</v>
      </c>
      <c r="B231" s="3" t="s">
        <v>64</v>
      </c>
      <c r="C231" s="3" t="s">
        <v>67</v>
      </c>
      <c r="D231" s="3">
        <v>2.2000000000000002</v>
      </c>
      <c r="E231" s="3">
        <v>2.7</v>
      </c>
      <c r="F231" s="3">
        <f t="shared" si="13"/>
        <v>2.4500000000000002</v>
      </c>
      <c r="G231" s="3"/>
      <c r="H231" s="3"/>
      <c r="I231" s="3"/>
      <c r="J231" s="3"/>
      <c r="K231" s="3"/>
      <c r="L231" s="3"/>
      <c r="M231" s="3"/>
      <c r="N231" s="4"/>
      <c r="O231" s="4"/>
      <c r="P231" s="4"/>
      <c r="Q231" s="15"/>
      <c r="R231" s="26" t="s">
        <v>121</v>
      </c>
      <c r="W231" s="3"/>
      <c r="X231" s="3"/>
    </row>
    <row r="232" spans="1:25" x14ac:dyDescent="0.25">
      <c r="A232" s="3">
        <v>13</v>
      </c>
      <c r="B232" s="3" t="s">
        <v>64</v>
      </c>
      <c r="C232" s="3" t="s">
        <v>67</v>
      </c>
      <c r="D232" s="3">
        <v>3.1</v>
      </c>
      <c r="E232" s="3">
        <v>3.3</v>
      </c>
      <c r="F232" s="3">
        <f t="shared" si="13"/>
        <v>3.2</v>
      </c>
      <c r="G232" s="3"/>
      <c r="H232" s="3"/>
      <c r="I232" s="3">
        <v>8.86</v>
      </c>
      <c r="J232" s="3"/>
      <c r="K232" s="3"/>
      <c r="L232" s="3">
        <v>637.79999999999995</v>
      </c>
      <c r="M232" s="3">
        <v>21.9</v>
      </c>
      <c r="N232" s="4">
        <f t="shared" si="14"/>
        <v>1.4673</v>
      </c>
      <c r="O232" s="4"/>
      <c r="P232" s="4"/>
      <c r="Q232" s="15" t="s">
        <v>40</v>
      </c>
      <c r="R232" s="26" t="s">
        <v>122</v>
      </c>
      <c r="T232" s="1">
        <f>6/12</f>
        <v>0.5</v>
      </c>
      <c r="W232" s="3">
        <v>8.86</v>
      </c>
      <c r="X232" s="3">
        <v>21.9</v>
      </c>
      <c r="Y232" s="36">
        <f t="shared" ref="Y232" si="15">W232/X232</f>
        <v>0.40456621004566212</v>
      </c>
    </row>
    <row r="233" spans="1:25" x14ac:dyDescent="0.25">
      <c r="A233" s="3">
        <v>14</v>
      </c>
      <c r="B233" s="3" t="s">
        <v>64</v>
      </c>
      <c r="C233" s="3" t="s">
        <v>67</v>
      </c>
      <c r="D233" s="3">
        <v>1.3</v>
      </c>
      <c r="E233" s="3">
        <v>1.7</v>
      </c>
      <c r="F233" s="3">
        <f t="shared" si="13"/>
        <v>1.5</v>
      </c>
      <c r="G233" s="3"/>
      <c r="H233" s="3"/>
      <c r="I233" s="3"/>
      <c r="J233" s="3"/>
      <c r="K233" s="3"/>
      <c r="L233" s="3"/>
      <c r="M233" s="3"/>
      <c r="N233" s="4"/>
      <c r="O233" s="4"/>
      <c r="P233" s="4"/>
      <c r="Q233" s="15"/>
      <c r="R233" s="26" t="s">
        <v>121</v>
      </c>
      <c r="W233" s="3"/>
      <c r="X233" s="3"/>
    </row>
    <row r="234" spans="1:25" x14ac:dyDescent="0.25">
      <c r="A234" s="3">
        <v>15</v>
      </c>
      <c r="B234" s="3" t="s">
        <v>64</v>
      </c>
      <c r="C234" s="3" t="s">
        <v>67</v>
      </c>
      <c r="D234" s="3">
        <v>2.8</v>
      </c>
      <c r="E234" s="3">
        <v>2.6</v>
      </c>
      <c r="F234" s="3">
        <f t="shared" si="13"/>
        <v>2.7</v>
      </c>
      <c r="G234" s="3"/>
      <c r="H234" s="3"/>
      <c r="I234" s="3"/>
      <c r="J234" s="3"/>
      <c r="K234" s="3"/>
      <c r="L234" s="3"/>
      <c r="M234" s="3"/>
      <c r="N234" s="4"/>
      <c r="O234" s="4"/>
      <c r="P234" s="4"/>
      <c r="Q234" s="15" t="s">
        <v>43</v>
      </c>
      <c r="R234" s="26" t="s">
        <v>122</v>
      </c>
      <c r="W234" s="3"/>
      <c r="X234" s="3"/>
    </row>
    <row r="235" spans="1:25" x14ac:dyDescent="0.25">
      <c r="A235" s="3">
        <v>16</v>
      </c>
      <c r="B235" s="3" t="s">
        <v>64</v>
      </c>
      <c r="C235" s="3" t="s">
        <v>67</v>
      </c>
      <c r="D235" s="3">
        <v>2.6</v>
      </c>
      <c r="E235" s="3">
        <v>2.1</v>
      </c>
      <c r="F235" s="3">
        <f t="shared" si="13"/>
        <v>2.35</v>
      </c>
      <c r="G235" s="3"/>
      <c r="H235" s="3"/>
      <c r="I235" s="3"/>
      <c r="J235" s="3"/>
      <c r="K235" s="3"/>
      <c r="L235" s="3"/>
      <c r="M235" s="3"/>
      <c r="N235" s="4"/>
      <c r="O235" s="4"/>
      <c r="P235" s="4"/>
      <c r="Q235" s="15" t="s">
        <v>55</v>
      </c>
      <c r="R235" s="26" t="s">
        <v>122</v>
      </c>
      <c r="W235" s="3"/>
      <c r="X235" s="3"/>
    </row>
    <row r="236" spans="1:25" x14ac:dyDescent="0.25">
      <c r="A236" s="3">
        <v>17</v>
      </c>
      <c r="B236" s="3" t="s">
        <v>64</v>
      </c>
      <c r="C236" s="3" t="s">
        <v>67</v>
      </c>
      <c r="D236" s="3">
        <v>4.8</v>
      </c>
      <c r="E236" s="3">
        <v>4.5999999999999996</v>
      </c>
      <c r="F236" s="3">
        <f t="shared" si="13"/>
        <v>4.6999999999999993</v>
      </c>
      <c r="G236" s="3"/>
      <c r="H236" s="3"/>
      <c r="I236" s="3"/>
      <c r="J236" s="3"/>
      <c r="K236" s="3"/>
      <c r="L236" s="3"/>
      <c r="M236" s="3"/>
      <c r="N236" s="4"/>
      <c r="O236" s="4"/>
      <c r="P236" s="4"/>
      <c r="Q236" s="15"/>
      <c r="R236" s="26" t="s">
        <v>121</v>
      </c>
      <c r="W236" s="3"/>
      <c r="X236" s="3"/>
    </row>
    <row r="237" spans="1:25" x14ac:dyDescent="0.25">
      <c r="A237" s="3">
        <v>18</v>
      </c>
      <c r="B237" s="3" t="s">
        <v>64</v>
      </c>
      <c r="C237" s="3" t="s">
        <v>67</v>
      </c>
      <c r="D237" s="3">
        <v>1.8</v>
      </c>
      <c r="E237" s="3">
        <v>1.8</v>
      </c>
      <c r="F237" s="3">
        <f t="shared" si="13"/>
        <v>1.8</v>
      </c>
      <c r="G237" s="3"/>
      <c r="H237" s="3"/>
      <c r="I237" s="3"/>
      <c r="J237" s="3"/>
      <c r="K237" s="3"/>
      <c r="L237" s="3"/>
      <c r="M237" s="3"/>
      <c r="N237" s="4"/>
      <c r="O237" s="4"/>
      <c r="P237" s="4"/>
      <c r="Q237" s="15" t="s">
        <v>42</v>
      </c>
      <c r="R237" s="26" t="s">
        <v>122</v>
      </c>
      <c r="W237" s="3"/>
      <c r="X237" s="3"/>
    </row>
    <row r="238" spans="1:25" x14ac:dyDescent="0.25">
      <c r="A238" s="3">
        <v>19</v>
      </c>
      <c r="B238" s="3" t="s">
        <v>64</v>
      </c>
      <c r="C238" s="3" t="s">
        <v>67</v>
      </c>
      <c r="D238" s="3">
        <v>4.7</v>
      </c>
      <c r="E238" s="3">
        <v>4.8</v>
      </c>
      <c r="F238" s="3">
        <f t="shared" si="13"/>
        <v>4.75</v>
      </c>
      <c r="G238" s="3"/>
      <c r="H238" s="3"/>
      <c r="I238" s="3"/>
      <c r="J238" s="3"/>
      <c r="K238" s="3"/>
      <c r="L238" s="3"/>
      <c r="M238" s="3"/>
      <c r="N238" s="4"/>
      <c r="O238" s="4"/>
      <c r="P238" s="4"/>
      <c r="Q238" s="15"/>
      <c r="R238" s="26" t="s">
        <v>121</v>
      </c>
      <c r="W238" s="3"/>
      <c r="X238" s="3"/>
    </row>
    <row r="239" spans="1:25" x14ac:dyDescent="0.25">
      <c r="A239" s="3">
        <v>20</v>
      </c>
      <c r="B239" s="3" t="s">
        <v>64</v>
      </c>
      <c r="C239" s="3" t="s">
        <v>67</v>
      </c>
      <c r="D239" s="3">
        <v>1.5</v>
      </c>
      <c r="E239" s="3">
        <v>1.2</v>
      </c>
      <c r="F239" s="3">
        <f t="shared" si="13"/>
        <v>1.35</v>
      </c>
      <c r="G239" s="3"/>
      <c r="H239" s="3"/>
      <c r="I239" s="3"/>
      <c r="J239" s="3"/>
      <c r="K239" s="3"/>
      <c r="L239" s="3"/>
      <c r="M239" s="3"/>
      <c r="N239" s="4"/>
      <c r="O239" s="4"/>
      <c r="P239" s="4"/>
      <c r="Q239" s="15" t="s">
        <v>42</v>
      </c>
      <c r="R239" s="26" t="s">
        <v>122</v>
      </c>
      <c r="W239" s="3"/>
      <c r="X239" s="3"/>
    </row>
    <row r="240" spans="1:25" x14ac:dyDescent="0.25">
      <c r="A240" s="3">
        <v>21</v>
      </c>
      <c r="B240" s="3" t="s">
        <v>64</v>
      </c>
      <c r="C240" s="3" t="s">
        <v>67</v>
      </c>
      <c r="D240" s="3">
        <v>1.5</v>
      </c>
      <c r="E240" s="3">
        <v>1.3</v>
      </c>
      <c r="F240" s="3">
        <f t="shared" si="13"/>
        <v>1.4</v>
      </c>
      <c r="G240" s="3"/>
      <c r="H240" s="3"/>
      <c r="I240" s="3"/>
      <c r="J240" s="3"/>
      <c r="K240" s="3"/>
      <c r="L240" s="3"/>
      <c r="M240" s="3"/>
      <c r="N240" s="4"/>
      <c r="O240" s="4"/>
      <c r="P240" s="4"/>
      <c r="Q240" s="15"/>
      <c r="R240" s="26" t="s">
        <v>121</v>
      </c>
      <c r="W240" s="3"/>
      <c r="X240" s="3"/>
    </row>
    <row r="241" spans="1:27" x14ac:dyDescent="0.25">
      <c r="A241" s="3">
        <v>22</v>
      </c>
      <c r="B241" s="3" t="s">
        <v>64</v>
      </c>
      <c r="C241" s="3" t="s">
        <v>67</v>
      </c>
      <c r="D241" s="3">
        <v>1</v>
      </c>
      <c r="E241" s="3">
        <v>1</v>
      </c>
      <c r="F241" s="3">
        <f t="shared" si="13"/>
        <v>1</v>
      </c>
      <c r="G241" s="3"/>
      <c r="H241" s="3"/>
      <c r="I241" s="3"/>
      <c r="J241" s="3"/>
      <c r="K241" s="3"/>
      <c r="L241" s="3"/>
      <c r="M241" s="3"/>
      <c r="N241" s="4"/>
      <c r="O241" s="4"/>
      <c r="P241" s="4"/>
      <c r="Q241" s="15"/>
      <c r="R241" s="26" t="s">
        <v>121</v>
      </c>
      <c r="W241" s="3"/>
      <c r="X241" s="3"/>
    </row>
    <row r="242" spans="1:27" x14ac:dyDescent="0.25">
      <c r="A242" s="3">
        <v>23</v>
      </c>
      <c r="B242" s="3" t="s">
        <v>64</v>
      </c>
      <c r="C242" s="3" t="s">
        <v>67</v>
      </c>
      <c r="D242" s="3">
        <v>1.8</v>
      </c>
      <c r="E242" s="3">
        <v>2.1</v>
      </c>
      <c r="F242" s="3">
        <f t="shared" si="13"/>
        <v>1.9500000000000002</v>
      </c>
      <c r="G242" s="3"/>
      <c r="H242" s="3"/>
      <c r="I242" s="3"/>
      <c r="J242" s="3"/>
      <c r="K242" s="3"/>
      <c r="L242" s="3"/>
      <c r="M242" s="3"/>
      <c r="N242" s="4"/>
      <c r="O242" s="4"/>
      <c r="P242" s="4"/>
      <c r="Q242" s="15" t="s">
        <v>44</v>
      </c>
      <c r="R242" s="26" t="s">
        <v>122</v>
      </c>
      <c r="W242" s="3"/>
      <c r="X242" s="3"/>
    </row>
    <row r="243" spans="1:27" x14ac:dyDescent="0.25">
      <c r="A243" s="3">
        <v>24</v>
      </c>
      <c r="B243" s="3" t="s">
        <v>64</v>
      </c>
      <c r="C243" s="3" t="s">
        <v>67</v>
      </c>
      <c r="D243" s="3">
        <v>2.2000000000000002</v>
      </c>
      <c r="E243" s="3">
        <v>2.2000000000000002</v>
      </c>
      <c r="F243" s="3">
        <f t="shared" si="13"/>
        <v>2.2000000000000002</v>
      </c>
      <c r="G243" s="3"/>
      <c r="H243" s="3"/>
      <c r="I243" s="3"/>
      <c r="J243" s="3"/>
      <c r="K243" s="3"/>
      <c r="L243" s="3"/>
      <c r="M243" s="3"/>
      <c r="N243" s="4"/>
      <c r="O243" s="4"/>
      <c r="P243" s="4"/>
      <c r="Q243" s="15"/>
      <c r="R243" s="26" t="s">
        <v>121</v>
      </c>
      <c r="W243" s="3"/>
      <c r="X243" s="3"/>
    </row>
    <row r="244" spans="1:27" x14ac:dyDescent="0.25">
      <c r="A244" s="3">
        <v>25</v>
      </c>
      <c r="B244" s="3" t="s">
        <v>64</v>
      </c>
      <c r="C244" s="3" t="s">
        <v>67</v>
      </c>
      <c r="D244" s="3">
        <v>2.2999999999999998</v>
      </c>
      <c r="E244" s="3">
        <v>2.5</v>
      </c>
      <c r="F244" s="3">
        <f t="shared" si="13"/>
        <v>2.4</v>
      </c>
      <c r="G244" s="3"/>
      <c r="H244" s="3"/>
      <c r="I244" s="3">
        <v>9.6</v>
      </c>
      <c r="J244" s="3"/>
      <c r="K244" s="3"/>
      <c r="L244" s="3">
        <v>660.7</v>
      </c>
      <c r="M244" s="3">
        <v>23.4</v>
      </c>
      <c r="N244" s="4">
        <f t="shared" si="14"/>
        <v>1.5678000000000001</v>
      </c>
      <c r="O244" s="4"/>
      <c r="P244" s="4"/>
      <c r="Q244" s="15"/>
      <c r="R244" s="26" t="s">
        <v>121</v>
      </c>
      <c r="T244" s="1">
        <f>5/12</f>
        <v>0.41666666666666669</v>
      </c>
      <c r="W244" s="3">
        <v>9.6</v>
      </c>
      <c r="X244" s="3">
        <v>23.4</v>
      </c>
      <c r="Y244" s="36">
        <f t="shared" ref="Y244" si="16">W244/X244</f>
        <v>0.41025641025641024</v>
      </c>
    </row>
    <row r="245" spans="1:27" x14ac:dyDescent="0.25">
      <c r="A245" s="3">
        <v>26</v>
      </c>
      <c r="B245" s="3" t="s">
        <v>64</v>
      </c>
      <c r="C245" s="3" t="s">
        <v>67</v>
      </c>
      <c r="D245" s="3">
        <v>2.5</v>
      </c>
      <c r="E245" s="3">
        <v>2.7</v>
      </c>
      <c r="F245" s="3">
        <f t="shared" si="13"/>
        <v>2.6</v>
      </c>
      <c r="G245" s="3"/>
      <c r="H245" s="3"/>
      <c r="I245" s="3"/>
      <c r="J245" s="3"/>
      <c r="K245" s="3"/>
      <c r="L245" s="3"/>
      <c r="M245" s="3"/>
      <c r="N245" s="4"/>
      <c r="O245" s="4"/>
      <c r="P245" s="4"/>
      <c r="Q245" s="15"/>
      <c r="R245" s="26" t="s">
        <v>121</v>
      </c>
      <c r="W245" s="3"/>
      <c r="X245" s="3"/>
    </row>
    <row r="246" spans="1:27" x14ac:dyDescent="0.25">
      <c r="A246" s="3">
        <v>27</v>
      </c>
      <c r="B246" s="3" t="s">
        <v>64</v>
      </c>
      <c r="C246" s="3" t="s">
        <v>67</v>
      </c>
      <c r="D246" s="3">
        <v>2.4</v>
      </c>
      <c r="E246" s="3">
        <v>2.5</v>
      </c>
      <c r="F246" s="3">
        <f t="shared" si="13"/>
        <v>2.4500000000000002</v>
      </c>
      <c r="G246" s="3"/>
      <c r="H246" s="3"/>
      <c r="I246" s="3"/>
      <c r="J246" s="3"/>
      <c r="K246" s="3"/>
      <c r="L246" s="3"/>
      <c r="M246" s="3"/>
      <c r="N246" s="4"/>
      <c r="O246" s="4"/>
      <c r="P246" s="4"/>
      <c r="Q246" s="15"/>
      <c r="R246" s="26" t="s">
        <v>121</v>
      </c>
      <c r="W246" s="3"/>
      <c r="X246" s="3"/>
    </row>
    <row r="247" spans="1:27" x14ac:dyDescent="0.25">
      <c r="A247" s="3">
        <v>28</v>
      </c>
      <c r="B247" s="3" t="s">
        <v>64</v>
      </c>
      <c r="C247" s="3" t="s">
        <v>67</v>
      </c>
      <c r="D247" s="3">
        <v>2.4</v>
      </c>
      <c r="E247" s="3">
        <v>2</v>
      </c>
      <c r="F247" s="3">
        <f t="shared" si="13"/>
        <v>2.2000000000000002</v>
      </c>
      <c r="G247" s="3"/>
      <c r="H247" s="3"/>
      <c r="I247" s="3"/>
      <c r="J247" s="3"/>
      <c r="K247" s="3"/>
      <c r="L247" s="3"/>
      <c r="M247" s="3"/>
      <c r="N247" s="4"/>
      <c r="O247" s="4"/>
      <c r="P247" s="4"/>
      <c r="Q247" s="15" t="s">
        <v>43</v>
      </c>
      <c r="R247" s="26" t="s">
        <v>122</v>
      </c>
      <c r="W247" s="3"/>
      <c r="X247" s="3"/>
    </row>
    <row r="248" spans="1:27" x14ac:dyDescent="0.25">
      <c r="A248" s="3">
        <v>29</v>
      </c>
      <c r="B248" s="3" t="s">
        <v>64</v>
      </c>
      <c r="C248" s="3" t="s">
        <v>67</v>
      </c>
      <c r="D248" s="3">
        <v>5</v>
      </c>
      <c r="E248" s="3">
        <v>6</v>
      </c>
      <c r="F248" s="3">
        <f t="shared" si="13"/>
        <v>5.5</v>
      </c>
      <c r="G248" s="3"/>
      <c r="H248" s="3"/>
      <c r="I248" s="3"/>
      <c r="J248" s="3"/>
      <c r="K248" s="3"/>
      <c r="L248" s="3"/>
      <c r="M248" s="3"/>
      <c r="N248" s="4"/>
      <c r="O248" s="4"/>
      <c r="P248" s="4"/>
      <c r="Q248" s="15"/>
      <c r="R248" s="26" t="s">
        <v>121</v>
      </c>
      <c r="W248" s="3"/>
      <c r="X248" s="3"/>
    </row>
    <row r="249" spans="1:27" x14ac:dyDescent="0.25">
      <c r="A249" s="3">
        <v>30</v>
      </c>
      <c r="B249" s="3" t="s">
        <v>64</v>
      </c>
      <c r="C249" s="3" t="s">
        <v>67</v>
      </c>
      <c r="D249" s="3">
        <v>2.4</v>
      </c>
      <c r="E249" s="3">
        <v>2.2999999999999998</v>
      </c>
      <c r="F249" s="3">
        <f t="shared" si="13"/>
        <v>2.3499999999999996</v>
      </c>
      <c r="G249" s="3"/>
      <c r="H249" s="3"/>
      <c r="I249" s="3"/>
      <c r="J249" s="3"/>
      <c r="K249" s="3"/>
      <c r="L249" s="3"/>
      <c r="M249" s="3"/>
      <c r="N249" s="4"/>
      <c r="O249" s="4"/>
      <c r="P249" s="4"/>
      <c r="Q249" s="15" t="s">
        <v>42</v>
      </c>
      <c r="R249" s="26" t="s">
        <v>122</v>
      </c>
      <c r="W249" s="3"/>
      <c r="X249" s="3"/>
    </row>
    <row r="250" spans="1:27" x14ac:dyDescent="0.25">
      <c r="A250" s="3">
        <v>31</v>
      </c>
      <c r="B250" s="3" t="s">
        <v>64</v>
      </c>
      <c r="C250" s="3" t="s">
        <v>67</v>
      </c>
      <c r="D250" s="3">
        <v>3.1</v>
      </c>
      <c r="E250" s="3">
        <v>3.3</v>
      </c>
      <c r="F250" s="3">
        <f t="shared" si="13"/>
        <v>3.2</v>
      </c>
      <c r="G250" s="3"/>
      <c r="H250" s="3"/>
      <c r="I250" s="3"/>
      <c r="J250" s="3"/>
      <c r="K250" s="3"/>
      <c r="L250" s="3"/>
      <c r="M250" s="3"/>
      <c r="N250" s="4"/>
      <c r="O250" s="4"/>
      <c r="P250" s="4"/>
      <c r="Q250" s="15" t="s">
        <v>39</v>
      </c>
      <c r="R250" s="26" t="s">
        <v>122</v>
      </c>
      <c r="W250" s="3"/>
      <c r="X250" s="3"/>
    </row>
    <row r="251" spans="1:27" x14ac:dyDescent="0.25">
      <c r="A251" s="3">
        <v>32</v>
      </c>
      <c r="B251" s="3" t="s">
        <v>64</v>
      </c>
      <c r="C251" s="3" t="s">
        <v>67</v>
      </c>
      <c r="D251" s="3">
        <v>2.2999999999999998</v>
      </c>
      <c r="E251" s="3">
        <v>3</v>
      </c>
      <c r="F251" s="3">
        <f t="shared" si="13"/>
        <v>2.65</v>
      </c>
      <c r="G251" s="3"/>
      <c r="H251" s="3"/>
      <c r="I251" s="3"/>
      <c r="J251" s="3"/>
      <c r="K251" s="3"/>
      <c r="L251" s="3"/>
      <c r="M251" s="3"/>
      <c r="N251" s="4"/>
      <c r="O251" s="4"/>
      <c r="P251" s="4"/>
      <c r="Q251" s="15"/>
      <c r="R251" s="26" t="s">
        <v>121</v>
      </c>
      <c r="W251" s="3"/>
      <c r="X251" s="3"/>
    </row>
    <row r="252" spans="1:27" x14ac:dyDescent="0.25">
      <c r="A252" s="3">
        <v>33</v>
      </c>
      <c r="B252" s="3" t="s">
        <v>64</v>
      </c>
      <c r="C252" s="3" t="s">
        <v>67</v>
      </c>
      <c r="D252" s="3">
        <v>1.5</v>
      </c>
      <c r="E252" s="3">
        <v>1.6</v>
      </c>
      <c r="F252" s="3">
        <f t="shared" si="13"/>
        <v>1.55</v>
      </c>
      <c r="G252" s="3"/>
      <c r="H252" s="3"/>
      <c r="I252" s="3"/>
      <c r="J252" s="3"/>
      <c r="K252" s="3"/>
      <c r="L252" s="3"/>
      <c r="M252" s="3"/>
      <c r="N252" s="4"/>
      <c r="O252" s="4"/>
      <c r="P252" s="4"/>
      <c r="Q252" s="15" t="s">
        <v>74</v>
      </c>
      <c r="R252" s="26" t="s">
        <v>122</v>
      </c>
      <c r="W252" s="3"/>
      <c r="X252" s="3"/>
    </row>
    <row r="253" spans="1:27" x14ac:dyDescent="0.25">
      <c r="A253" s="3">
        <v>34</v>
      </c>
      <c r="B253" s="3" t="s">
        <v>64</v>
      </c>
      <c r="C253" s="3" t="s">
        <v>67</v>
      </c>
      <c r="D253" s="3">
        <v>3</v>
      </c>
      <c r="E253" s="3">
        <v>2.6</v>
      </c>
      <c r="F253" s="3">
        <f t="shared" si="13"/>
        <v>2.8</v>
      </c>
      <c r="G253" s="3"/>
      <c r="H253" s="3"/>
      <c r="I253" s="3"/>
      <c r="J253" s="3"/>
      <c r="K253" s="3"/>
      <c r="L253" s="3"/>
      <c r="M253" s="3"/>
      <c r="N253" s="4"/>
      <c r="O253" s="4"/>
      <c r="P253" s="4"/>
      <c r="Q253" s="15"/>
      <c r="R253" s="26" t="s">
        <v>121</v>
      </c>
      <c r="W253" s="3"/>
      <c r="X253" s="3"/>
    </row>
    <row r="254" spans="1:27" x14ac:dyDescent="0.25">
      <c r="A254" s="3">
        <v>35</v>
      </c>
      <c r="B254" s="3" t="s">
        <v>64</v>
      </c>
      <c r="C254" s="3" t="s">
        <v>67</v>
      </c>
      <c r="D254" s="3">
        <v>2.6</v>
      </c>
      <c r="E254" s="3">
        <v>3.1</v>
      </c>
      <c r="F254" s="3">
        <f t="shared" si="13"/>
        <v>2.85</v>
      </c>
      <c r="G254" s="3"/>
      <c r="H254" s="3"/>
      <c r="I254" s="3"/>
      <c r="J254" s="3"/>
      <c r="K254" s="3"/>
      <c r="L254" s="3"/>
      <c r="M254" s="3"/>
      <c r="N254" s="4"/>
      <c r="O254" s="4"/>
      <c r="P254" s="4"/>
      <c r="Q254" s="15" t="s">
        <v>42</v>
      </c>
      <c r="R254" s="26" t="s">
        <v>122</v>
      </c>
      <c r="W254" s="3"/>
      <c r="X254" s="3"/>
    </row>
    <row r="255" spans="1:27" x14ac:dyDescent="0.25">
      <c r="A255" s="3">
        <v>36</v>
      </c>
      <c r="B255" s="3" t="s">
        <v>64</v>
      </c>
      <c r="C255" s="3" t="s">
        <v>67</v>
      </c>
      <c r="D255" s="3">
        <v>3.4</v>
      </c>
      <c r="E255" s="3">
        <v>3.8</v>
      </c>
      <c r="F255" s="3">
        <f t="shared" si="13"/>
        <v>3.5999999999999996</v>
      </c>
      <c r="G255" s="3"/>
      <c r="H255" s="3"/>
      <c r="I255" s="3"/>
      <c r="J255" s="3"/>
      <c r="K255" s="3"/>
      <c r="L255" s="3"/>
      <c r="M255" s="3"/>
      <c r="N255" s="4"/>
      <c r="O255" s="4"/>
      <c r="P255" s="4"/>
      <c r="Q255" s="15"/>
      <c r="R255" s="26" t="s">
        <v>121</v>
      </c>
      <c r="W255" s="3"/>
      <c r="X255" s="3"/>
    </row>
    <row r="256" spans="1:27" x14ac:dyDescent="0.25">
      <c r="A256" s="3">
        <v>1</v>
      </c>
      <c r="B256" s="3" t="s">
        <v>69</v>
      </c>
      <c r="C256" s="3" t="s">
        <v>67</v>
      </c>
      <c r="D256" s="3">
        <v>1.8</v>
      </c>
      <c r="E256" s="3">
        <v>1.5</v>
      </c>
      <c r="F256" s="3">
        <f t="shared" si="13"/>
        <v>1.65</v>
      </c>
      <c r="G256" s="3">
        <f>AVERAGE(F256:F291)</f>
        <v>1.9208333333333332</v>
      </c>
      <c r="H256" s="3">
        <f>STDEV(F256:F291)</f>
        <v>0.69819921430573328</v>
      </c>
      <c r="I256" s="3">
        <v>11.3</v>
      </c>
      <c r="J256" s="3">
        <f>AVERAGE(I256:I291)</f>
        <v>11.266666666666666</v>
      </c>
      <c r="K256" s="3">
        <f>STDEV(I256:I291)</f>
        <v>5.77350269189634E-2</v>
      </c>
      <c r="L256" s="3">
        <v>466.9</v>
      </c>
      <c r="M256" s="3">
        <v>23.3</v>
      </c>
      <c r="N256" s="4">
        <f t="shared" si="14"/>
        <v>1.5611000000000002</v>
      </c>
      <c r="O256" s="4">
        <f>AVERAGE(N256:N291)</f>
        <v>1.6560166666666669</v>
      </c>
      <c r="P256" s="4">
        <f>STDEV(N256:N291)</f>
        <v>9.5479897535205444E-2</v>
      </c>
      <c r="Q256" s="15" t="s">
        <v>83</v>
      </c>
      <c r="R256" s="26" t="s">
        <v>122</v>
      </c>
      <c r="S256" s="1">
        <f>34/36</f>
        <v>0.94444444444444442</v>
      </c>
      <c r="T256" s="1">
        <f>12/12</f>
        <v>1</v>
      </c>
      <c r="U256" s="34">
        <f>AVERAGE(T256:T291)</f>
        <v>0.94444444444444431</v>
      </c>
      <c r="V256" s="34">
        <f>STDEV(T256:T291)</f>
        <v>0.17347216662217763</v>
      </c>
      <c r="W256" s="3">
        <v>11.3</v>
      </c>
      <c r="X256" s="3">
        <v>23.3</v>
      </c>
      <c r="Y256" s="36">
        <f t="shared" ref="Y256" si="17">W256/X256</f>
        <v>0.48497854077253222</v>
      </c>
      <c r="Z256" s="36">
        <f>AVERAGE(Y256:Y291)</f>
        <v>0.45684740241866445</v>
      </c>
      <c r="AA256" s="36">
        <f>STDEV(Y256:Y291)</f>
        <v>2.6592195197865612E-2</v>
      </c>
    </row>
    <row r="257" spans="1:25" x14ac:dyDescent="0.25">
      <c r="A257" s="3">
        <v>2</v>
      </c>
      <c r="B257" s="3" t="s">
        <v>69</v>
      </c>
      <c r="C257" s="3" t="s">
        <v>67</v>
      </c>
      <c r="D257" s="3">
        <v>1.3</v>
      </c>
      <c r="E257" s="3">
        <v>1.4</v>
      </c>
      <c r="F257" s="3">
        <f t="shared" si="13"/>
        <v>1.35</v>
      </c>
      <c r="G257" s="3"/>
      <c r="H257" s="3"/>
      <c r="I257" s="3"/>
      <c r="J257" s="3"/>
      <c r="K257" s="3"/>
      <c r="L257" s="3"/>
      <c r="M257" s="3"/>
      <c r="N257" s="4"/>
      <c r="O257" s="4"/>
      <c r="P257" s="4"/>
      <c r="Q257" s="15" t="s">
        <v>84</v>
      </c>
      <c r="R257" s="26" t="s">
        <v>122</v>
      </c>
      <c r="W257" s="3"/>
      <c r="X257" s="3"/>
    </row>
    <row r="258" spans="1:25" x14ac:dyDescent="0.25">
      <c r="A258" s="3">
        <v>3</v>
      </c>
      <c r="B258" s="3" t="s">
        <v>69</v>
      </c>
      <c r="C258" s="3" t="s">
        <v>67</v>
      </c>
      <c r="D258" s="3">
        <v>1.3</v>
      </c>
      <c r="E258" s="3">
        <v>2</v>
      </c>
      <c r="F258" s="3">
        <f t="shared" si="13"/>
        <v>1.65</v>
      </c>
      <c r="G258" s="3"/>
      <c r="H258" s="3"/>
      <c r="I258" s="3"/>
      <c r="J258" s="3"/>
      <c r="K258" s="3"/>
      <c r="L258" s="3"/>
      <c r="M258" s="3"/>
      <c r="N258" s="4"/>
      <c r="O258" s="4"/>
      <c r="P258" s="4"/>
      <c r="Q258" s="15" t="s">
        <v>85</v>
      </c>
      <c r="R258" s="26" t="s">
        <v>122</v>
      </c>
      <c r="W258" s="3"/>
      <c r="X258" s="3"/>
    </row>
    <row r="259" spans="1:25" x14ac:dyDescent="0.25">
      <c r="A259" s="3">
        <v>4</v>
      </c>
      <c r="B259" s="3" t="s">
        <v>69</v>
      </c>
      <c r="C259" s="3" t="s">
        <v>67</v>
      </c>
      <c r="D259" s="3">
        <v>1.2</v>
      </c>
      <c r="E259" s="3">
        <v>1</v>
      </c>
      <c r="F259" s="3">
        <f t="shared" si="13"/>
        <v>1.1000000000000001</v>
      </c>
      <c r="G259" s="3"/>
      <c r="H259" s="3"/>
      <c r="I259" s="3"/>
      <c r="J259" s="3"/>
      <c r="K259" s="3"/>
      <c r="L259" s="3"/>
      <c r="M259" s="3"/>
      <c r="N259" s="4"/>
      <c r="O259" s="4"/>
      <c r="P259" s="4"/>
      <c r="Q259" s="15" t="s">
        <v>86</v>
      </c>
      <c r="R259" s="26" t="s">
        <v>122</v>
      </c>
      <c r="W259" s="3"/>
      <c r="X259" s="3"/>
    </row>
    <row r="260" spans="1:25" x14ac:dyDescent="0.25">
      <c r="A260" s="3">
        <v>5</v>
      </c>
      <c r="B260" s="3" t="s">
        <v>69</v>
      </c>
      <c r="C260" s="3" t="s">
        <v>67</v>
      </c>
      <c r="D260" s="3">
        <v>1.7</v>
      </c>
      <c r="E260" s="3">
        <v>2.7</v>
      </c>
      <c r="F260" s="3">
        <f t="shared" si="13"/>
        <v>2.2000000000000002</v>
      </c>
      <c r="G260" s="3"/>
      <c r="H260" s="3"/>
      <c r="I260" s="3"/>
      <c r="J260" s="3"/>
      <c r="K260" s="3"/>
      <c r="L260" s="3"/>
      <c r="M260" s="3"/>
      <c r="N260" s="4"/>
      <c r="O260" s="4"/>
      <c r="P260" s="4"/>
      <c r="Q260" s="15" t="s">
        <v>87</v>
      </c>
      <c r="R260" s="26" t="s">
        <v>122</v>
      </c>
      <c r="W260" s="3"/>
      <c r="X260" s="3"/>
    </row>
    <row r="261" spans="1:25" x14ac:dyDescent="0.25">
      <c r="A261" s="3">
        <v>6</v>
      </c>
      <c r="B261" s="3" t="s">
        <v>69</v>
      </c>
      <c r="C261" s="3" t="s">
        <v>67</v>
      </c>
      <c r="D261" s="3">
        <v>1.9</v>
      </c>
      <c r="E261" s="3">
        <v>2.5</v>
      </c>
      <c r="F261" s="3">
        <f t="shared" ref="F261:F324" si="18">AVERAGE(D261:E261)</f>
        <v>2.2000000000000002</v>
      </c>
      <c r="G261" s="3"/>
      <c r="H261" s="3"/>
      <c r="I261" s="3"/>
      <c r="J261" s="3"/>
      <c r="K261" s="3"/>
      <c r="L261" s="3"/>
      <c r="M261" s="3"/>
      <c r="N261" s="4"/>
      <c r="O261" s="4"/>
      <c r="P261" s="4"/>
      <c r="Q261" s="15" t="s">
        <v>83</v>
      </c>
      <c r="R261" s="26" t="s">
        <v>122</v>
      </c>
      <c r="W261" s="3"/>
      <c r="X261" s="3"/>
    </row>
    <row r="262" spans="1:25" x14ac:dyDescent="0.25">
      <c r="A262" s="3">
        <v>7</v>
      </c>
      <c r="B262" s="3" t="s">
        <v>69</v>
      </c>
      <c r="C262" s="3" t="s">
        <v>67</v>
      </c>
      <c r="D262" s="3">
        <v>2.2999999999999998</v>
      </c>
      <c r="E262" s="3">
        <v>1.8</v>
      </c>
      <c r="F262" s="3">
        <f t="shared" si="18"/>
        <v>2.0499999999999998</v>
      </c>
      <c r="G262" s="3"/>
      <c r="H262" s="3"/>
      <c r="I262" s="3"/>
      <c r="J262" s="3"/>
      <c r="K262" s="3"/>
      <c r="L262" s="3"/>
      <c r="M262" s="3"/>
      <c r="N262" s="4"/>
      <c r="O262" s="4"/>
      <c r="P262" s="4"/>
      <c r="Q262" s="15" t="s">
        <v>85</v>
      </c>
      <c r="R262" s="26" t="s">
        <v>122</v>
      </c>
      <c r="W262" s="3"/>
      <c r="X262" s="3"/>
    </row>
    <row r="263" spans="1:25" x14ac:dyDescent="0.25">
      <c r="A263" s="3">
        <v>8</v>
      </c>
      <c r="B263" s="3" t="s">
        <v>69</v>
      </c>
      <c r="C263" s="3" t="s">
        <v>67</v>
      </c>
      <c r="D263" s="3">
        <v>1.9</v>
      </c>
      <c r="E263" s="3">
        <v>2.6</v>
      </c>
      <c r="F263" s="3">
        <f t="shared" si="18"/>
        <v>2.25</v>
      </c>
      <c r="G263" s="3"/>
      <c r="H263" s="3"/>
      <c r="I263" s="3"/>
      <c r="J263" s="3"/>
      <c r="K263" s="3"/>
      <c r="L263" s="3"/>
      <c r="M263" s="3"/>
      <c r="N263" s="4"/>
      <c r="O263" s="4"/>
      <c r="P263" s="4"/>
      <c r="Q263" s="15" t="s">
        <v>82</v>
      </c>
      <c r="R263" s="26" t="s">
        <v>122</v>
      </c>
      <c r="W263" s="3"/>
      <c r="X263" s="3"/>
    </row>
    <row r="264" spans="1:25" x14ac:dyDescent="0.25">
      <c r="A264" s="3">
        <v>9</v>
      </c>
      <c r="B264" s="3" t="s">
        <v>69</v>
      </c>
      <c r="C264" s="3" t="s">
        <v>67</v>
      </c>
      <c r="D264" s="3">
        <v>2.9</v>
      </c>
      <c r="E264" s="3">
        <v>1.5</v>
      </c>
      <c r="F264" s="3">
        <f t="shared" si="18"/>
        <v>2.2000000000000002</v>
      </c>
      <c r="G264" s="3"/>
      <c r="H264" s="3"/>
      <c r="I264" s="3"/>
      <c r="J264" s="3"/>
      <c r="K264" s="3"/>
      <c r="L264" s="3"/>
      <c r="M264" s="3"/>
      <c r="N264" s="4"/>
      <c r="O264" s="4"/>
      <c r="P264" s="4"/>
      <c r="Q264" s="15" t="s">
        <v>83</v>
      </c>
      <c r="R264" s="26" t="s">
        <v>122</v>
      </c>
      <c r="W264" s="3"/>
      <c r="X264" s="3"/>
    </row>
    <row r="265" spans="1:25" x14ac:dyDescent="0.25">
      <c r="A265" s="3">
        <v>10</v>
      </c>
      <c r="B265" s="3" t="s">
        <v>69</v>
      </c>
      <c r="C265" s="3" t="s">
        <v>67</v>
      </c>
      <c r="D265" s="3">
        <v>2.2000000000000002</v>
      </c>
      <c r="E265" s="3">
        <v>2</v>
      </c>
      <c r="F265" s="3">
        <f t="shared" si="18"/>
        <v>2.1</v>
      </c>
      <c r="G265" s="3"/>
      <c r="H265" s="3"/>
      <c r="I265" s="3"/>
      <c r="J265" s="3"/>
      <c r="K265" s="3"/>
      <c r="L265" s="3"/>
      <c r="M265" s="3"/>
      <c r="N265" s="4"/>
      <c r="O265" s="4"/>
      <c r="P265" s="4"/>
      <c r="Q265" s="15" t="s">
        <v>85</v>
      </c>
      <c r="R265" s="26" t="s">
        <v>122</v>
      </c>
      <c r="W265" s="3"/>
      <c r="X265" s="3"/>
    </row>
    <row r="266" spans="1:25" x14ac:dyDescent="0.25">
      <c r="A266" s="3">
        <v>11</v>
      </c>
      <c r="B266" s="3" t="s">
        <v>69</v>
      </c>
      <c r="C266" s="3" t="s">
        <v>67</v>
      </c>
      <c r="D266" s="3">
        <v>2.5</v>
      </c>
      <c r="E266" s="3">
        <v>2.4</v>
      </c>
      <c r="F266" s="3">
        <f t="shared" si="18"/>
        <v>2.4500000000000002</v>
      </c>
      <c r="G266" s="3"/>
      <c r="H266" s="3"/>
      <c r="I266" s="3"/>
      <c r="J266" s="3"/>
      <c r="K266" s="3"/>
      <c r="L266" s="3"/>
      <c r="M266" s="3"/>
      <c r="N266" s="4"/>
      <c r="O266" s="4"/>
      <c r="P266" s="4"/>
      <c r="Q266" s="15" t="s">
        <v>88</v>
      </c>
      <c r="R266" s="26" t="s">
        <v>122</v>
      </c>
      <c r="W266" s="3"/>
      <c r="X266" s="3"/>
    </row>
    <row r="267" spans="1:25" x14ac:dyDescent="0.25">
      <c r="A267" s="3">
        <v>12</v>
      </c>
      <c r="B267" s="3" t="s">
        <v>69</v>
      </c>
      <c r="C267" s="3" t="s">
        <v>67</v>
      </c>
      <c r="D267" s="3">
        <v>1.2</v>
      </c>
      <c r="E267" s="3">
        <v>1.5</v>
      </c>
      <c r="F267" s="3">
        <f t="shared" si="18"/>
        <v>1.35</v>
      </c>
      <c r="G267" s="3"/>
      <c r="H267" s="3"/>
      <c r="I267" s="3"/>
      <c r="J267" s="3"/>
      <c r="K267" s="3"/>
      <c r="L267" s="3"/>
      <c r="M267" s="3"/>
      <c r="N267" s="4"/>
      <c r="O267" s="4"/>
      <c r="P267" s="4"/>
      <c r="Q267" s="15" t="s">
        <v>88</v>
      </c>
      <c r="R267" s="26" t="s">
        <v>122</v>
      </c>
      <c r="W267" s="3"/>
      <c r="X267" s="3"/>
    </row>
    <row r="268" spans="1:25" x14ac:dyDescent="0.25">
      <c r="A268" s="3">
        <v>13</v>
      </c>
      <c r="B268" s="3" t="s">
        <v>69</v>
      </c>
      <c r="C268" s="3" t="s">
        <v>67</v>
      </c>
      <c r="D268" s="3">
        <v>1.7</v>
      </c>
      <c r="E268" s="3">
        <v>2</v>
      </c>
      <c r="F268" s="3">
        <f t="shared" si="18"/>
        <v>1.85</v>
      </c>
      <c r="G268" s="3"/>
      <c r="H268" s="3"/>
      <c r="I268" s="3">
        <v>11.3</v>
      </c>
      <c r="J268" s="3"/>
      <c r="K268" s="3"/>
      <c r="L268" s="3">
        <v>587.4</v>
      </c>
      <c r="M268" s="3">
        <v>26.15</v>
      </c>
      <c r="N268" s="4">
        <f t="shared" ref="N268:N316" si="19">M268*0.1*0.067*100/10</f>
        <v>1.7520500000000001</v>
      </c>
      <c r="O268" s="4"/>
      <c r="P268" s="4"/>
      <c r="Q268" s="15" t="s">
        <v>89</v>
      </c>
      <c r="R268" s="26" t="s">
        <v>122</v>
      </c>
      <c r="T268" s="1">
        <f>9/12</f>
        <v>0.75</v>
      </c>
      <c r="W268" s="3">
        <v>11.3</v>
      </c>
      <c r="X268" s="3">
        <v>26.15</v>
      </c>
      <c r="Y268" s="36">
        <f t="shared" ref="Y268" si="20">W268/X268</f>
        <v>0.43212237093690253</v>
      </c>
    </row>
    <row r="269" spans="1:25" x14ac:dyDescent="0.25">
      <c r="A269" s="3">
        <v>14</v>
      </c>
      <c r="B269" s="3" t="s">
        <v>69</v>
      </c>
      <c r="C269" s="3" t="s">
        <v>67</v>
      </c>
      <c r="D269" s="3">
        <v>1.3</v>
      </c>
      <c r="E269" s="3">
        <v>1.9</v>
      </c>
      <c r="F269" s="3">
        <f t="shared" si="18"/>
        <v>1.6</v>
      </c>
      <c r="G269" s="3"/>
      <c r="H269" s="3"/>
      <c r="I269" s="3"/>
      <c r="J269" s="3"/>
      <c r="K269" s="3"/>
      <c r="L269" s="3"/>
      <c r="M269" s="3"/>
      <c r="N269" s="4"/>
      <c r="O269" s="4"/>
      <c r="P269" s="4"/>
      <c r="Q269" s="15" t="s">
        <v>83</v>
      </c>
      <c r="R269" s="26" t="s">
        <v>122</v>
      </c>
      <c r="W269" s="3"/>
      <c r="X269" s="3"/>
    </row>
    <row r="270" spans="1:25" x14ac:dyDescent="0.25">
      <c r="A270" s="3">
        <v>15</v>
      </c>
      <c r="B270" s="3" t="s">
        <v>69</v>
      </c>
      <c r="C270" s="3" t="s">
        <v>67</v>
      </c>
      <c r="D270" s="3">
        <v>5.3</v>
      </c>
      <c r="E270" s="3">
        <v>4.4000000000000004</v>
      </c>
      <c r="F270" s="3">
        <f t="shared" si="18"/>
        <v>4.8499999999999996</v>
      </c>
      <c r="G270" s="3"/>
      <c r="H270" s="3"/>
      <c r="I270" s="3"/>
      <c r="J270" s="3"/>
      <c r="K270" s="3"/>
      <c r="L270" s="3"/>
      <c r="M270" s="3"/>
      <c r="N270" s="4"/>
      <c r="O270" s="4"/>
      <c r="P270" s="4"/>
      <c r="Q270" s="15"/>
      <c r="R270" s="26" t="s">
        <v>121</v>
      </c>
      <c r="W270" s="3"/>
      <c r="X270" s="3"/>
    </row>
    <row r="271" spans="1:25" x14ac:dyDescent="0.25">
      <c r="A271" s="3">
        <v>16</v>
      </c>
      <c r="B271" s="3" t="s">
        <v>69</v>
      </c>
      <c r="C271" s="3" t="s">
        <v>67</v>
      </c>
      <c r="D271" s="3">
        <v>0.9</v>
      </c>
      <c r="E271" s="3">
        <v>1</v>
      </c>
      <c r="F271" s="3">
        <f t="shared" si="18"/>
        <v>0.95</v>
      </c>
      <c r="G271" s="3"/>
      <c r="H271" s="3"/>
      <c r="I271" s="3"/>
      <c r="J271" s="3"/>
      <c r="K271" s="3"/>
      <c r="L271" s="3"/>
      <c r="M271" s="3"/>
      <c r="N271" s="4"/>
      <c r="O271" s="4"/>
      <c r="P271" s="4"/>
      <c r="Q271" s="15" t="s">
        <v>83</v>
      </c>
      <c r="R271" s="26" t="s">
        <v>122</v>
      </c>
      <c r="W271" s="3"/>
      <c r="X271" s="3"/>
    </row>
    <row r="272" spans="1:25" x14ac:dyDescent="0.25">
      <c r="A272" s="3">
        <v>17</v>
      </c>
      <c r="B272" s="3" t="s">
        <v>69</v>
      </c>
      <c r="C272" s="3" t="s">
        <v>67</v>
      </c>
      <c r="D272" s="3">
        <v>1</v>
      </c>
      <c r="E272" s="3">
        <v>2.2000000000000002</v>
      </c>
      <c r="F272" s="3">
        <f t="shared" si="18"/>
        <v>1.6</v>
      </c>
      <c r="G272" s="3"/>
      <c r="H272" s="3"/>
      <c r="I272" s="3"/>
      <c r="J272" s="3"/>
      <c r="K272" s="3"/>
      <c r="L272" s="3"/>
      <c r="M272" s="3"/>
      <c r="N272" s="4"/>
      <c r="O272" s="4"/>
      <c r="P272" s="4"/>
      <c r="Q272" s="15" t="s">
        <v>82</v>
      </c>
      <c r="R272" s="26" t="s">
        <v>122</v>
      </c>
      <c r="W272" s="3"/>
      <c r="X272" s="3"/>
    </row>
    <row r="273" spans="1:25" x14ac:dyDescent="0.25">
      <c r="A273" s="3">
        <v>18</v>
      </c>
      <c r="B273" s="3" t="s">
        <v>69</v>
      </c>
      <c r="C273" s="3" t="s">
        <v>67</v>
      </c>
      <c r="D273" s="3">
        <v>1.1000000000000001</v>
      </c>
      <c r="E273" s="3">
        <v>1.8</v>
      </c>
      <c r="F273" s="3">
        <f t="shared" si="18"/>
        <v>1.4500000000000002</v>
      </c>
      <c r="G273" s="3"/>
      <c r="H273" s="3"/>
      <c r="I273" s="3"/>
      <c r="J273" s="3"/>
      <c r="K273" s="3"/>
      <c r="L273" s="3"/>
      <c r="M273" s="3"/>
      <c r="N273" s="4"/>
      <c r="O273" s="4"/>
      <c r="P273" s="4"/>
      <c r="Q273" s="15" t="s">
        <v>86</v>
      </c>
      <c r="R273" s="26" t="s">
        <v>122</v>
      </c>
      <c r="W273" s="3"/>
      <c r="X273" s="3"/>
    </row>
    <row r="274" spans="1:25" x14ac:dyDescent="0.25">
      <c r="A274" s="3">
        <v>19</v>
      </c>
      <c r="B274" s="3" t="s">
        <v>69</v>
      </c>
      <c r="C274" s="3" t="s">
        <v>67</v>
      </c>
      <c r="D274" s="3">
        <v>1.4</v>
      </c>
      <c r="E274" s="3">
        <v>1.6</v>
      </c>
      <c r="F274" s="3">
        <f t="shared" si="18"/>
        <v>1.5</v>
      </c>
      <c r="G274" s="3"/>
      <c r="H274" s="3"/>
      <c r="I274" s="3"/>
      <c r="J274" s="3"/>
      <c r="K274" s="3"/>
      <c r="L274" s="3"/>
      <c r="M274" s="3"/>
      <c r="N274" s="4"/>
      <c r="O274" s="4"/>
      <c r="P274" s="4"/>
      <c r="Q274" s="15" t="s">
        <v>87</v>
      </c>
      <c r="R274" s="26" t="s">
        <v>122</v>
      </c>
      <c r="W274" s="3"/>
      <c r="X274" s="3"/>
    </row>
    <row r="275" spans="1:25" x14ac:dyDescent="0.25">
      <c r="A275" s="3">
        <v>20</v>
      </c>
      <c r="B275" s="3" t="s">
        <v>69</v>
      </c>
      <c r="C275" s="3" t="s">
        <v>67</v>
      </c>
      <c r="D275" s="3">
        <v>2.4</v>
      </c>
      <c r="E275" s="3">
        <v>2.6</v>
      </c>
      <c r="F275" s="3">
        <f t="shared" si="18"/>
        <v>2.5</v>
      </c>
      <c r="G275" s="3"/>
      <c r="H275" s="3"/>
      <c r="I275" s="3"/>
      <c r="J275" s="3"/>
      <c r="K275" s="3"/>
      <c r="L275" s="3"/>
      <c r="M275" s="3"/>
      <c r="N275" s="4"/>
      <c r="O275" s="4"/>
      <c r="P275" s="4"/>
      <c r="Q275" s="15"/>
      <c r="R275" s="26" t="s">
        <v>121</v>
      </c>
      <c r="W275" s="3"/>
      <c r="X275" s="3"/>
    </row>
    <row r="276" spans="1:25" x14ac:dyDescent="0.25">
      <c r="A276" s="3">
        <v>21</v>
      </c>
      <c r="B276" s="3" t="s">
        <v>69</v>
      </c>
      <c r="C276" s="3" t="s">
        <v>67</v>
      </c>
      <c r="D276" s="3">
        <v>3.2</v>
      </c>
      <c r="E276" s="3">
        <v>2.2999999999999998</v>
      </c>
      <c r="F276" s="3">
        <f t="shared" si="18"/>
        <v>2.75</v>
      </c>
      <c r="G276" s="3"/>
      <c r="H276" s="3"/>
      <c r="I276" s="3"/>
      <c r="J276" s="3"/>
      <c r="K276" s="3"/>
      <c r="L276" s="3"/>
      <c r="M276" s="3"/>
      <c r="N276" s="4"/>
      <c r="O276" s="4"/>
      <c r="P276" s="4"/>
      <c r="Q276" s="15" t="s">
        <v>82</v>
      </c>
      <c r="R276" s="26" t="s">
        <v>122</v>
      </c>
      <c r="W276" s="3"/>
      <c r="X276" s="3"/>
    </row>
    <row r="277" spans="1:25" x14ac:dyDescent="0.25">
      <c r="A277" s="3">
        <v>22</v>
      </c>
      <c r="B277" s="3" t="s">
        <v>69</v>
      </c>
      <c r="C277" s="3" t="s">
        <v>67</v>
      </c>
      <c r="D277" s="3">
        <v>2</v>
      </c>
      <c r="E277" s="3">
        <v>2.7</v>
      </c>
      <c r="F277" s="3">
        <f t="shared" si="18"/>
        <v>2.35</v>
      </c>
      <c r="G277" s="3"/>
      <c r="H277" s="3"/>
      <c r="I277" s="3"/>
      <c r="J277" s="3"/>
      <c r="K277" s="3"/>
      <c r="L277" s="3"/>
      <c r="M277" s="3"/>
      <c r="N277" s="4"/>
      <c r="O277" s="4"/>
      <c r="P277" s="4"/>
      <c r="Q277" s="15" t="s">
        <v>90</v>
      </c>
      <c r="R277" s="26" t="s">
        <v>121</v>
      </c>
      <c r="W277" s="3"/>
      <c r="X277" s="3"/>
    </row>
    <row r="278" spans="1:25" x14ac:dyDescent="0.25">
      <c r="A278" s="3">
        <v>23</v>
      </c>
      <c r="B278" s="3" t="s">
        <v>69</v>
      </c>
      <c r="C278" s="3" t="s">
        <v>67</v>
      </c>
      <c r="D278" s="3">
        <v>2.2000000000000002</v>
      </c>
      <c r="E278" s="3">
        <v>1.7</v>
      </c>
      <c r="F278" s="3">
        <f t="shared" si="18"/>
        <v>1.9500000000000002</v>
      </c>
      <c r="G278" s="3"/>
      <c r="H278" s="3"/>
      <c r="I278" s="3"/>
      <c r="J278" s="3"/>
      <c r="K278" s="3"/>
      <c r="L278" s="3"/>
      <c r="M278" s="3"/>
      <c r="N278" s="4"/>
      <c r="O278" s="4"/>
      <c r="P278" s="4"/>
      <c r="Q278" s="15" t="s">
        <v>84</v>
      </c>
      <c r="R278" s="26" t="s">
        <v>122</v>
      </c>
      <c r="W278" s="3"/>
      <c r="X278" s="3"/>
    </row>
    <row r="279" spans="1:25" x14ac:dyDescent="0.25">
      <c r="A279" s="3">
        <v>24</v>
      </c>
      <c r="B279" s="3" t="s">
        <v>69</v>
      </c>
      <c r="C279" s="3" t="s">
        <v>67</v>
      </c>
      <c r="D279" s="3">
        <v>1.8</v>
      </c>
      <c r="E279" s="3">
        <v>1.7</v>
      </c>
      <c r="F279" s="3">
        <f t="shared" si="18"/>
        <v>1.75</v>
      </c>
      <c r="G279" s="3"/>
      <c r="H279" s="3"/>
      <c r="I279" s="3"/>
      <c r="J279" s="3"/>
      <c r="K279" s="3"/>
      <c r="L279" s="3"/>
      <c r="M279" s="3"/>
      <c r="N279" s="4"/>
      <c r="O279" s="4"/>
      <c r="P279" s="4"/>
      <c r="Q279" s="15" t="s">
        <v>84</v>
      </c>
      <c r="R279" s="26" t="s">
        <v>122</v>
      </c>
      <c r="W279" s="3"/>
      <c r="X279" s="3"/>
    </row>
    <row r="280" spans="1:25" x14ac:dyDescent="0.25">
      <c r="A280" s="3">
        <v>25</v>
      </c>
      <c r="B280" s="3" t="s">
        <v>69</v>
      </c>
      <c r="C280" s="3" t="s">
        <v>67</v>
      </c>
      <c r="D280" s="3">
        <v>0.3</v>
      </c>
      <c r="E280" s="3">
        <v>1</v>
      </c>
      <c r="F280" s="3">
        <f t="shared" si="18"/>
        <v>0.65</v>
      </c>
      <c r="G280" s="3"/>
      <c r="H280" s="3"/>
      <c r="I280" s="3">
        <v>11.2</v>
      </c>
      <c r="J280" s="3"/>
      <c r="K280" s="3"/>
      <c r="L280" s="3">
        <v>534</v>
      </c>
      <c r="M280" s="3">
        <v>24.7</v>
      </c>
      <c r="N280" s="4">
        <f t="shared" si="19"/>
        <v>1.6549000000000003</v>
      </c>
      <c r="O280" s="4"/>
      <c r="P280" s="4"/>
      <c r="Q280" s="15" t="s">
        <v>91</v>
      </c>
      <c r="R280" s="26" t="s">
        <v>123</v>
      </c>
      <c r="T280" s="1">
        <f>13/12</f>
        <v>1.0833333333333333</v>
      </c>
      <c r="W280" s="3">
        <v>11.2</v>
      </c>
      <c r="X280" s="3">
        <v>24.7</v>
      </c>
      <c r="Y280" s="36">
        <f t="shared" ref="Y280" si="21">W280/X280</f>
        <v>0.45344129554655871</v>
      </c>
    </row>
    <row r="281" spans="1:25" x14ac:dyDescent="0.25">
      <c r="A281" s="3">
        <v>26</v>
      </c>
      <c r="B281" s="3" t="s">
        <v>69</v>
      </c>
      <c r="C281" s="3" t="s">
        <v>67</v>
      </c>
      <c r="D281" s="3">
        <v>1.6</v>
      </c>
      <c r="E281" s="3">
        <v>2.2999999999999998</v>
      </c>
      <c r="F281" s="3">
        <f t="shared" si="18"/>
        <v>1.95</v>
      </c>
      <c r="G281" s="3"/>
      <c r="H281" s="3"/>
      <c r="I281" s="3"/>
      <c r="J281" s="3"/>
      <c r="K281" s="3"/>
      <c r="L281" s="3"/>
      <c r="M281" s="3"/>
      <c r="N281" s="4"/>
      <c r="O281" s="4"/>
      <c r="P281" s="4"/>
      <c r="Q281" s="15" t="s">
        <v>85</v>
      </c>
      <c r="R281" s="26" t="s">
        <v>122</v>
      </c>
      <c r="W281" s="3"/>
      <c r="X281" s="3"/>
    </row>
    <row r="282" spans="1:25" x14ac:dyDescent="0.25">
      <c r="A282" s="3">
        <v>27</v>
      </c>
      <c r="B282" s="3" t="s">
        <v>69</v>
      </c>
      <c r="C282" s="3" t="s">
        <v>67</v>
      </c>
      <c r="D282" s="3">
        <v>1.9</v>
      </c>
      <c r="E282" s="3">
        <v>2.2000000000000002</v>
      </c>
      <c r="F282" s="3">
        <f t="shared" si="18"/>
        <v>2.0499999999999998</v>
      </c>
      <c r="G282" s="3"/>
      <c r="H282" s="3"/>
      <c r="I282" s="3"/>
      <c r="J282" s="3"/>
      <c r="K282" s="3"/>
      <c r="L282" s="3"/>
      <c r="M282" s="3"/>
      <c r="N282" s="4"/>
      <c r="O282" s="4"/>
      <c r="P282" s="4"/>
      <c r="Q282" s="15" t="s">
        <v>82</v>
      </c>
      <c r="R282" s="26" t="s">
        <v>122</v>
      </c>
      <c r="W282" s="3"/>
      <c r="X282" s="3"/>
    </row>
    <row r="283" spans="1:25" x14ac:dyDescent="0.25">
      <c r="A283" s="3">
        <v>28</v>
      </c>
      <c r="B283" s="3" t="s">
        <v>69</v>
      </c>
      <c r="C283" s="3" t="s">
        <v>67</v>
      </c>
      <c r="D283" s="3">
        <v>2.4</v>
      </c>
      <c r="E283" s="3">
        <v>1.3</v>
      </c>
      <c r="F283" s="3">
        <f t="shared" si="18"/>
        <v>1.85</v>
      </c>
      <c r="G283" s="3"/>
      <c r="H283" s="3"/>
      <c r="I283" s="3"/>
      <c r="J283" s="3"/>
      <c r="K283" s="3"/>
      <c r="L283" s="3"/>
      <c r="M283" s="3"/>
      <c r="N283" s="4"/>
      <c r="O283" s="4"/>
      <c r="P283" s="4"/>
      <c r="Q283" s="15" t="s">
        <v>89</v>
      </c>
      <c r="R283" s="26" t="s">
        <v>122</v>
      </c>
      <c r="W283" s="3"/>
      <c r="X283" s="3"/>
    </row>
    <row r="284" spans="1:25" x14ac:dyDescent="0.25">
      <c r="A284" s="3">
        <v>29</v>
      </c>
      <c r="B284" s="3" t="s">
        <v>69</v>
      </c>
      <c r="C284" s="3" t="s">
        <v>67</v>
      </c>
      <c r="D284" s="3">
        <v>1.5</v>
      </c>
      <c r="E284" s="3">
        <v>1.8</v>
      </c>
      <c r="F284" s="3">
        <f t="shared" si="18"/>
        <v>1.65</v>
      </c>
      <c r="G284" s="3"/>
      <c r="H284" s="3"/>
      <c r="I284" s="3"/>
      <c r="J284" s="3"/>
      <c r="K284" s="3"/>
      <c r="L284" s="3"/>
      <c r="M284" s="3"/>
      <c r="N284" s="4"/>
      <c r="O284" s="4"/>
      <c r="P284" s="4"/>
      <c r="Q284" s="15" t="s">
        <v>85</v>
      </c>
      <c r="R284" s="26" t="s">
        <v>122</v>
      </c>
      <c r="W284" s="3"/>
      <c r="X284" s="3"/>
    </row>
    <row r="285" spans="1:25" x14ac:dyDescent="0.25">
      <c r="A285" s="3">
        <v>30</v>
      </c>
      <c r="B285" s="3" t="s">
        <v>69</v>
      </c>
      <c r="C285" s="3" t="s">
        <v>67</v>
      </c>
      <c r="D285" s="3">
        <v>1.7</v>
      </c>
      <c r="E285" s="3">
        <v>1.6</v>
      </c>
      <c r="F285" s="3">
        <f t="shared" si="18"/>
        <v>1.65</v>
      </c>
      <c r="G285" s="3"/>
      <c r="H285" s="3"/>
      <c r="I285" s="3"/>
      <c r="J285" s="3"/>
      <c r="K285" s="3"/>
      <c r="L285" s="3"/>
      <c r="M285" s="3"/>
      <c r="N285" s="4"/>
      <c r="O285" s="4"/>
      <c r="P285" s="4"/>
      <c r="Q285" s="15" t="s">
        <v>82</v>
      </c>
      <c r="R285" s="26" t="s">
        <v>122</v>
      </c>
      <c r="W285" s="3"/>
      <c r="X285" s="3"/>
    </row>
    <row r="286" spans="1:25" x14ac:dyDescent="0.25">
      <c r="A286" s="3">
        <v>31</v>
      </c>
      <c r="B286" s="3" t="s">
        <v>69</v>
      </c>
      <c r="C286" s="3" t="s">
        <v>67</v>
      </c>
      <c r="D286" s="3">
        <v>2.8</v>
      </c>
      <c r="E286" s="3">
        <v>3.2</v>
      </c>
      <c r="F286" s="3">
        <f t="shared" si="18"/>
        <v>3</v>
      </c>
      <c r="G286" s="3"/>
      <c r="H286" s="3"/>
      <c r="I286" s="3"/>
      <c r="J286" s="3"/>
      <c r="K286" s="3"/>
      <c r="L286" s="3"/>
      <c r="M286" s="3"/>
      <c r="N286" s="4"/>
      <c r="O286" s="4"/>
      <c r="P286" s="4"/>
      <c r="Q286" s="15" t="s">
        <v>82</v>
      </c>
      <c r="R286" s="26" t="s">
        <v>122</v>
      </c>
      <c r="W286" s="3"/>
      <c r="X286" s="3"/>
    </row>
    <row r="287" spans="1:25" x14ac:dyDescent="0.25">
      <c r="A287" s="3">
        <v>32</v>
      </c>
      <c r="B287" s="3" t="s">
        <v>69</v>
      </c>
      <c r="C287" s="3" t="s">
        <v>67</v>
      </c>
      <c r="D287" s="3">
        <v>1.4</v>
      </c>
      <c r="E287" s="3">
        <v>2</v>
      </c>
      <c r="F287" s="3">
        <f t="shared" si="18"/>
        <v>1.7</v>
      </c>
      <c r="G287" s="3"/>
      <c r="H287" s="3"/>
      <c r="I287" s="3"/>
      <c r="J287" s="3"/>
      <c r="K287" s="3"/>
      <c r="L287" s="3"/>
      <c r="M287" s="3"/>
      <c r="N287" s="4"/>
      <c r="O287" s="4"/>
      <c r="P287" s="4"/>
      <c r="Q287" s="15" t="s">
        <v>83</v>
      </c>
      <c r="R287" s="26" t="s">
        <v>122</v>
      </c>
      <c r="W287" s="3"/>
      <c r="X287" s="3"/>
    </row>
    <row r="288" spans="1:25" x14ac:dyDescent="0.25">
      <c r="A288" s="3">
        <v>33</v>
      </c>
      <c r="B288" s="3" t="s">
        <v>69</v>
      </c>
      <c r="C288" s="3" t="s">
        <v>67</v>
      </c>
      <c r="D288" s="3">
        <v>1.3</v>
      </c>
      <c r="E288" s="3">
        <v>1.4</v>
      </c>
      <c r="F288" s="3">
        <f t="shared" si="18"/>
        <v>1.35</v>
      </c>
      <c r="G288" s="3"/>
      <c r="H288" s="3"/>
      <c r="I288" s="3"/>
      <c r="J288" s="3"/>
      <c r="K288" s="3"/>
      <c r="L288" s="3"/>
      <c r="M288" s="3"/>
      <c r="N288" s="4"/>
      <c r="O288" s="4"/>
      <c r="P288" s="4"/>
      <c r="Q288" s="15" t="s">
        <v>88</v>
      </c>
      <c r="R288" s="26" t="s">
        <v>122</v>
      </c>
      <c r="W288" s="3"/>
      <c r="X288" s="3"/>
    </row>
    <row r="289" spans="1:27" x14ac:dyDescent="0.25">
      <c r="A289" s="3">
        <v>34</v>
      </c>
      <c r="B289" s="3" t="s">
        <v>69</v>
      </c>
      <c r="C289" s="3" t="s">
        <v>67</v>
      </c>
      <c r="D289" s="3">
        <v>2.8</v>
      </c>
      <c r="E289" s="3">
        <v>1.7</v>
      </c>
      <c r="F289" s="3">
        <f t="shared" si="18"/>
        <v>2.25</v>
      </c>
      <c r="G289" s="3"/>
      <c r="H289" s="3"/>
      <c r="I289" s="3"/>
      <c r="J289" s="3"/>
      <c r="K289" s="3"/>
      <c r="L289" s="3"/>
      <c r="M289" s="3"/>
      <c r="N289" s="4"/>
      <c r="O289" s="4"/>
      <c r="P289" s="4"/>
      <c r="Q289" s="15" t="s">
        <v>83</v>
      </c>
      <c r="R289" s="26" t="s">
        <v>122</v>
      </c>
      <c r="W289" s="3"/>
      <c r="X289" s="3"/>
    </row>
    <row r="290" spans="1:27" x14ac:dyDescent="0.25">
      <c r="A290" s="3">
        <v>35</v>
      </c>
      <c r="B290" s="3" t="s">
        <v>69</v>
      </c>
      <c r="C290" s="3" t="s">
        <v>67</v>
      </c>
      <c r="D290" s="3">
        <v>1.8</v>
      </c>
      <c r="E290" s="3">
        <v>1.8</v>
      </c>
      <c r="F290" s="3">
        <f t="shared" si="18"/>
        <v>1.8</v>
      </c>
      <c r="G290" s="3"/>
      <c r="H290" s="3"/>
      <c r="I290" s="3"/>
      <c r="J290" s="3"/>
      <c r="K290" s="3"/>
      <c r="L290" s="3"/>
      <c r="M290" s="3"/>
      <c r="N290" s="4"/>
      <c r="O290" s="4"/>
      <c r="P290" s="4"/>
      <c r="Q290" s="15" t="s">
        <v>88</v>
      </c>
      <c r="R290" s="26" t="s">
        <v>122</v>
      </c>
      <c r="W290" s="3"/>
      <c r="X290" s="3"/>
    </row>
    <row r="291" spans="1:27" x14ac:dyDescent="0.25">
      <c r="A291" s="3">
        <v>36</v>
      </c>
      <c r="B291" s="3" t="s">
        <v>69</v>
      </c>
      <c r="C291" s="3" t="s">
        <v>67</v>
      </c>
      <c r="D291" s="3">
        <v>1.8</v>
      </c>
      <c r="E291" s="3">
        <v>1.4</v>
      </c>
      <c r="F291" s="3">
        <f t="shared" si="18"/>
        <v>1.6</v>
      </c>
      <c r="G291" s="3"/>
      <c r="H291" s="3"/>
      <c r="I291" s="3"/>
      <c r="J291" s="3"/>
      <c r="K291" s="3"/>
      <c r="L291" s="3"/>
      <c r="M291" s="3"/>
      <c r="N291" s="4"/>
      <c r="O291" s="4"/>
      <c r="P291" s="4"/>
      <c r="Q291" s="15" t="s">
        <v>83</v>
      </c>
      <c r="R291" s="26" t="s">
        <v>122</v>
      </c>
      <c r="W291" s="3"/>
      <c r="X291" s="3"/>
    </row>
    <row r="292" spans="1:27" x14ac:dyDescent="0.25">
      <c r="A292" s="3">
        <v>1</v>
      </c>
      <c r="B292" s="3" t="s">
        <v>70</v>
      </c>
      <c r="C292" s="3" t="s">
        <v>67</v>
      </c>
      <c r="D292" s="3">
        <v>4.2</v>
      </c>
      <c r="E292" s="3">
        <v>4</v>
      </c>
      <c r="F292" s="3">
        <f t="shared" si="18"/>
        <v>4.0999999999999996</v>
      </c>
      <c r="G292" s="3">
        <f>AVERAGE(F292:F327)</f>
        <v>4.593055555555555</v>
      </c>
      <c r="H292" s="3">
        <f>STDEV(F292:F327)</f>
        <v>0.48301919183666753</v>
      </c>
      <c r="I292" s="3">
        <v>14.7</v>
      </c>
      <c r="J292" s="3">
        <f>AVERAGE(I292:I327)</f>
        <v>13.27777777777778</v>
      </c>
      <c r="K292" s="3">
        <f>STDEV(I292:I327)</f>
        <v>0.83464658427080407</v>
      </c>
      <c r="L292" s="3">
        <v>1141.3</v>
      </c>
      <c r="M292" s="3">
        <v>20.6</v>
      </c>
      <c r="N292" s="4">
        <f t="shared" si="19"/>
        <v>1.3801999999999999</v>
      </c>
      <c r="O292" s="4">
        <f>AVERAGE(N292:N327)</f>
        <v>1.3712666666666664</v>
      </c>
      <c r="P292" s="4">
        <f>STDEV(N292:N327)</f>
        <v>1.5472987214281805E-2</v>
      </c>
      <c r="Q292" s="15" t="s">
        <v>82</v>
      </c>
      <c r="R292" s="26" t="s">
        <v>122</v>
      </c>
      <c r="S292" s="1">
        <f>28/36</f>
        <v>0.77777777777777779</v>
      </c>
      <c r="T292" s="1">
        <f>10/12</f>
        <v>0.83333333333333337</v>
      </c>
      <c r="U292" s="34">
        <f>AVERAGE(T292:T327)</f>
        <v>0.77777777777777779</v>
      </c>
      <c r="V292" s="34">
        <f>STDEV(T292:T327)</f>
        <v>9.622504486493727E-2</v>
      </c>
      <c r="W292" s="3">
        <v>14.7</v>
      </c>
      <c r="X292" s="3">
        <v>20.6</v>
      </c>
      <c r="Y292" s="36">
        <f t="shared" ref="Y292:Y327" si="22">W292/X292</f>
        <v>0.71359223300970864</v>
      </c>
      <c r="Z292" s="36">
        <f>AVERAGE(Y292:Y327)</f>
        <v>0.64888333493543515</v>
      </c>
      <c r="AA292" s="36">
        <f>STDEV(Y292:Y327)</f>
        <v>4.2504303341140331E-2</v>
      </c>
    </row>
    <row r="293" spans="1:27" x14ac:dyDescent="0.25">
      <c r="A293" s="3">
        <v>2</v>
      </c>
      <c r="B293" s="3" t="s">
        <v>70</v>
      </c>
      <c r="C293" s="3" t="s">
        <v>67</v>
      </c>
      <c r="D293" s="3">
        <v>3.9</v>
      </c>
      <c r="E293" s="3">
        <v>3.5</v>
      </c>
      <c r="F293" s="3">
        <f t="shared" si="18"/>
        <v>3.7</v>
      </c>
      <c r="G293" s="3"/>
      <c r="H293" s="3"/>
      <c r="I293" s="3">
        <v>13.4</v>
      </c>
      <c r="J293" s="3"/>
      <c r="K293" s="3"/>
      <c r="L293" s="3"/>
      <c r="M293" s="3"/>
      <c r="N293" s="4"/>
      <c r="O293" s="4"/>
      <c r="P293" s="4"/>
      <c r="Q293" s="15" t="s">
        <v>97</v>
      </c>
      <c r="R293" s="26" t="s">
        <v>122</v>
      </c>
      <c r="W293" s="3">
        <v>13.4</v>
      </c>
      <c r="X293" s="3">
        <v>20.6</v>
      </c>
      <c r="Y293" s="36">
        <f t="shared" si="22"/>
        <v>0.65048543689320382</v>
      </c>
    </row>
    <row r="294" spans="1:27" x14ac:dyDescent="0.25">
      <c r="A294" s="3">
        <v>3</v>
      </c>
      <c r="B294" s="3" t="s">
        <v>70</v>
      </c>
      <c r="C294" s="3" t="s">
        <v>67</v>
      </c>
      <c r="D294" s="3">
        <v>4.7</v>
      </c>
      <c r="E294" s="3">
        <v>4</v>
      </c>
      <c r="F294" s="3">
        <f t="shared" si="18"/>
        <v>4.3499999999999996</v>
      </c>
      <c r="G294" s="3"/>
      <c r="H294" s="3"/>
      <c r="I294" s="3">
        <v>14.2</v>
      </c>
      <c r="J294" s="3"/>
      <c r="K294" s="3"/>
      <c r="L294" s="3"/>
      <c r="M294" s="3"/>
      <c r="N294" s="4"/>
      <c r="O294" s="4"/>
      <c r="P294" s="4"/>
      <c r="Q294" s="15" t="s">
        <v>89</v>
      </c>
      <c r="R294" s="26" t="s">
        <v>122</v>
      </c>
      <c r="W294" s="3">
        <v>14.2</v>
      </c>
      <c r="X294" s="3">
        <v>20.6</v>
      </c>
      <c r="Y294" s="36">
        <f t="shared" si="22"/>
        <v>0.68932038834951448</v>
      </c>
    </row>
    <row r="295" spans="1:27" x14ac:dyDescent="0.25">
      <c r="A295" s="3">
        <v>4</v>
      </c>
      <c r="B295" s="3" t="s">
        <v>70</v>
      </c>
      <c r="C295" s="3" t="s">
        <v>67</v>
      </c>
      <c r="D295" s="3">
        <v>4.2</v>
      </c>
      <c r="E295" s="3">
        <v>4.7</v>
      </c>
      <c r="F295" s="3">
        <f t="shared" si="18"/>
        <v>4.45</v>
      </c>
      <c r="G295" s="3"/>
      <c r="H295" s="3"/>
      <c r="I295" s="3">
        <v>13.6</v>
      </c>
      <c r="J295" s="3"/>
      <c r="K295" s="3"/>
      <c r="L295" s="3"/>
      <c r="M295" s="3"/>
      <c r="N295" s="4"/>
      <c r="O295" s="4"/>
      <c r="P295" s="4"/>
      <c r="Q295" s="15" t="s">
        <v>86</v>
      </c>
      <c r="R295" s="26" t="s">
        <v>122</v>
      </c>
      <c r="W295" s="3">
        <v>13.6</v>
      </c>
      <c r="X295" s="3">
        <v>20.6</v>
      </c>
      <c r="Y295" s="36">
        <f t="shared" si="22"/>
        <v>0.66019417475728148</v>
      </c>
    </row>
    <row r="296" spans="1:27" x14ac:dyDescent="0.25">
      <c r="A296" s="3">
        <v>5</v>
      </c>
      <c r="B296" s="3" t="s">
        <v>70</v>
      </c>
      <c r="C296" s="3" t="s">
        <v>67</v>
      </c>
      <c r="D296" s="3">
        <v>4.7</v>
      </c>
      <c r="E296" s="3">
        <v>4.5</v>
      </c>
      <c r="F296" s="3">
        <f t="shared" si="18"/>
        <v>4.5999999999999996</v>
      </c>
      <c r="G296" s="3"/>
      <c r="H296" s="3"/>
      <c r="I296" s="3">
        <v>14.7</v>
      </c>
      <c r="J296" s="3"/>
      <c r="K296" s="3"/>
      <c r="L296" s="3"/>
      <c r="M296" s="3"/>
      <c r="N296" s="4"/>
      <c r="O296" s="4"/>
      <c r="P296" s="4"/>
      <c r="Q296" s="15" t="s">
        <v>97</v>
      </c>
      <c r="R296" s="26" t="s">
        <v>122</v>
      </c>
      <c r="W296" s="3">
        <v>14.7</v>
      </c>
      <c r="X296" s="3">
        <v>20.6</v>
      </c>
      <c r="Y296" s="36">
        <f t="shared" si="22"/>
        <v>0.71359223300970864</v>
      </c>
    </row>
    <row r="297" spans="1:27" x14ac:dyDescent="0.25">
      <c r="A297" s="3">
        <v>6</v>
      </c>
      <c r="B297" s="3" t="s">
        <v>70</v>
      </c>
      <c r="C297" s="3" t="s">
        <v>67</v>
      </c>
      <c r="D297" s="3">
        <v>4</v>
      </c>
      <c r="E297" s="3">
        <v>4.5</v>
      </c>
      <c r="F297" s="3">
        <f t="shared" si="18"/>
        <v>4.25</v>
      </c>
      <c r="G297" s="3"/>
      <c r="H297" s="3"/>
      <c r="I297" s="3">
        <v>13.7</v>
      </c>
      <c r="J297" s="3"/>
      <c r="K297" s="3"/>
      <c r="L297" s="3"/>
      <c r="M297" s="3"/>
      <c r="N297" s="4"/>
      <c r="O297" s="4"/>
      <c r="P297" s="4"/>
      <c r="Q297" s="15" t="s">
        <v>86</v>
      </c>
      <c r="R297" s="26" t="s">
        <v>122</v>
      </c>
      <c r="W297" s="3">
        <v>13.7</v>
      </c>
      <c r="X297" s="3">
        <v>20.6</v>
      </c>
      <c r="Y297" s="36">
        <f t="shared" si="22"/>
        <v>0.66504854368932032</v>
      </c>
    </row>
    <row r="298" spans="1:27" x14ac:dyDescent="0.25">
      <c r="A298" s="3">
        <v>7</v>
      </c>
      <c r="B298" s="3" t="s">
        <v>70</v>
      </c>
      <c r="C298" s="3" t="s">
        <v>67</v>
      </c>
      <c r="D298" s="3">
        <v>5</v>
      </c>
      <c r="E298" s="3">
        <v>4.7</v>
      </c>
      <c r="F298" s="3">
        <f t="shared" si="18"/>
        <v>4.8499999999999996</v>
      </c>
      <c r="G298" s="3"/>
      <c r="H298" s="3"/>
      <c r="I298" s="3">
        <v>12.3</v>
      </c>
      <c r="J298" s="3"/>
      <c r="K298" s="3"/>
      <c r="L298" s="3"/>
      <c r="M298" s="3"/>
      <c r="N298" s="4"/>
      <c r="O298" s="4"/>
      <c r="P298" s="4"/>
      <c r="Q298" s="15" t="s">
        <v>84</v>
      </c>
      <c r="R298" s="26" t="s">
        <v>122</v>
      </c>
      <c r="W298" s="3">
        <v>12.3</v>
      </c>
      <c r="X298" s="3">
        <v>20.6</v>
      </c>
      <c r="Y298" s="36">
        <f t="shared" si="22"/>
        <v>0.59708737864077666</v>
      </c>
    </row>
    <row r="299" spans="1:27" x14ac:dyDescent="0.25">
      <c r="A299" s="3">
        <v>8</v>
      </c>
      <c r="B299" s="3" t="s">
        <v>70</v>
      </c>
      <c r="C299" s="3" t="s">
        <v>67</v>
      </c>
      <c r="D299" s="3">
        <v>5.4</v>
      </c>
      <c r="E299" s="3">
        <v>5</v>
      </c>
      <c r="F299" s="3">
        <f t="shared" si="18"/>
        <v>5.2</v>
      </c>
      <c r="G299" s="3"/>
      <c r="H299" s="3"/>
      <c r="I299" s="3">
        <v>12</v>
      </c>
      <c r="J299" s="3"/>
      <c r="K299" s="3"/>
      <c r="L299" s="3"/>
      <c r="M299" s="3"/>
      <c r="N299" s="4"/>
      <c r="O299" s="4"/>
      <c r="P299" s="4"/>
      <c r="Q299" s="15" t="s">
        <v>85</v>
      </c>
      <c r="R299" s="26" t="s">
        <v>122</v>
      </c>
      <c r="W299" s="3">
        <v>12</v>
      </c>
      <c r="X299" s="3">
        <v>20.6</v>
      </c>
      <c r="Y299" s="36">
        <f t="shared" si="22"/>
        <v>0.58252427184466016</v>
      </c>
    </row>
    <row r="300" spans="1:27" x14ac:dyDescent="0.25">
      <c r="A300" s="3">
        <v>9</v>
      </c>
      <c r="B300" s="3" t="s">
        <v>70</v>
      </c>
      <c r="C300" s="3" t="s">
        <v>67</v>
      </c>
      <c r="D300" s="3">
        <v>4.5</v>
      </c>
      <c r="E300" s="3">
        <v>4.5</v>
      </c>
      <c r="F300" s="3">
        <f t="shared" si="18"/>
        <v>4.5</v>
      </c>
      <c r="G300" s="3"/>
      <c r="H300" s="3"/>
      <c r="I300" s="3">
        <v>12.8</v>
      </c>
      <c r="J300" s="3"/>
      <c r="K300" s="3"/>
      <c r="L300" s="3"/>
      <c r="M300" s="3"/>
      <c r="N300" s="4"/>
      <c r="O300" s="4"/>
      <c r="P300" s="4"/>
      <c r="Q300" s="15" t="s">
        <v>90</v>
      </c>
      <c r="R300" s="26" t="s">
        <v>121</v>
      </c>
      <c r="W300" s="3">
        <v>12.8</v>
      </c>
      <c r="X300" s="3">
        <v>20.6</v>
      </c>
      <c r="Y300" s="36">
        <f t="shared" si="22"/>
        <v>0.62135922330097082</v>
      </c>
    </row>
    <row r="301" spans="1:27" x14ac:dyDescent="0.25">
      <c r="A301" s="3">
        <v>10</v>
      </c>
      <c r="B301" s="3" t="s">
        <v>70</v>
      </c>
      <c r="C301" s="3" t="s">
        <v>67</v>
      </c>
      <c r="D301" s="3">
        <v>4.5</v>
      </c>
      <c r="E301" s="3">
        <v>4.0999999999999996</v>
      </c>
      <c r="F301" s="3">
        <f t="shared" si="18"/>
        <v>4.3</v>
      </c>
      <c r="G301" s="3"/>
      <c r="H301" s="3"/>
      <c r="I301" s="3">
        <v>12.6</v>
      </c>
      <c r="J301" s="3"/>
      <c r="K301" s="3"/>
      <c r="L301" s="3"/>
      <c r="M301" s="3"/>
      <c r="N301" s="4"/>
      <c r="O301" s="4"/>
      <c r="P301" s="4"/>
      <c r="Q301" s="15" t="s">
        <v>92</v>
      </c>
      <c r="R301" s="26" t="s">
        <v>121</v>
      </c>
      <c r="W301" s="3">
        <v>12.6</v>
      </c>
      <c r="X301" s="3">
        <v>20.6</v>
      </c>
      <c r="Y301" s="36">
        <f t="shared" si="22"/>
        <v>0.61165048543689315</v>
      </c>
    </row>
    <row r="302" spans="1:27" x14ac:dyDescent="0.25">
      <c r="A302" s="3">
        <v>11</v>
      </c>
      <c r="B302" s="3" t="s">
        <v>70</v>
      </c>
      <c r="C302" s="3" t="s">
        <v>67</v>
      </c>
      <c r="D302" s="3">
        <v>4.4000000000000004</v>
      </c>
      <c r="E302" s="3">
        <v>4.5999999999999996</v>
      </c>
      <c r="F302" s="3">
        <f t="shared" si="18"/>
        <v>4.5</v>
      </c>
      <c r="G302" s="3"/>
      <c r="H302" s="3"/>
      <c r="I302" s="3">
        <v>14.4</v>
      </c>
      <c r="J302" s="3"/>
      <c r="K302" s="3"/>
      <c r="L302" s="3"/>
      <c r="M302" s="3"/>
      <c r="N302" s="4"/>
      <c r="O302" s="4"/>
      <c r="P302" s="4"/>
      <c r="Q302" s="15" t="s">
        <v>86</v>
      </c>
      <c r="R302" s="26" t="s">
        <v>122</v>
      </c>
      <c r="W302" s="3">
        <v>14.4</v>
      </c>
      <c r="X302" s="3">
        <v>20.6</v>
      </c>
      <c r="Y302" s="36">
        <f t="shared" si="22"/>
        <v>0.69902912621359226</v>
      </c>
    </row>
    <row r="303" spans="1:27" x14ac:dyDescent="0.25">
      <c r="A303" s="3">
        <v>12</v>
      </c>
      <c r="B303" s="3" t="s">
        <v>70</v>
      </c>
      <c r="C303" s="3" t="s">
        <v>67</v>
      </c>
      <c r="D303" s="3">
        <v>3.4</v>
      </c>
      <c r="E303" s="3">
        <v>3.5</v>
      </c>
      <c r="F303" s="3">
        <f t="shared" si="18"/>
        <v>3.45</v>
      </c>
      <c r="G303" s="3"/>
      <c r="H303" s="3"/>
      <c r="I303" s="3">
        <v>13</v>
      </c>
      <c r="J303" s="3"/>
      <c r="K303" s="3"/>
      <c r="L303" s="3"/>
      <c r="M303" s="3"/>
      <c r="N303" s="4"/>
      <c r="O303" s="4"/>
      <c r="P303" s="4"/>
      <c r="Q303" s="15" t="s">
        <v>85</v>
      </c>
      <c r="R303" s="26" t="s">
        <v>122</v>
      </c>
      <c r="W303" s="3">
        <v>13</v>
      </c>
      <c r="X303" s="3">
        <v>20.6</v>
      </c>
      <c r="Y303" s="36">
        <f t="shared" si="22"/>
        <v>0.63106796116504849</v>
      </c>
    </row>
    <row r="304" spans="1:27" x14ac:dyDescent="0.25">
      <c r="A304" s="3">
        <v>13</v>
      </c>
      <c r="B304" s="3" t="s">
        <v>70</v>
      </c>
      <c r="C304" s="3" t="s">
        <v>67</v>
      </c>
      <c r="D304" s="3">
        <v>4</v>
      </c>
      <c r="E304" s="3">
        <v>4.7</v>
      </c>
      <c r="F304" s="3">
        <f t="shared" si="18"/>
        <v>4.3499999999999996</v>
      </c>
      <c r="G304" s="3"/>
      <c r="H304" s="3"/>
      <c r="I304" s="3">
        <v>13.1</v>
      </c>
      <c r="J304" s="3"/>
      <c r="K304" s="3"/>
      <c r="L304" s="3">
        <v>1056.0999999999999</v>
      </c>
      <c r="M304" s="3">
        <v>20.2</v>
      </c>
      <c r="N304" s="4">
        <f t="shared" si="19"/>
        <v>1.3534000000000002</v>
      </c>
      <c r="O304" s="4"/>
      <c r="P304" s="4"/>
      <c r="Q304" s="15" t="s">
        <v>89</v>
      </c>
      <c r="R304" s="26" t="s">
        <v>122</v>
      </c>
      <c r="T304" s="1">
        <f>10/12</f>
        <v>0.83333333333333337</v>
      </c>
      <c r="W304" s="3">
        <v>13.1</v>
      </c>
      <c r="X304" s="3">
        <v>20.2</v>
      </c>
      <c r="Y304" s="36">
        <f t="shared" si="22"/>
        <v>0.64851485148514854</v>
      </c>
    </row>
    <row r="305" spans="1:25" x14ac:dyDescent="0.25">
      <c r="A305" s="3">
        <v>14</v>
      </c>
      <c r="B305" s="3" t="s">
        <v>70</v>
      </c>
      <c r="C305" s="3" t="s">
        <v>67</v>
      </c>
      <c r="D305" s="3">
        <v>4.5999999999999996</v>
      </c>
      <c r="E305" s="3">
        <v>4.5</v>
      </c>
      <c r="F305" s="3">
        <f t="shared" si="18"/>
        <v>4.55</v>
      </c>
      <c r="G305" s="3"/>
      <c r="H305" s="3"/>
      <c r="I305" s="3">
        <v>14.4</v>
      </c>
      <c r="J305" s="3"/>
      <c r="K305" s="3"/>
      <c r="L305" s="3"/>
      <c r="M305" s="3"/>
      <c r="N305" s="4"/>
      <c r="O305" s="4"/>
      <c r="P305" s="4"/>
      <c r="Q305" s="15" t="s">
        <v>93</v>
      </c>
      <c r="R305" s="26" t="s">
        <v>122</v>
      </c>
      <c r="W305" s="3">
        <v>14.4</v>
      </c>
      <c r="X305" s="3">
        <v>20.2</v>
      </c>
      <c r="Y305" s="36">
        <f t="shared" si="22"/>
        <v>0.71287128712871295</v>
      </c>
    </row>
    <row r="306" spans="1:25" x14ac:dyDescent="0.25">
      <c r="A306" s="3">
        <v>15</v>
      </c>
      <c r="B306" s="3" t="s">
        <v>70</v>
      </c>
      <c r="C306" s="3" t="s">
        <v>67</v>
      </c>
      <c r="D306" s="3">
        <v>5.3</v>
      </c>
      <c r="E306" s="3">
        <v>4.3</v>
      </c>
      <c r="F306" s="3">
        <f t="shared" si="18"/>
        <v>4.8</v>
      </c>
      <c r="G306" s="3"/>
      <c r="H306" s="3"/>
      <c r="I306" s="3">
        <v>12.5</v>
      </c>
      <c r="J306" s="3"/>
      <c r="K306" s="3"/>
      <c r="L306" s="3"/>
      <c r="M306" s="3"/>
      <c r="N306" s="4"/>
      <c r="O306" s="4"/>
      <c r="P306" s="4"/>
      <c r="Q306" s="15" t="s">
        <v>82</v>
      </c>
      <c r="R306" s="26" t="s">
        <v>122</v>
      </c>
      <c r="W306" s="3">
        <v>12.5</v>
      </c>
      <c r="X306" s="3">
        <v>20.2</v>
      </c>
      <c r="Y306" s="36">
        <f t="shared" si="22"/>
        <v>0.61881188118811881</v>
      </c>
    </row>
    <row r="307" spans="1:25" x14ac:dyDescent="0.25">
      <c r="A307" s="3">
        <v>16</v>
      </c>
      <c r="B307" s="3" t="s">
        <v>70</v>
      </c>
      <c r="C307" s="3" t="s">
        <v>67</v>
      </c>
      <c r="D307" s="3">
        <v>4.5999999999999996</v>
      </c>
      <c r="E307" s="3">
        <v>4</v>
      </c>
      <c r="F307" s="3">
        <f t="shared" si="18"/>
        <v>4.3</v>
      </c>
      <c r="G307" s="3"/>
      <c r="H307" s="3"/>
      <c r="I307" s="3">
        <v>15.4</v>
      </c>
      <c r="J307" s="3"/>
      <c r="K307" s="3"/>
      <c r="L307" s="3"/>
      <c r="M307" s="3"/>
      <c r="N307" s="4"/>
      <c r="O307" s="4"/>
      <c r="P307" s="4"/>
      <c r="Q307" s="15" t="s">
        <v>89</v>
      </c>
      <c r="R307" s="26" t="s">
        <v>122</v>
      </c>
      <c r="W307" s="3">
        <v>15.4</v>
      </c>
      <c r="X307" s="3">
        <v>20.2</v>
      </c>
      <c r="Y307" s="36">
        <f t="shared" si="22"/>
        <v>0.76237623762376239</v>
      </c>
    </row>
    <row r="308" spans="1:25" x14ac:dyDescent="0.25">
      <c r="A308" s="3">
        <v>17</v>
      </c>
      <c r="B308" s="3" t="s">
        <v>70</v>
      </c>
      <c r="C308" s="3" t="s">
        <v>67</v>
      </c>
      <c r="D308" s="3">
        <v>4.2</v>
      </c>
      <c r="E308" s="3">
        <v>4</v>
      </c>
      <c r="F308" s="3">
        <f t="shared" si="18"/>
        <v>4.0999999999999996</v>
      </c>
      <c r="G308" s="3"/>
      <c r="H308" s="3"/>
      <c r="I308" s="3">
        <v>12.4</v>
      </c>
      <c r="J308" s="3"/>
      <c r="K308" s="3"/>
      <c r="L308" s="3"/>
      <c r="M308" s="3"/>
      <c r="N308" s="4"/>
      <c r="O308" s="4"/>
      <c r="P308" s="4"/>
      <c r="Q308" s="15" t="s">
        <v>89</v>
      </c>
      <c r="R308" s="26" t="s">
        <v>122</v>
      </c>
      <c r="W308" s="3">
        <v>12.4</v>
      </c>
      <c r="X308" s="3">
        <v>20.2</v>
      </c>
      <c r="Y308" s="36">
        <f t="shared" si="22"/>
        <v>0.61386138613861385</v>
      </c>
    </row>
    <row r="309" spans="1:25" x14ac:dyDescent="0.25">
      <c r="A309" s="3">
        <v>18</v>
      </c>
      <c r="B309" s="3" t="s">
        <v>70</v>
      </c>
      <c r="C309" s="3" t="s">
        <v>67</v>
      </c>
      <c r="D309" s="3">
        <v>4.2</v>
      </c>
      <c r="E309" s="3">
        <v>5.0999999999999996</v>
      </c>
      <c r="F309" s="3">
        <f t="shared" si="18"/>
        <v>4.6500000000000004</v>
      </c>
      <c r="G309" s="3"/>
      <c r="H309" s="3"/>
      <c r="I309" s="3">
        <v>13.1</v>
      </c>
      <c r="J309" s="3"/>
      <c r="K309" s="3"/>
      <c r="L309" s="3"/>
      <c r="M309" s="3"/>
      <c r="N309" s="4"/>
      <c r="O309" s="4"/>
      <c r="P309" s="4"/>
      <c r="Q309" s="15" t="s">
        <v>92</v>
      </c>
      <c r="R309" s="26" t="s">
        <v>121</v>
      </c>
      <c r="W309" s="3">
        <v>13.1</v>
      </c>
      <c r="X309" s="3">
        <v>20.2</v>
      </c>
      <c r="Y309" s="36">
        <f t="shared" si="22"/>
        <v>0.64851485148514854</v>
      </c>
    </row>
    <row r="310" spans="1:25" x14ac:dyDescent="0.25">
      <c r="A310" s="3">
        <v>19</v>
      </c>
      <c r="B310" s="3" t="s">
        <v>70</v>
      </c>
      <c r="C310" s="3" t="s">
        <v>67</v>
      </c>
      <c r="D310" s="3">
        <v>4.7</v>
      </c>
      <c r="E310" s="3">
        <v>5.0999999999999996</v>
      </c>
      <c r="F310" s="3">
        <f t="shared" si="18"/>
        <v>4.9000000000000004</v>
      </c>
      <c r="G310" s="3"/>
      <c r="H310" s="3"/>
      <c r="I310" s="3">
        <v>13.4</v>
      </c>
      <c r="J310" s="3"/>
      <c r="K310" s="3"/>
      <c r="L310" s="3"/>
      <c r="M310" s="3"/>
      <c r="N310" s="4"/>
      <c r="O310" s="4"/>
      <c r="P310" s="4"/>
      <c r="Q310" s="15" t="s">
        <v>82</v>
      </c>
      <c r="R310" s="26" t="s">
        <v>122</v>
      </c>
      <c r="W310" s="3">
        <v>13.4</v>
      </c>
      <c r="X310" s="3">
        <v>20.2</v>
      </c>
      <c r="Y310" s="36">
        <f t="shared" si="22"/>
        <v>0.6633663366336634</v>
      </c>
    </row>
    <row r="311" spans="1:25" x14ac:dyDescent="0.25">
      <c r="A311" s="3">
        <v>20</v>
      </c>
      <c r="B311" s="3" t="s">
        <v>70</v>
      </c>
      <c r="C311" s="3" t="s">
        <v>67</v>
      </c>
      <c r="D311" s="3">
        <v>5</v>
      </c>
      <c r="E311" s="3">
        <v>4.4000000000000004</v>
      </c>
      <c r="F311" s="3">
        <f t="shared" si="18"/>
        <v>4.7</v>
      </c>
      <c r="G311" s="3"/>
      <c r="H311" s="3"/>
      <c r="I311" s="3">
        <v>13.5</v>
      </c>
      <c r="J311" s="3"/>
      <c r="K311" s="3"/>
      <c r="L311" s="3"/>
      <c r="M311" s="3"/>
      <c r="N311" s="4"/>
      <c r="O311" s="4"/>
      <c r="P311" s="4"/>
      <c r="Q311" s="15" t="s">
        <v>84</v>
      </c>
      <c r="R311" s="26" t="s">
        <v>122</v>
      </c>
      <c r="W311" s="3">
        <v>13.5</v>
      </c>
      <c r="X311" s="3">
        <v>20.2</v>
      </c>
      <c r="Y311" s="36">
        <f t="shared" si="22"/>
        <v>0.66831683168316836</v>
      </c>
    </row>
    <row r="312" spans="1:25" x14ac:dyDescent="0.25">
      <c r="A312" s="3">
        <v>21</v>
      </c>
      <c r="B312" s="3" t="s">
        <v>70</v>
      </c>
      <c r="C312" s="3" t="s">
        <v>67</v>
      </c>
      <c r="D312" s="3">
        <v>4</v>
      </c>
      <c r="E312" s="3">
        <v>3.8</v>
      </c>
      <c r="F312" s="3">
        <f t="shared" si="18"/>
        <v>3.9</v>
      </c>
      <c r="G312" s="3"/>
      <c r="H312" s="3"/>
      <c r="I312" s="3">
        <v>12.6</v>
      </c>
      <c r="J312" s="3"/>
      <c r="K312" s="3"/>
      <c r="L312" s="3"/>
      <c r="M312" s="3"/>
      <c r="N312" s="4"/>
      <c r="O312" s="4"/>
      <c r="P312" s="4"/>
      <c r="Q312" s="15" t="s">
        <v>85</v>
      </c>
      <c r="R312" s="26" t="s">
        <v>122</v>
      </c>
      <c r="W312" s="3">
        <v>12.6</v>
      </c>
      <c r="X312" s="3">
        <v>20.2</v>
      </c>
      <c r="Y312" s="36">
        <f t="shared" si="22"/>
        <v>0.62376237623762376</v>
      </c>
    </row>
    <row r="313" spans="1:25" x14ac:dyDescent="0.25">
      <c r="A313" s="3">
        <v>22</v>
      </c>
      <c r="B313" s="3" t="s">
        <v>70</v>
      </c>
      <c r="C313" s="3" t="s">
        <v>67</v>
      </c>
      <c r="D313" s="3">
        <v>4.5</v>
      </c>
      <c r="E313" s="3">
        <v>4.7</v>
      </c>
      <c r="F313" s="3">
        <f t="shared" si="18"/>
        <v>4.5999999999999996</v>
      </c>
      <c r="G313" s="3"/>
      <c r="H313" s="3"/>
      <c r="I313" s="3">
        <v>14.3</v>
      </c>
      <c r="J313" s="3"/>
      <c r="K313" s="3"/>
      <c r="L313" s="3"/>
      <c r="M313" s="3"/>
      <c r="N313" s="4"/>
      <c r="O313" s="4"/>
      <c r="P313" s="4"/>
      <c r="Q313" s="15"/>
      <c r="R313" s="26" t="s">
        <v>121</v>
      </c>
      <c r="W313" s="3">
        <v>14.3</v>
      </c>
      <c r="X313" s="3">
        <v>20.2</v>
      </c>
      <c r="Y313" s="36">
        <f t="shared" si="22"/>
        <v>0.70792079207920799</v>
      </c>
    </row>
    <row r="314" spans="1:25" x14ac:dyDescent="0.25">
      <c r="A314" s="3">
        <v>23</v>
      </c>
      <c r="B314" s="3" t="s">
        <v>70</v>
      </c>
      <c r="C314" s="3" t="s">
        <v>67</v>
      </c>
      <c r="D314" s="3">
        <v>4.8</v>
      </c>
      <c r="E314" s="3">
        <v>5.2</v>
      </c>
      <c r="F314" s="3">
        <f t="shared" si="18"/>
        <v>5</v>
      </c>
      <c r="G314" s="3"/>
      <c r="H314" s="3"/>
      <c r="I314" s="3">
        <v>13.6</v>
      </c>
      <c r="J314" s="3"/>
      <c r="K314" s="3"/>
      <c r="L314" s="3"/>
      <c r="M314" s="3"/>
      <c r="N314" s="4"/>
      <c r="O314" s="4"/>
      <c r="P314" s="4"/>
      <c r="Q314" s="15" t="s">
        <v>93</v>
      </c>
      <c r="R314" s="26" t="s">
        <v>122</v>
      </c>
      <c r="W314" s="3">
        <v>13.6</v>
      </c>
      <c r="X314" s="3">
        <v>20.2</v>
      </c>
      <c r="Y314" s="36">
        <f t="shared" si="22"/>
        <v>0.67326732673267331</v>
      </c>
    </row>
    <row r="315" spans="1:25" x14ac:dyDescent="0.25">
      <c r="A315" s="3">
        <v>24</v>
      </c>
      <c r="B315" s="3" t="s">
        <v>70</v>
      </c>
      <c r="C315" s="3" t="s">
        <v>67</v>
      </c>
      <c r="D315" s="3">
        <v>4.9000000000000004</v>
      </c>
      <c r="E315" s="3">
        <v>4.2</v>
      </c>
      <c r="F315" s="3">
        <f t="shared" si="18"/>
        <v>4.5500000000000007</v>
      </c>
      <c r="G315" s="3"/>
      <c r="H315" s="3"/>
      <c r="I315" s="3">
        <v>13.9</v>
      </c>
      <c r="J315" s="3"/>
      <c r="K315" s="3"/>
      <c r="L315" s="3"/>
      <c r="M315" s="3"/>
      <c r="N315" s="4"/>
      <c r="O315" s="4"/>
      <c r="P315" s="4"/>
      <c r="Q315" s="15" t="s">
        <v>89</v>
      </c>
      <c r="R315" s="26" t="s">
        <v>122</v>
      </c>
      <c r="W315" s="3">
        <v>13.9</v>
      </c>
      <c r="X315" s="3">
        <v>20.2</v>
      </c>
      <c r="Y315" s="36">
        <f t="shared" si="22"/>
        <v>0.68811881188118817</v>
      </c>
    </row>
    <row r="316" spans="1:25" x14ac:dyDescent="0.25">
      <c r="A316" s="3">
        <v>25</v>
      </c>
      <c r="B316" s="3" t="s">
        <v>70</v>
      </c>
      <c r="C316" s="3" t="s">
        <v>67</v>
      </c>
      <c r="D316" s="3">
        <v>4.4000000000000004</v>
      </c>
      <c r="E316" s="3">
        <v>4.7</v>
      </c>
      <c r="F316" s="3">
        <f t="shared" si="18"/>
        <v>4.5500000000000007</v>
      </c>
      <c r="G316" s="3"/>
      <c r="H316" s="3"/>
      <c r="I316" s="3">
        <v>13.5</v>
      </c>
      <c r="J316" s="3"/>
      <c r="K316" s="3"/>
      <c r="L316" s="3">
        <v>1012</v>
      </c>
      <c r="M316" s="3">
        <v>20.6</v>
      </c>
      <c r="N316" s="4">
        <f t="shared" si="19"/>
        <v>1.3801999999999999</v>
      </c>
      <c r="O316" s="4"/>
      <c r="P316" s="4"/>
      <c r="Q316" s="15" t="s">
        <v>93</v>
      </c>
      <c r="R316" s="26" t="s">
        <v>122</v>
      </c>
      <c r="T316" s="1">
        <f>8/12</f>
        <v>0.66666666666666663</v>
      </c>
      <c r="W316" s="3">
        <v>13.5</v>
      </c>
      <c r="X316" s="3">
        <v>20.6</v>
      </c>
      <c r="Y316" s="36">
        <f t="shared" si="22"/>
        <v>0.65533980582524265</v>
      </c>
    </row>
    <row r="317" spans="1:25" x14ac:dyDescent="0.25">
      <c r="A317" s="3">
        <v>26</v>
      </c>
      <c r="B317" s="3" t="s">
        <v>70</v>
      </c>
      <c r="C317" s="3" t="s">
        <v>67</v>
      </c>
      <c r="D317" s="3">
        <v>5.4</v>
      </c>
      <c r="E317" s="3">
        <v>5.2</v>
      </c>
      <c r="F317" s="3">
        <f t="shared" si="18"/>
        <v>5.3000000000000007</v>
      </c>
      <c r="G317" s="3"/>
      <c r="H317" s="3"/>
      <c r="I317" s="3">
        <v>12.7</v>
      </c>
      <c r="J317" s="3"/>
      <c r="K317" s="3"/>
      <c r="L317" s="3"/>
      <c r="M317" s="3"/>
      <c r="N317" s="4"/>
      <c r="O317" s="4"/>
      <c r="P317" s="4"/>
      <c r="Q317" s="15" t="s">
        <v>85</v>
      </c>
      <c r="R317" s="26" t="s">
        <v>122</v>
      </c>
      <c r="W317" s="3">
        <v>12.7</v>
      </c>
      <c r="X317" s="3">
        <v>20.6</v>
      </c>
      <c r="Y317" s="36">
        <f t="shared" si="22"/>
        <v>0.61650485436893199</v>
      </c>
    </row>
    <row r="318" spans="1:25" x14ac:dyDescent="0.25">
      <c r="A318" s="3">
        <v>27</v>
      </c>
      <c r="B318" s="3" t="s">
        <v>70</v>
      </c>
      <c r="C318" s="3" t="s">
        <v>67</v>
      </c>
      <c r="D318" s="3">
        <v>4.2</v>
      </c>
      <c r="E318" s="3">
        <v>4.2</v>
      </c>
      <c r="F318" s="3">
        <f t="shared" si="18"/>
        <v>4.2</v>
      </c>
      <c r="G318" s="3"/>
      <c r="H318" s="3"/>
      <c r="I318" s="3">
        <v>11.8</v>
      </c>
      <c r="J318" s="3"/>
      <c r="K318" s="3"/>
      <c r="L318" s="3"/>
      <c r="M318" s="3"/>
      <c r="N318" s="4"/>
      <c r="O318" s="4"/>
      <c r="P318" s="4"/>
      <c r="Q318" s="15" t="s">
        <v>90</v>
      </c>
      <c r="R318" s="26" t="s">
        <v>121</v>
      </c>
      <c r="W318" s="3">
        <v>11.8</v>
      </c>
      <c r="X318" s="3">
        <v>20.6</v>
      </c>
      <c r="Y318" s="36">
        <f t="shared" si="22"/>
        <v>0.57281553398058249</v>
      </c>
    </row>
    <row r="319" spans="1:25" x14ac:dyDescent="0.25">
      <c r="A319" s="3">
        <v>28</v>
      </c>
      <c r="B319" s="3" t="s">
        <v>70</v>
      </c>
      <c r="C319" s="3" t="s">
        <v>67</v>
      </c>
      <c r="D319" s="3">
        <v>5.5</v>
      </c>
      <c r="E319" s="3">
        <v>5.4</v>
      </c>
      <c r="F319" s="3">
        <f t="shared" si="18"/>
        <v>5.45</v>
      </c>
      <c r="G319" s="3"/>
      <c r="H319" s="3"/>
      <c r="I319" s="3">
        <v>13.5</v>
      </c>
      <c r="J319" s="3"/>
      <c r="K319" s="3"/>
      <c r="L319" s="3"/>
      <c r="M319" s="3"/>
      <c r="N319" s="4"/>
      <c r="O319" s="4"/>
      <c r="P319" s="4"/>
      <c r="Q319" s="15"/>
      <c r="R319" s="26" t="s">
        <v>121</v>
      </c>
      <c r="W319" s="3">
        <v>13.5</v>
      </c>
      <c r="X319" s="3">
        <v>20.6</v>
      </c>
      <c r="Y319" s="36">
        <f t="shared" si="22"/>
        <v>0.65533980582524265</v>
      </c>
    </row>
    <row r="320" spans="1:25" x14ac:dyDescent="0.25">
      <c r="A320" s="3">
        <v>29</v>
      </c>
      <c r="B320" s="3" t="s">
        <v>70</v>
      </c>
      <c r="C320" s="3" t="s">
        <v>67</v>
      </c>
      <c r="D320" s="3">
        <v>4.4000000000000004</v>
      </c>
      <c r="E320" s="3">
        <v>4.3</v>
      </c>
      <c r="F320" s="3">
        <f t="shared" si="18"/>
        <v>4.3499999999999996</v>
      </c>
      <c r="G320" s="3"/>
      <c r="H320" s="3"/>
      <c r="I320" s="3">
        <v>13.1</v>
      </c>
      <c r="J320" s="3"/>
      <c r="K320" s="3"/>
      <c r="L320" s="3"/>
      <c r="M320" s="3"/>
      <c r="N320" s="4"/>
      <c r="O320" s="4"/>
      <c r="P320" s="4"/>
      <c r="Q320" s="15" t="s">
        <v>98</v>
      </c>
      <c r="R320" s="26" t="s">
        <v>122</v>
      </c>
      <c r="W320" s="3">
        <v>13.1</v>
      </c>
      <c r="X320" s="3">
        <v>20.6</v>
      </c>
      <c r="Y320" s="36">
        <f t="shared" si="22"/>
        <v>0.63592233009708732</v>
      </c>
    </row>
    <row r="321" spans="1:25" x14ac:dyDescent="0.25">
      <c r="A321" s="3">
        <v>30</v>
      </c>
      <c r="B321" s="3" t="s">
        <v>70</v>
      </c>
      <c r="C321" s="3" t="s">
        <v>67</v>
      </c>
      <c r="D321" s="3">
        <v>5</v>
      </c>
      <c r="E321" s="3">
        <v>5.2</v>
      </c>
      <c r="F321" s="3">
        <f t="shared" si="18"/>
        <v>5.0999999999999996</v>
      </c>
      <c r="G321" s="3"/>
      <c r="H321" s="3"/>
      <c r="I321" s="3">
        <v>12.4</v>
      </c>
      <c r="J321" s="3"/>
      <c r="K321" s="3"/>
      <c r="L321" s="3"/>
      <c r="M321" s="3"/>
      <c r="N321" s="4"/>
      <c r="O321" s="4"/>
      <c r="P321" s="4"/>
      <c r="Q321" s="15" t="s">
        <v>83</v>
      </c>
      <c r="R321" s="26" t="s">
        <v>122</v>
      </c>
      <c r="W321" s="3">
        <v>12.4</v>
      </c>
      <c r="X321" s="3">
        <v>20.6</v>
      </c>
      <c r="Y321" s="36">
        <f t="shared" si="22"/>
        <v>0.60194174757281549</v>
      </c>
    </row>
    <row r="322" spans="1:25" x14ac:dyDescent="0.25">
      <c r="A322" s="3">
        <v>31</v>
      </c>
      <c r="B322" s="3" t="s">
        <v>70</v>
      </c>
      <c r="C322" s="3" t="s">
        <v>67</v>
      </c>
      <c r="D322" s="3">
        <v>4</v>
      </c>
      <c r="E322" s="3">
        <v>5.2</v>
      </c>
      <c r="F322" s="3">
        <f t="shared" si="18"/>
        <v>4.5999999999999996</v>
      </c>
      <c r="G322" s="3"/>
      <c r="H322" s="3"/>
      <c r="I322" s="3">
        <v>12.8</v>
      </c>
      <c r="J322" s="3"/>
      <c r="K322" s="3"/>
      <c r="L322" s="3"/>
      <c r="M322" s="3"/>
      <c r="N322" s="4"/>
      <c r="O322" s="4"/>
      <c r="P322" s="4"/>
      <c r="Q322" s="15" t="s">
        <v>85</v>
      </c>
      <c r="R322" s="26" t="s">
        <v>122</v>
      </c>
      <c r="W322" s="3">
        <v>12.8</v>
      </c>
      <c r="X322" s="3">
        <v>20.6</v>
      </c>
      <c r="Y322" s="36">
        <f t="shared" si="22"/>
        <v>0.62135922330097082</v>
      </c>
    </row>
    <row r="323" spans="1:25" x14ac:dyDescent="0.25">
      <c r="A323" s="3">
        <v>32</v>
      </c>
      <c r="B323" s="3" t="s">
        <v>70</v>
      </c>
      <c r="C323" s="3" t="s">
        <v>67</v>
      </c>
      <c r="D323" s="3">
        <v>5.7</v>
      </c>
      <c r="E323" s="3">
        <v>4.5999999999999996</v>
      </c>
      <c r="F323" s="3">
        <f t="shared" si="18"/>
        <v>5.15</v>
      </c>
      <c r="G323" s="3"/>
      <c r="H323" s="3"/>
      <c r="I323" s="3">
        <v>12.1</v>
      </c>
      <c r="J323" s="3"/>
      <c r="K323" s="3"/>
      <c r="L323" s="3"/>
      <c r="M323" s="3"/>
      <c r="N323" s="4"/>
      <c r="O323" s="4"/>
      <c r="P323" s="4"/>
      <c r="Q323" s="15" t="s">
        <v>82</v>
      </c>
      <c r="R323" s="26" t="s">
        <v>122</v>
      </c>
      <c r="W323" s="3">
        <v>12.1</v>
      </c>
      <c r="X323" s="3">
        <v>20.6</v>
      </c>
      <c r="Y323" s="36">
        <f t="shared" si="22"/>
        <v>0.58737864077669899</v>
      </c>
    </row>
    <row r="324" spans="1:25" x14ac:dyDescent="0.25">
      <c r="A324" s="3">
        <v>33</v>
      </c>
      <c r="B324" s="3" t="s">
        <v>70</v>
      </c>
      <c r="C324" s="3" t="s">
        <v>67</v>
      </c>
      <c r="D324" s="3">
        <v>5.5</v>
      </c>
      <c r="E324" s="3">
        <v>4.4000000000000004</v>
      </c>
      <c r="F324" s="3">
        <f t="shared" si="18"/>
        <v>4.95</v>
      </c>
      <c r="G324" s="3"/>
      <c r="H324" s="3"/>
      <c r="I324" s="3">
        <v>13.4</v>
      </c>
      <c r="J324" s="3"/>
      <c r="K324" s="3"/>
      <c r="L324" s="3"/>
      <c r="M324" s="3"/>
      <c r="N324" s="4"/>
      <c r="O324" s="4"/>
      <c r="P324" s="4"/>
      <c r="Q324" s="15"/>
      <c r="R324" s="26" t="s">
        <v>121</v>
      </c>
      <c r="W324" s="3">
        <v>13.4</v>
      </c>
      <c r="X324" s="3">
        <v>20.6</v>
      </c>
      <c r="Y324" s="36">
        <f t="shared" si="22"/>
        <v>0.65048543689320382</v>
      </c>
    </row>
    <row r="325" spans="1:25" x14ac:dyDescent="0.25">
      <c r="A325" s="3">
        <v>34</v>
      </c>
      <c r="B325" s="3" t="s">
        <v>70</v>
      </c>
      <c r="C325" s="3" t="s">
        <v>67</v>
      </c>
      <c r="D325" s="3">
        <v>5.0999999999999996</v>
      </c>
      <c r="E325" s="3">
        <v>5.0999999999999996</v>
      </c>
      <c r="F325" s="3">
        <f t="shared" ref="F325:F327" si="23">AVERAGE(D325:E325)</f>
        <v>5.0999999999999996</v>
      </c>
      <c r="G325" s="3"/>
      <c r="H325" s="3"/>
      <c r="I325" s="3">
        <v>13.2</v>
      </c>
      <c r="J325" s="3"/>
      <c r="K325" s="3"/>
      <c r="L325" s="3"/>
      <c r="M325" s="3"/>
      <c r="N325" s="4"/>
      <c r="O325" s="4"/>
      <c r="P325" s="4"/>
      <c r="Q325" s="15" t="s">
        <v>99</v>
      </c>
      <c r="R325" s="26" t="s">
        <v>122</v>
      </c>
      <c r="W325" s="3">
        <v>13.2</v>
      </c>
      <c r="X325" s="3">
        <v>20.6</v>
      </c>
      <c r="Y325" s="36">
        <f t="shared" si="22"/>
        <v>0.64077669902912615</v>
      </c>
    </row>
    <row r="326" spans="1:25" x14ac:dyDescent="0.25">
      <c r="A326" s="3">
        <v>35</v>
      </c>
      <c r="B326" s="3" t="s">
        <v>70</v>
      </c>
      <c r="C326" s="3" t="s">
        <v>67</v>
      </c>
      <c r="D326" s="3">
        <v>4.2</v>
      </c>
      <c r="E326" s="3">
        <v>4.2</v>
      </c>
      <c r="F326" s="3">
        <f t="shared" si="23"/>
        <v>4.2</v>
      </c>
      <c r="G326" s="3"/>
      <c r="H326" s="3"/>
      <c r="I326" s="3">
        <v>13.1</v>
      </c>
      <c r="J326" s="3"/>
      <c r="K326" s="3"/>
      <c r="L326" s="3"/>
      <c r="M326" s="3"/>
      <c r="N326" s="4"/>
      <c r="O326" s="4"/>
      <c r="P326" s="4"/>
      <c r="Q326" s="15" t="s">
        <v>84</v>
      </c>
      <c r="R326" s="26" t="s">
        <v>122</v>
      </c>
      <c r="W326" s="3">
        <v>13.1</v>
      </c>
      <c r="X326" s="3">
        <v>20.6</v>
      </c>
      <c r="Y326" s="36">
        <f t="shared" si="22"/>
        <v>0.63592233009708732</v>
      </c>
    </row>
    <row r="327" spans="1:25" x14ac:dyDescent="0.25">
      <c r="A327" s="3">
        <v>36</v>
      </c>
      <c r="B327" s="3" t="s">
        <v>70</v>
      </c>
      <c r="C327" s="3" t="s">
        <v>67</v>
      </c>
      <c r="D327" s="3">
        <v>5.8</v>
      </c>
      <c r="E327" s="3">
        <v>5.7</v>
      </c>
      <c r="F327" s="3">
        <f t="shared" si="23"/>
        <v>5.75</v>
      </c>
      <c r="G327" s="3"/>
      <c r="H327" s="3"/>
      <c r="I327" s="3">
        <v>12.8</v>
      </c>
      <c r="J327" s="3"/>
      <c r="K327" s="3"/>
      <c r="L327" s="3"/>
      <c r="M327" s="3"/>
      <c r="N327" s="4"/>
      <c r="O327" s="4"/>
      <c r="P327" s="4"/>
      <c r="Q327" s="15"/>
      <c r="R327" s="26" t="s">
        <v>121</v>
      </c>
      <c r="W327" s="3">
        <v>12.8</v>
      </c>
      <c r="X327" s="3">
        <v>20.6</v>
      </c>
      <c r="Y327" s="36">
        <f t="shared" si="22"/>
        <v>0.62135922330097082</v>
      </c>
    </row>
  </sheetData>
  <autoFilter ref="A3:R327"/>
  <mergeCells count="1">
    <mergeCell ref="A1:M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U140"/>
  <sheetViews>
    <sheetView topLeftCell="A97" zoomScale="60" zoomScaleNormal="60" zoomScalePageLayoutView="60" workbookViewId="0">
      <selection activeCell="G154" sqref="G154"/>
    </sheetView>
  </sheetViews>
  <sheetFormatPr baseColWidth="10" defaultColWidth="10.875" defaultRowHeight="15.75" x14ac:dyDescent="0.25"/>
  <cols>
    <col min="1" max="1" width="19" style="1" bestFit="1" customWidth="1"/>
    <col min="2" max="3" width="13.625" style="1" bestFit="1" customWidth="1"/>
    <col min="4" max="4" width="5.125" style="1" bestFit="1" customWidth="1"/>
    <col min="5" max="5" width="5.5" style="1" bestFit="1" customWidth="1"/>
    <col min="6" max="6" width="7.125" style="1" bestFit="1" customWidth="1"/>
    <col min="7" max="7" width="10.875" style="15"/>
    <col min="8" max="8" width="19" style="1" bestFit="1" customWidth="1"/>
    <col min="9" max="10" width="13.625" style="1" bestFit="1" customWidth="1"/>
    <col min="11" max="11" width="5.125" style="1" bestFit="1" customWidth="1"/>
    <col min="12" max="12" width="5.5" style="1" bestFit="1" customWidth="1"/>
    <col min="13" max="13" width="7.125" style="1" bestFit="1" customWidth="1"/>
    <col min="14" max="14" width="10.875" style="15"/>
    <col min="15" max="15" width="19" style="1" bestFit="1" customWidth="1"/>
    <col min="16" max="17" width="13.625" style="1" bestFit="1" customWidth="1"/>
    <col min="18" max="18" width="5.125" style="1" bestFit="1" customWidth="1"/>
    <col min="19" max="19" width="5.5" style="1" bestFit="1" customWidth="1"/>
    <col min="20" max="20" width="7.125" style="1" bestFit="1" customWidth="1"/>
    <col min="21" max="21" width="10.875" style="15"/>
    <col min="22" max="16384" width="10.875" style="1"/>
  </cols>
  <sheetData>
    <row r="1" spans="1:20" x14ac:dyDescent="0.25">
      <c r="A1" s="37" t="s">
        <v>37</v>
      </c>
      <c r="B1" s="37"/>
      <c r="C1" s="37"/>
      <c r="D1" s="37"/>
      <c r="E1" s="37"/>
      <c r="F1" s="37"/>
      <c r="G1" s="37"/>
      <c r="H1" s="38">
        <v>42188</v>
      </c>
      <c r="I1" s="37"/>
      <c r="J1" s="37"/>
      <c r="K1" s="37"/>
      <c r="L1" s="37"/>
      <c r="M1" s="37"/>
      <c r="Q1" s="2"/>
    </row>
    <row r="3" spans="1:20" x14ac:dyDescent="0.25">
      <c r="A3" s="39" t="s">
        <v>6</v>
      </c>
      <c r="B3" s="40"/>
      <c r="C3" s="40"/>
      <c r="D3" s="40"/>
      <c r="E3" s="40"/>
      <c r="F3" s="41"/>
      <c r="H3" s="39" t="s">
        <v>9</v>
      </c>
      <c r="I3" s="40"/>
      <c r="J3" s="40"/>
      <c r="K3" s="40"/>
      <c r="L3" s="40"/>
      <c r="M3" s="41"/>
      <c r="O3" s="39" t="s">
        <v>12</v>
      </c>
      <c r="P3" s="40"/>
      <c r="Q3" s="40"/>
      <c r="R3" s="40"/>
      <c r="S3" s="40"/>
      <c r="T3" s="41"/>
    </row>
    <row r="4" spans="1:20" x14ac:dyDescent="0.25">
      <c r="A4" s="3" t="s">
        <v>0</v>
      </c>
      <c r="B4" s="3" t="s">
        <v>1</v>
      </c>
      <c r="C4" s="3" t="s">
        <v>2</v>
      </c>
      <c r="D4" s="3" t="s">
        <v>3</v>
      </c>
      <c r="E4" s="3" t="s">
        <v>4</v>
      </c>
      <c r="F4" s="3" t="s">
        <v>5</v>
      </c>
      <c r="H4" s="3" t="s">
        <v>0</v>
      </c>
      <c r="I4" s="3" t="s">
        <v>1</v>
      </c>
      <c r="J4" s="3" t="s">
        <v>2</v>
      </c>
      <c r="K4" s="3" t="s">
        <v>3</v>
      </c>
      <c r="L4" s="3" t="s">
        <v>4</v>
      </c>
      <c r="M4" s="3" t="s">
        <v>5</v>
      </c>
      <c r="O4" s="3" t="s">
        <v>0</v>
      </c>
      <c r="P4" s="3" t="s">
        <v>1</v>
      </c>
      <c r="Q4" s="3" t="s">
        <v>2</v>
      </c>
      <c r="R4" s="3" t="s">
        <v>3</v>
      </c>
      <c r="S4" s="3" t="s">
        <v>4</v>
      </c>
      <c r="T4" s="3" t="s">
        <v>5</v>
      </c>
    </row>
    <row r="5" spans="1:20" x14ac:dyDescent="0.25">
      <c r="A5" s="3">
        <v>1</v>
      </c>
      <c r="B5" s="3">
        <v>1</v>
      </c>
      <c r="C5" s="3">
        <v>0.8</v>
      </c>
      <c r="D5" s="3">
        <v>10.3</v>
      </c>
      <c r="E5" s="3">
        <v>636.6</v>
      </c>
      <c r="F5" s="3">
        <v>22.3</v>
      </c>
      <c r="H5" s="3">
        <v>1</v>
      </c>
      <c r="I5" s="3">
        <v>1.1000000000000001</v>
      </c>
      <c r="J5" s="3">
        <v>1.5</v>
      </c>
      <c r="K5" s="3">
        <v>11.3</v>
      </c>
      <c r="L5" s="3">
        <v>461.4</v>
      </c>
      <c r="M5" s="3">
        <v>23.2</v>
      </c>
      <c r="N5" s="15" t="s">
        <v>83</v>
      </c>
      <c r="O5" s="3">
        <v>1</v>
      </c>
      <c r="P5" s="3">
        <v>2.1</v>
      </c>
      <c r="Q5" s="3">
        <v>3.6</v>
      </c>
      <c r="R5" s="3">
        <v>11.6</v>
      </c>
      <c r="S5" s="3">
        <v>1201.5999999999999</v>
      </c>
      <c r="T5" s="3">
        <v>18</v>
      </c>
    </row>
    <row r="6" spans="1:20" x14ac:dyDescent="0.25">
      <c r="A6" s="3">
        <v>2</v>
      </c>
      <c r="B6" s="3">
        <v>2.1</v>
      </c>
      <c r="C6" s="3">
        <v>2.8</v>
      </c>
      <c r="D6" s="3"/>
      <c r="E6" s="3"/>
      <c r="F6" s="3"/>
      <c r="H6" s="3">
        <v>2</v>
      </c>
      <c r="I6" s="3">
        <v>0.6</v>
      </c>
      <c r="J6" s="3">
        <v>0.8</v>
      </c>
      <c r="K6" s="3"/>
      <c r="L6" s="3"/>
      <c r="M6" s="3"/>
      <c r="N6" s="15" t="s">
        <v>82</v>
      </c>
      <c r="O6" s="3">
        <v>2</v>
      </c>
      <c r="P6" s="3">
        <v>3</v>
      </c>
      <c r="Q6" s="3">
        <v>3.8</v>
      </c>
      <c r="R6" s="3"/>
      <c r="S6" s="3"/>
      <c r="T6" s="3"/>
    </row>
    <row r="7" spans="1:20" x14ac:dyDescent="0.25">
      <c r="A7" s="3">
        <v>3</v>
      </c>
      <c r="B7" s="3">
        <v>1.6</v>
      </c>
      <c r="C7" s="3">
        <v>1.6</v>
      </c>
      <c r="D7" s="3"/>
      <c r="E7" s="3"/>
      <c r="F7" s="3"/>
      <c r="G7" s="15" t="s">
        <v>83</v>
      </c>
      <c r="H7" s="3">
        <v>3</v>
      </c>
      <c r="I7" s="3">
        <v>0.3</v>
      </c>
      <c r="J7" s="3">
        <v>0.3</v>
      </c>
      <c r="K7" s="3"/>
      <c r="L7" s="3"/>
      <c r="M7" s="3"/>
      <c r="N7" s="15" t="s">
        <v>85</v>
      </c>
      <c r="O7" s="3">
        <v>3</v>
      </c>
      <c r="P7" s="3">
        <v>4.2</v>
      </c>
      <c r="Q7" s="3">
        <v>4</v>
      </c>
      <c r="R7" s="3"/>
      <c r="S7" s="3"/>
      <c r="T7" s="3"/>
    </row>
    <row r="8" spans="1:20" x14ac:dyDescent="0.25">
      <c r="A8" s="3">
        <v>4</v>
      </c>
      <c r="B8" s="3">
        <v>1.4</v>
      </c>
      <c r="C8" s="3">
        <v>1.4</v>
      </c>
      <c r="D8" s="3"/>
      <c r="E8" s="3"/>
      <c r="F8" s="3"/>
      <c r="G8" s="15" t="s">
        <v>89</v>
      </c>
      <c r="H8" s="3">
        <v>4</v>
      </c>
      <c r="I8" s="3">
        <v>0.5</v>
      </c>
      <c r="J8" s="3">
        <v>0.6</v>
      </c>
      <c r="K8" s="3"/>
      <c r="L8" s="3"/>
      <c r="M8" s="3"/>
      <c r="N8" s="15" t="s">
        <v>82</v>
      </c>
      <c r="O8" s="3">
        <v>4</v>
      </c>
      <c r="P8" s="3">
        <v>4.5</v>
      </c>
      <c r="Q8" s="3">
        <v>4</v>
      </c>
      <c r="R8" s="3"/>
      <c r="S8" s="3"/>
      <c r="T8" s="3"/>
    </row>
    <row r="9" spans="1:20" x14ac:dyDescent="0.25">
      <c r="A9" s="3">
        <v>5</v>
      </c>
      <c r="B9" s="3">
        <v>2</v>
      </c>
      <c r="C9" s="3">
        <v>1.8</v>
      </c>
      <c r="D9" s="3"/>
      <c r="E9" s="3"/>
      <c r="F9" s="3"/>
      <c r="H9" s="3">
        <v>5</v>
      </c>
      <c r="I9" s="3">
        <v>0.7</v>
      </c>
      <c r="J9" s="3">
        <v>0.7</v>
      </c>
      <c r="K9" s="3"/>
      <c r="L9" s="3"/>
      <c r="M9" s="3"/>
      <c r="O9" s="3">
        <v>5</v>
      </c>
      <c r="P9" s="3">
        <v>2.9</v>
      </c>
      <c r="Q9" s="3">
        <v>3.8</v>
      </c>
      <c r="R9" s="3"/>
      <c r="S9" s="3"/>
      <c r="T9" s="3"/>
    </row>
    <row r="10" spans="1:20" x14ac:dyDescent="0.25">
      <c r="A10" s="3">
        <v>6</v>
      </c>
      <c r="B10" s="3">
        <v>5</v>
      </c>
      <c r="C10" s="3">
        <v>4.4000000000000004</v>
      </c>
      <c r="D10" s="3"/>
      <c r="E10" s="3"/>
      <c r="F10" s="3"/>
      <c r="H10" s="3">
        <v>6</v>
      </c>
      <c r="I10" s="3">
        <v>1.2</v>
      </c>
      <c r="J10" s="3">
        <v>0.8</v>
      </c>
      <c r="K10" s="3"/>
      <c r="L10" s="3"/>
      <c r="M10" s="3"/>
      <c r="N10" s="15" t="s">
        <v>82</v>
      </c>
      <c r="O10" s="3">
        <v>6</v>
      </c>
      <c r="P10" s="3">
        <v>2.6</v>
      </c>
      <c r="Q10" s="3">
        <v>2.1</v>
      </c>
      <c r="R10" s="3"/>
      <c r="S10" s="3"/>
      <c r="T10" s="3"/>
    </row>
    <row r="11" spans="1:20" x14ac:dyDescent="0.25">
      <c r="A11" s="3">
        <v>7</v>
      </c>
      <c r="B11" s="3">
        <v>0.8</v>
      </c>
      <c r="C11" s="3">
        <v>1</v>
      </c>
      <c r="D11" s="3"/>
      <c r="E11" s="3"/>
      <c r="F11" s="3"/>
      <c r="H11" s="3">
        <v>7</v>
      </c>
      <c r="I11" s="3">
        <v>0.9</v>
      </c>
      <c r="J11" s="3">
        <v>0.6</v>
      </c>
      <c r="K11" s="3"/>
      <c r="L11" s="3"/>
      <c r="M11" s="3"/>
      <c r="O11" s="3">
        <v>7</v>
      </c>
      <c r="P11" s="3">
        <v>2.2999999999999998</v>
      </c>
      <c r="Q11" s="3">
        <v>3</v>
      </c>
      <c r="R11" s="3"/>
      <c r="S11" s="3"/>
      <c r="T11" s="3"/>
    </row>
    <row r="12" spans="1:20" x14ac:dyDescent="0.25">
      <c r="A12" s="3">
        <v>8</v>
      </c>
      <c r="B12" s="3">
        <v>2.2999999999999998</v>
      </c>
      <c r="C12" s="3">
        <v>1.8</v>
      </c>
      <c r="D12" s="3"/>
      <c r="E12" s="3"/>
      <c r="F12" s="3"/>
      <c r="H12" s="3">
        <v>8</v>
      </c>
      <c r="I12" s="3">
        <v>0.6</v>
      </c>
      <c r="J12" s="3">
        <v>0.7</v>
      </c>
      <c r="K12" s="3"/>
      <c r="L12" s="3"/>
      <c r="M12" s="3"/>
      <c r="O12" s="3">
        <v>8</v>
      </c>
      <c r="P12" s="3">
        <v>2.8</v>
      </c>
      <c r="Q12" s="3">
        <v>2.9</v>
      </c>
      <c r="R12" s="3"/>
      <c r="S12" s="3"/>
      <c r="T12" s="3"/>
    </row>
    <row r="13" spans="1:20" x14ac:dyDescent="0.25">
      <c r="A13" s="3">
        <v>9</v>
      </c>
      <c r="B13" s="3">
        <v>2.2999999999999998</v>
      </c>
      <c r="C13" s="3">
        <v>2.9</v>
      </c>
      <c r="D13" s="3"/>
      <c r="E13" s="3"/>
      <c r="F13" s="3"/>
      <c r="H13" s="3">
        <v>9</v>
      </c>
      <c r="I13" s="3">
        <v>0.8</v>
      </c>
      <c r="J13" s="3">
        <v>0.6</v>
      </c>
      <c r="K13" s="3"/>
      <c r="L13" s="3"/>
      <c r="M13" s="3"/>
      <c r="N13" s="15" t="s">
        <v>82</v>
      </c>
      <c r="O13" s="3">
        <v>9</v>
      </c>
      <c r="P13" s="3">
        <v>4</v>
      </c>
      <c r="Q13" s="3">
        <v>3.4</v>
      </c>
      <c r="R13" s="3"/>
      <c r="S13" s="3"/>
      <c r="T13" s="3"/>
    </row>
    <row r="14" spans="1:20" x14ac:dyDescent="0.25">
      <c r="A14" s="3">
        <v>10</v>
      </c>
      <c r="B14" s="3">
        <v>2.4</v>
      </c>
      <c r="C14" s="3">
        <v>1.3</v>
      </c>
      <c r="D14" s="3"/>
      <c r="E14" s="3"/>
      <c r="F14" s="3"/>
      <c r="H14" s="3">
        <v>10</v>
      </c>
      <c r="I14" s="3">
        <v>0.5</v>
      </c>
      <c r="J14" s="3">
        <v>0.5</v>
      </c>
      <c r="K14" s="3"/>
      <c r="L14" s="3"/>
      <c r="M14" s="3"/>
      <c r="O14" s="3">
        <v>10</v>
      </c>
      <c r="P14" s="3">
        <v>2.1</v>
      </c>
      <c r="Q14" s="3">
        <v>2.2000000000000002</v>
      </c>
      <c r="R14" s="3"/>
      <c r="S14" s="3"/>
      <c r="T14" s="3"/>
    </row>
    <row r="15" spans="1:20" x14ac:dyDescent="0.25">
      <c r="A15" s="3">
        <v>11</v>
      </c>
      <c r="B15" s="3">
        <v>2.7</v>
      </c>
      <c r="C15" s="3">
        <v>2.4</v>
      </c>
      <c r="D15" s="3"/>
      <c r="E15" s="3"/>
      <c r="F15" s="3"/>
      <c r="H15" s="3">
        <v>11</v>
      </c>
      <c r="I15" s="3">
        <v>0.9</v>
      </c>
      <c r="J15" s="3">
        <v>0.8</v>
      </c>
      <c r="K15" s="3"/>
      <c r="L15" s="3"/>
      <c r="M15" s="3"/>
      <c r="O15" s="3">
        <v>11</v>
      </c>
      <c r="P15" s="3">
        <v>2.5</v>
      </c>
      <c r="Q15" s="3">
        <v>2.7</v>
      </c>
      <c r="R15" s="3"/>
      <c r="S15" s="3"/>
      <c r="T15" s="3"/>
    </row>
    <row r="16" spans="1:20" x14ac:dyDescent="0.25">
      <c r="A16" s="3">
        <v>12</v>
      </c>
      <c r="B16" s="3">
        <v>3.4</v>
      </c>
      <c r="C16" s="3">
        <v>3.3</v>
      </c>
      <c r="D16" s="3"/>
      <c r="E16" s="3"/>
      <c r="F16" s="3"/>
      <c r="H16" s="3">
        <v>12</v>
      </c>
      <c r="I16" s="3">
        <v>0.6</v>
      </c>
      <c r="J16" s="3">
        <v>0.7</v>
      </c>
      <c r="K16" s="3"/>
      <c r="L16" s="3"/>
      <c r="M16" s="3"/>
      <c r="N16" s="15" t="s">
        <v>85</v>
      </c>
      <c r="O16" s="3">
        <v>12</v>
      </c>
      <c r="P16" s="3">
        <v>3</v>
      </c>
      <c r="Q16" s="3">
        <v>3.5</v>
      </c>
      <c r="R16" s="3"/>
      <c r="S16" s="3"/>
      <c r="T16" s="3"/>
    </row>
    <row r="18" spans="1:20" x14ac:dyDescent="0.25">
      <c r="A18" s="39" t="s">
        <v>7</v>
      </c>
      <c r="B18" s="40"/>
      <c r="C18" s="40"/>
      <c r="D18" s="40"/>
      <c r="E18" s="40"/>
      <c r="F18" s="41"/>
      <c r="H18" s="39" t="s">
        <v>10</v>
      </c>
      <c r="I18" s="40"/>
      <c r="J18" s="40"/>
      <c r="K18" s="40"/>
      <c r="L18" s="40"/>
      <c r="M18" s="41"/>
      <c r="O18" s="39" t="s">
        <v>13</v>
      </c>
      <c r="P18" s="40"/>
      <c r="Q18" s="40"/>
      <c r="R18" s="40"/>
      <c r="S18" s="40"/>
      <c r="T18" s="41"/>
    </row>
    <row r="19" spans="1:20" x14ac:dyDescent="0.25">
      <c r="A19" s="3" t="s">
        <v>0</v>
      </c>
      <c r="B19" s="3" t="s">
        <v>1</v>
      </c>
      <c r="C19" s="3" t="s">
        <v>2</v>
      </c>
      <c r="D19" s="3" t="s">
        <v>3</v>
      </c>
      <c r="E19" s="3" t="s">
        <v>4</v>
      </c>
      <c r="F19" s="3" t="s">
        <v>5</v>
      </c>
      <c r="H19" s="3" t="s">
        <v>0</v>
      </c>
      <c r="I19" s="3" t="s">
        <v>1</v>
      </c>
      <c r="J19" s="3" t="s">
        <v>2</v>
      </c>
      <c r="K19" s="3" t="s">
        <v>3</v>
      </c>
      <c r="L19" s="3" t="s">
        <v>4</v>
      </c>
      <c r="M19" s="3" t="s">
        <v>5</v>
      </c>
      <c r="O19" s="3" t="s">
        <v>0</v>
      </c>
      <c r="P19" s="3" t="s">
        <v>1</v>
      </c>
      <c r="Q19" s="3" t="s">
        <v>2</v>
      </c>
      <c r="R19" s="3" t="s">
        <v>3</v>
      </c>
      <c r="S19" s="3" t="s">
        <v>4</v>
      </c>
      <c r="T19" s="3" t="s">
        <v>5</v>
      </c>
    </row>
    <row r="20" spans="1:20" x14ac:dyDescent="0.25">
      <c r="A20" s="3">
        <v>1</v>
      </c>
      <c r="B20" s="3">
        <v>2.9</v>
      </c>
      <c r="C20" s="3">
        <v>3.2</v>
      </c>
      <c r="D20" s="3">
        <v>9</v>
      </c>
      <c r="E20" s="3">
        <v>686.8</v>
      </c>
      <c r="F20" s="3">
        <v>18.399999999999999</v>
      </c>
      <c r="H20" s="3">
        <v>1</v>
      </c>
      <c r="I20" s="3">
        <v>0.6</v>
      </c>
      <c r="J20" s="3">
        <v>0.3</v>
      </c>
      <c r="K20" s="3">
        <v>12.1</v>
      </c>
      <c r="L20" s="3">
        <v>458.3</v>
      </c>
      <c r="M20" s="3">
        <v>22.4</v>
      </c>
      <c r="O20" s="3">
        <v>1</v>
      </c>
      <c r="P20" s="3">
        <v>2.8</v>
      </c>
      <c r="Q20" s="3">
        <v>3.9</v>
      </c>
      <c r="R20" s="3">
        <v>12.1</v>
      </c>
      <c r="S20" s="3">
        <v>987.1</v>
      </c>
      <c r="T20" s="3">
        <v>20.6</v>
      </c>
    </row>
    <row r="21" spans="1:20" x14ac:dyDescent="0.25">
      <c r="A21" s="3">
        <v>2</v>
      </c>
      <c r="B21" s="3">
        <v>0.4</v>
      </c>
      <c r="C21" s="3">
        <v>0.4</v>
      </c>
      <c r="D21" s="3"/>
      <c r="E21" s="3"/>
      <c r="F21" s="3"/>
      <c r="H21" s="3">
        <v>2</v>
      </c>
      <c r="I21" s="3">
        <v>0.3</v>
      </c>
      <c r="J21" s="3">
        <v>0.6</v>
      </c>
      <c r="K21" s="3"/>
      <c r="L21" s="3"/>
      <c r="M21" s="3"/>
      <c r="N21" s="15" t="s">
        <v>85</v>
      </c>
      <c r="O21" s="3">
        <v>2</v>
      </c>
      <c r="P21" s="3">
        <v>2.9</v>
      </c>
      <c r="Q21" s="3">
        <v>3.1</v>
      </c>
      <c r="R21" s="3"/>
      <c r="S21" s="3"/>
      <c r="T21" s="3"/>
    </row>
    <row r="22" spans="1:20" x14ac:dyDescent="0.25">
      <c r="A22" s="3">
        <v>3</v>
      </c>
      <c r="B22" s="3">
        <v>0.7</v>
      </c>
      <c r="C22" s="3">
        <v>1</v>
      </c>
      <c r="D22" s="3"/>
      <c r="E22" s="3"/>
      <c r="F22" s="3"/>
      <c r="G22" s="15" t="s">
        <v>89</v>
      </c>
      <c r="H22" s="3">
        <v>3</v>
      </c>
      <c r="I22" s="3">
        <v>0.3</v>
      </c>
      <c r="J22" s="3">
        <v>0.3</v>
      </c>
      <c r="K22" s="3"/>
      <c r="L22" s="3"/>
      <c r="M22" s="3"/>
      <c r="O22" s="3">
        <v>3</v>
      </c>
      <c r="P22" s="3">
        <v>2.8</v>
      </c>
      <c r="Q22" s="3">
        <v>2.9</v>
      </c>
      <c r="R22" s="3"/>
      <c r="S22" s="3"/>
      <c r="T22" s="3"/>
    </row>
    <row r="23" spans="1:20" x14ac:dyDescent="0.25">
      <c r="A23" s="3">
        <v>4</v>
      </c>
      <c r="B23" s="3">
        <v>0.5</v>
      </c>
      <c r="C23" s="3">
        <v>0.6</v>
      </c>
      <c r="D23" s="3"/>
      <c r="E23" s="3"/>
      <c r="F23" s="3"/>
      <c r="H23" s="3">
        <v>4</v>
      </c>
      <c r="I23" s="3">
        <v>0.6</v>
      </c>
      <c r="J23" s="3">
        <v>0.5</v>
      </c>
      <c r="K23" s="3"/>
      <c r="L23" s="3"/>
      <c r="M23" s="3"/>
      <c r="N23" s="15" t="s">
        <v>83</v>
      </c>
      <c r="O23" s="3">
        <v>4</v>
      </c>
      <c r="P23" s="3">
        <v>2.4</v>
      </c>
      <c r="Q23" s="3">
        <v>2.8</v>
      </c>
      <c r="R23" s="3"/>
      <c r="S23" s="3"/>
      <c r="T23" s="3"/>
    </row>
    <row r="24" spans="1:20" x14ac:dyDescent="0.25">
      <c r="A24" s="3">
        <v>5</v>
      </c>
      <c r="B24" s="3">
        <v>1.7</v>
      </c>
      <c r="C24" s="3">
        <v>2.2000000000000002</v>
      </c>
      <c r="D24" s="3"/>
      <c r="E24" s="3"/>
      <c r="F24" s="3"/>
      <c r="H24" s="3">
        <v>5</v>
      </c>
      <c r="I24" s="3">
        <v>0.6</v>
      </c>
      <c r="J24" s="3">
        <v>0.4</v>
      </c>
      <c r="K24" s="3"/>
      <c r="L24" s="3"/>
      <c r="M24" s="3"/>
      <c r="O24" s="3">
        <v>5</v>
      </c>
      <c r="P24" s="3">
        <v>4.5999999999999996</v>
      </c>
      <c r="Q24" s="3">
        <v>5</v>
      </c>
      <c r="R24" s="3"/>
      <c r="S24" s="3"/>
      <c r="T24" s="3"/>
    </row>
    <row r="25" spans="1:20" x14ac:dyDescent="0.25">
      <c r="A25" s="3">
        <v>6</v>
      </c>
      <c r="B25" s="3">
        <v>1.2</v>
      </c>
      <c r="C25" s="3">
        <v>1</v>
      </c>
      <c r="D25" s="3"/>
      <c r="E25" s="3"/>
      <c r="F25" s="3"/>
      <c r="H25" s="3">
        <v>6</v>
      </c>
      <c r="I25" s="3">
        <v>0.5</v>
      </c>
      <c r="J25" s="3">
        <v>0.6</v>
      </c>
      <c r="K25" s="3"/>
      <c r="L25" s="3"/>
      <c r="M25" s="3"/>
      <c r="O25" s="3">
        <v>6</v>
      </c>
      <c r="P25" s="3">
        <v>3.5</v>
      </c>
      <c r="Q25" s="3">
        <v>3.3</v>
      </c>
      <c r="R25" s="3"/>
      <c r="S25" s="3"/>
      <c r="T25" s="3"/>
    </row>
    <row r="26" spans="1:20" x14ac:dyDescent="0.25">
      <c r="A26" s="3">
        <v>7</v>
      </c>
      <c r="B26" s="3">
        <v>1.5</v>
      </c>
      <c r="C26" s="3">
        <v>1.2</v>
      </c>
      <c r="D26" s="3"/>
      <c r="E26" s="3"/>
      <c r="F26" s="3"/>
      <c r="G26" s="15" t="s">
        <v>86</v>
      </c>
      <c r="H26" s="3">
        <v>7</v>
      </c>
      <c r="I26" s="3">
        <v>0.7</v>
      </c>
      <c r="J26" s="3">
        <v>0.6</v>
      </c>
      <c r="K26" s="3"/>
      <c r="L26" s="3"/>
      <c r="M26" s="3"/>
      <c r="N26" s="15" t="s">
        <v>85</v>
      </c>
      <c r="O26" s="3">
        <v>7</v>
      </c>
      <c r="P26" s="3">
        <v>2.8</v>
      </c>
      <c r="Q26" s="3">
        <v>2.5</v>
      </c>
      <c r="R26" s="3"/>
      <c r="S26" s="3"/>
      <c r="T26" s="3"/>
    </row>
    <row r="27" spans="1:20" x14ac:dyDescent="0.25">
      <c r="A27" s="3">
        <v>8</v>
      </c>
      <c r="B27" s="3">
        <v>2.4</v>
      </c>
      <c r="C27" s="3">
        <v>2.5</v>
      </c>
      <c r="D27" s="3"/>
      <c r="E27" s="3"/>
      <c r="F27" s="3"/>
      <c r="H27" s="3">
        <v>8</v>
      </c>
      <c r="I27" s="3">
        <v>0.5</v>
      </c>
      <c r="J27" s="3">
        <v>0.6</v>
      </c>
      <c r="K27" s="3"/>
      <c r="L27" s="3"/>
      <c r="M27" s="3"/>
      <c r="O27" s="3">
        <v>8</v>
      </c>
      <c r="P27" s="3">
        <v>2.6</v>
      </c>
      <c r="Q27" s="3">
        <v>2.2999999999999998</v>
      </c>
      <c r="R27" s="3"/>
      <c r="S27" s="3"/>
      <c r="T27" s="3"/>
    </row>
    <row r="28" spans="1:20" x14ac:dyDescent="0.25">
      <c r="A28" s="3">
        <v>9</v>
      </c>
      <c r="B28" s="3">
        <v>2.1</v>
      </c>
      <c r="C28" s="3">
        <v>2.2000000000000002</v>
      </c>
      <c r="D28" s="3"/>
      <c r="E28" s="3"/>
      <c r="F28" s="3"/>
      <c r="H28" s="3">
        <v>9</v>
      </c>
      <c r="I28" s="3">
        <v>0.6</v>
      </c>
      <c r="J28" s="3">
        <v>0.5</v>
      </c>
      <c r="K28" s="3"/>
      <c r="L28" s="3"/>
      <c r="M28" s="3"/>
      <c r="N28" s="15" t="s">
        <v>89</v>
      </c>
      <c r="O28" s="3">
        <v>9</v>
      </c>
      <c r="P28" s="3">
        <v>2.2000000000000002</v>
      </c>
      <c r="Q28" s="3">
        <v>2.4</v>
      </c>
      <c r="R28" s="3"/>
      <c r="S28" s="3"/>
      <c r="T28" s="3"/>
    </row>
    <row r="29" spans="1:20" x14ac:dyDescent="0.25">
      <c r="A29" s="3">
        <v>10</v>
      </c>
      <c r="B29" s="3">
        <v>0.5</v>
      </c>
      <c r="C29" s="3">
        <v>0.6</v>
      </c>
      <c r="D29" s="3"/>
      <c r="E29" s="3"/>
      <c r="F29" s="3"/>
      <c r="H29" s="3">
        <v>10</v>
      </c>
      <c r="I29" s="3">
        <v>0.3</v>
      </c>
      <c r="J29" s="3">
        <v>0.3</v>
      </c>
      <c r="K29" s="3"/>
      <c r="L29" s="3"/>
      <c r="M29" s="3"/>
      <c r="N29" s="15" t="s">
        <v>86</v>
      </c>
      <c r="O29" s="3">
        <v>10</v>
      </c>
      <c r="P29" s="3">
        <v>4</v>
      </c>
      <c r="Q29" s="3">
        <v>4</v>
      </c>
      <c r="R29" s="3"/>
      <c r="S29" s="3"/>
      <c r="T29" s="3"/>
    </row>
    <row r="30" spans="1:20" x14ac:dyDescent="0.25">
      <c r="A30" s="3">
        <v>11</v>
      </c>
      <c r="B30" s="3">
        <v>1.4</v>
      </c>
      <c r="C30" s="3">
        <v>0.4</v>
      </c>
      <c r="D30" s="3"/>
      <c r="E30" s="3"/>
      <c r="F30" s="3"/>
      <c r="H30" s="3">
        <v>11</v>
      </c>
      <c r="I30" s="3">
        <v>0.5</v>
      </c>
      <c r="J30" s="3">
        <v>0.7</v>
      </c>
      <c r="K30" s="3"/>
      <c r="L30" s="3"/>
      <c r="M30" s="3"/>
      <c r="N30" s="15" t="s">
        <v>85</v>
      </c>
      <c r="O30" s="3">
        <v>11</v>
      </c>
      <c r="P30" s="3">
        <v>2.6</v>
      </c>
      <c r="Q30" s="3">
        <v>3.6</v>
      </c>
      <c r="R30" s="3"/>
      <c r="S30" s="3"/>
      <c r="T30" s="3"/>
    </row>
    <row r="31" spans="1:20" x14ac:dyDescent="0.25">
      <c r="A31" s="3">
        <v>12</v>
      </c>
      <c r="B31" s="3">
        <v>1.8</v>
      </c>
      <c r="C31" s="3">
        <v>1.8</v>
      </c>
      <c r="D31" s="3"/>
      <c r="E31" s="3"/>
      <c r="F31" s="3"/>
      <c r="H31" s="3">
        <v>12</v>
      </c>
      <c r="I31" s="3">
        <v>0.8</v>
      </c>
      <c r="J31" s="3">
        <v>0.8</v>
      </c>
      <c r="K31" s="3"/>
      <c r="L31" s="3"/>
      <c r="M31" s="3"/>
      <c r="O31" s="3">
        <v>12</v>
      </c>
      <c r="P31" s="3">
        <v>2.6</v>
      </c>
      <c r="Q31" s="3">
        <v>2.6</v>
      </c>
      <c r="R31" s="3"/>
      <c r="S31" s="3"/>
      <c r="T31" s="3"/>
    </row>
    <row r="33" spans="1:21" x14ac:dyDescent="0.25">
      <c r="A33" s="42" t="s">
        <v>8</v>
      </c>
      <c r="B33" s="43"/>
      <c r="C33" s="43"/>
      <c r="D33" s="43"/>
      <c r="E33" s="43"/>
      <c r="F33" s="44"/>
      <c r="H33" s="42" t="s">
        <v>11</v>
      </c>
      <c r="I33" s="43"/>
      <c r="J33" s="43"/>
      <c r="K33" s="43"/>
      <c r="L33" s="43"/>
      <c r="M33" s="44"/>
      <c r="O33" s="42" t="s">
        <v>14</v>
      </c>
      <c r="P33" s="43"/>
      <c r="Q33" s="43"/>
      <c r="R33" s="43"/>
      <c r="S33" s="43"/>
      <c r="T33" s="44"/>
    </row>
    <row r="34" spans="1:21" x14ac:dyDescent="0.25">
      <c r="A34" s="3" t="s">
        <v>0</v>
      </c>
      <c r="B34" s="3" t="s">
        <v>1</v>
      </c>
      <c r="C34" s="3" t="s">
        <v>2</v>
      </c>
      <c r="D34" s="3" t="s">
        <v>3</v>
      </c>
      <c r="E34" s="3" t="s">
        <v>4</v>
      </c>
      <c r="F34" s="3" t="s">
        <v>5</v>
      </c>
      <c r="H34" s="3" t="s">
        <v>0</v>
      </c>
      <c r="I34" s="3" t="s">
        <v>1</v>
      </c>
      <c r="J34" s="3" t="s">
        <v>2</v>
      </c>
      <c r="K34" s="3" t="s">
        <v>3</v>
      </c>
      <c r="L34" s="3" t="s">
        <v>4</v>
      </c>
      <c r="M34" s="3" t="s">
        <v>5</v>
      </c>
      <c r="O34" s="3" t="s">
        <v>0</v>
      </c>
      <c r="P34" s="3" t="s">
        <v>1</v>
      </c>
      <c r="Q34" s="3" t="s">
        <v>2</v>
      </c>
      <c r="R34" s="3" t="s">
        <v>3</v>
      </c>
      <c r="S34" s="3" t="s">
        <v>4</v>
      </c>
      <c r="T34" s="3" t="s">
        <v>5</v>
      </c>
    </row>
    <row r="35" spans="1:21" x14ac:dyDescent="0.25">
      <c r="A35" s="3">
        <v>1</v>
      </c>
      <c r="B35" s="3">
        <v>0.6</v>
      </c>
      <c r="C35" s="3">
        <v>0.5</v>
      </c>
      <c r="D35" s="3">
        <v>9.6999999999999993</v>
      </c>
      <c r="E35" s="3">
        <v>674.8</v>
      </c>
      <c r="F35" s="3">
        <v>17.100000000000001</v>
      </c>
      <c r="H35" s="3">
        <v>1</v>
      </c>
      <c r="I35" s="3">
        <v>0.3</v>
      </c>
      <c r="J35" s="3">
        <v>0.3</v>
      </c>
      <c r="K35" s="3">
        <v>11.8</v>
      </c>
      <c r="L35" s="3">
        <v>502.5</v>
      </c>
      <c r="M35" s="3">
        <v>24.2</v>
      </c>
      <c r="N35" s="15" t="s">
        <v>82</v>
      </c>
      <c r="O35" s="3">
        <v>1</v>
      </c>
      <c r="P35" s="3">
        <v>2.4</v>
      </c>
      <c r="Q35" s="3">
        <v>3.2</v>
      </c>
      <c r="R35" s="3">
        <v>11.1</v>
      </c>
      <c r="S35" s="3">
        <v>977.7</v>
      </c>
      <c r="T35" s="3">
        <v>17.600000000000001</v>
      </c>
      <c r="U35" s="15" t="s">
        <v>93</v>
      </c>
    </row>
    <row r="36" spans="1:21" x14ac:dyDescent="0.25">
      <c r="A36" s="3">
        <v>2</v>
      </c>
      <c r="B36" s="3">
        <v>2.1</v>
      </c>
      <c r="C36" s="3">
        <v>2</v>
      </c>
      <c r="D36" s="3"/>
      <c r="E36" s="3"/>
      <c r="F36" s="3"/>
      <c r="G36" s="15" t="s">
        <v>83</v>
      </c>
      <c r="H36" s="3">
        <v>2</v>
      </c>
      <c r="I36" s="3">
        <v>0.9</v>
      </c>
      <c r="J36" s="3">
        <v>0.7</v>
      </c>
      <c r="K36" s="3"/>
      <c r="L36" s="3"/>
      <c r="M36" s="3"/>
      <c r="N36" s="15" t="s">
        <v>86</v>
      </c>
      <c r="O36" s="3">
        <v>2</v>
      </c>
      <c r="P36" s="3">
        <v>3.8</v>
      </c>
      <c r="Q36" s="3">
        <v>3.6</v>
      </c>
      <c r="R36" s="3"/>
      <c r="S36" s="3"/>
      <c r="T36" s="3"/>
      <c r="U36" s="15" t="s">
        <v>85</v>
      </c>
    </row>
    <row r="37" spans="1:21" x14ac:dyDescent="0.25">
      <c r="A37" s="3">
        <v>3</v>
      </c>
      <c r="B37" s="3">
        <v>0.8</v>
      </c>
      <c r="C37" s="3">
        <v>0.8</v>
      </c>
      <c r="D37" s="3"/>
      <c r="E37" s="3"/>
      <c r="F37" s="3"/>
      <c r="H37" s="3">
        <v>3</v>
      </c>
      <c r="I37" s="3">
        <v>0.5</v>
      </c>
      <c r="J37" s="3">
        <v>0.5</v>
      </c>
      <c r="K37" s="3"/>
      <c r="L37" s="3"/>
      <c r="M37" s="3"/>
      <c r="O37" s="3">
        <v>3</v>
      </c>
      <c r="P37" s="3">
        <v>2.5</v>
      </c>
      <c r="Q37" s="3">
        <v>2.9</v>
      </c>
      <c r="R37" s="3"/>
      <c r="S37" s="3"/>
      <c r="T37" s="3"/>
      <c r="U37" s="15" t="s">
        <v>94</v>
      </c>
    </row>
    <row r="38" spans="1:21" x14ac:dyDescent="0.25">
      <c r="A38" s="3">
        <v>4</v>
      </c>
      <c r="B38" s="3">
        <v>0.8</v>
      </c>
      <c r="C38" s="3">
        <v>0.5</v>
      </c>
      <c r="D38" s="3"/>
      <c r="E38" s="3"/>
      <c r="F38" s="3"/>
      <c r="G38" s="15" t="s">
        <v>83</v>
      </c>
      <c r="H38" s="3">
        <v>4</v>
      </c>
      <c r="I38" s="3">
        <v>0.5</v>
      </c>
      <c r="J38" s="3">
        <v>0.8</v>
      </c>
      <c r="K38" s="3"/>
      <c r="L38" s="3"/>
      <c r="M38" s="3"/>
      <c r="N38" s="15" t="s">
        <v>89</v>
      </c>
      <c r="O38" s="3">
        <v>4</v>
      </c>
      <c r="P38" s="3">
        <v>4.2</v>
      </c>
      <c r="Q38" s="3">
        <v>3.6</v>
      </c>
      <c r="R38" s="3"/>
      <c r="S38" s="3"/>
      <c r="T38" s="3"/>
      <c r="U38" s="15" t="s">
        <v>84</v>
      </c>
    </row>
    <row r="39" spans="1:21" x14ac:dyDescent="0.25">
      <c r="A39" s="3">
        <v>5</v>
      </c>
      <c r="B39" s="3">
        <v>0.9</v>
      </c>
      <c r="C39" s="3">
        <v>0.9</v>
      </c>
      <c r="D39" s="3"/>
      <c r="E39" s="3"/>
      <c r="F39" s="3"/>
      <c r="G39" s="15" t="s">
        <v>87</v>
      </c>
      <c r="H39" s="3">
        <v>5</v>
      </c>
      <c r="I39" s="3">
        <v>0.4</v>
      </c>
      <c r="J39" s="3">
        <v>0.3</v>
      </c>
      <c r="K39" s="3"/>
      <c r="L39" s="3"/>
      <c r="M39" s="3"/>
      <c r="N39" s="15" t="s">
        <v>82</v>
      </c>
      <c r="O39" s="3">
        <v>5</v>
      </c>
      <c r="P39" s="3">
        <v>4.0999999999999996</v>
      </c>
      <c r="Q39" s="3">
        <v>4.5</v>
      </c>
      <c r="R39" s="3"/>
      <c r="S39" s="3"/>
      <c r="T39" s="3"/>
      <c r="U39" s="15" t="s">
        <v>84</v>
      </c>
    </row>
    <row r="40" spans="1:21" x14ac:dyDescent="0.25">
      <c r="A40" s="3">
        <v>6</v>
      </c>
      <c r="B40" s="3">
        <v>0.8</v>
      </c>
      <c r="C40" s="3">
        <v>0.9</v>
      </c>
      <c r="D40" s="3"/>
      <c r="E40" s="3"/>
      <c r="F40" s="3"/>
      <c r="G40" s="15" t="s">
        <v>86</v>
      </c>
      <c r="H40" s="3">
        <v>6</v>
      </c>
      <c r="I40" s="3">
        <v>0.4</v>
      </c>
      <c r="J40" s="3">
        <v>0.4</v>
      </c>
      <c r="K40" s="3"/>
      <c r="L40" s="3"/>
      <c r="M40" s="3"/>
      <c r="O40" s="3">
        <v>6</v>
      </c>
      <c r="P40" s="3">
        <v>2.8</v>
      </c>
      <c r="Q40" s="3">
        <v>2.6</v>
      </c>
      <c r="R40" s="3"/>
      <c r="S40" s="3"/>
      <c r="T40" s="3"/>
      <c r="U40" s="15" t="s">
        <v>89</v>
      </c>
    </row>
    <row r="41" spans="1:21" x14ac:dyDescent="0.25">
      <c r="A41" s="3">
        <v>7</v>
      </c>
      <c r="B41" s="3">
        <v>1.7</v>
      </c>
      <c r="C41" s="3">
        <v>1.8</v>
      </c>
      <c r="D41" s="3"/>
      <c r="E41" s="3"/>
      <c r="F41" s="3"/>
      <c r="H41" s="3">
        <v>7</v>
      </c>
      <c r="I41" s="3">
        <v>0.7</v>
      </c>
      <c r="J41" s="3">
        <v>0.7</v>
      </c>
      <c r="K41" s="3"/>
      <c r="L41" s="3"/>
      <c r="M41" s="3"/>
      <c r="N41" s="15" t="s">
        <v>85</v>
      </c>
      <c r="O41" s="3">
        <v>7</v>
      </c>
      <c r="P41" s="3">
        <v>2.2999999999999998</v>
      </c>
      <c r="Q41" s="3">
        <v>2.6</v>
      </c>
      <c r="R41" s="3"/>
      <c r="S41" s="3"/>
      <c r="T41" s="3"/>
    </row>
    <row r="42" spans="1:21" x14ac:dyDescent="0.25">
      <c r="A42" s="3">
        <v>8</v>
      </c>
      <c r="B42" s="3">
        <v>2.1</v>
      </c>
      <c r="C42" s="3">
        <v>2</v>
      </c>
      <c r="D42" s="3"/>
      <c r="E42" s="3"/>
      <c r="F42" s="3"/>
      <c r="H42" s="3">
        <v>8</v>
      </c>
      <c r="I42" s="3">
        <v>0.5</v>
      </c>
      <c r="J42" s="3">
        <v>0.5</v>
      </c>
      <c r="K42" s="3"/>
      <c r="L42" s="3"/>
      <c r="M42" s="3"/>
      <c r="O42" s="3">
        <v>8</v>
      </c>
      <c r="P42" s="3">
        <v>3.3</v>
      </c>
      <c r="Q42" s="3">
        <v>3.8</v>
      </c>
      <c r="R42" s="3"/>
      <c r="S42" s="3"/>
      <c r="T42" s="3"/>
    </row>
    <row r="43" spans="1:21" x14ac:dyDescent="0.25">
      <c r="A43" s="3">
        <v>9</v>
      </c>
      <c r="B43" s="3">
        <v>2.1</v>
      </c>
      <c r="C43" s="3">
        <v>2.6</v>
      </c>
      <c r="D43" s="3"/>
      <c r="E43" s="3"/>
      <c r="F43" s="3"/>
      <c r="H43" s="3">
        <v>9</v>
      </c>
      <c r="I43" s="3">
        <v>0.3</v>
      </c>
      <c r="J43" s="3">
        <v>0.5</v>
      </c>
      <c r="K43" s="3"/>
      <c r="L43" s="3"/>
      <c r="M43" s="3"/>
      <c r="N43" s="15" t="s">
        <v>83</v>
      </c>
      <c r="O43" s="3">
        <v>9</v>
      </c>
      <c r="P43" s="3">
        <v>3.1</v>
      </c>
      <c r="Q43" s="3">
        <v>3.1</v>
      </c>
      <c r="R43" s="3"/>
      <c r="S43" s="3"/>
      <c r="T43" s="3"/>
    </row>
    <row r="44" spans="1:21" x14ac:dyDescent="0.25">
      <c r="A44" s="3">
        <v>10</v>
      </c>
      <c r="B44" s="3">
        <v>1.4</v>
      </c>
      <c r="C44" s="3">
        <v>1.3</v>
      </c>
      <c r="D44" s="3"/>
      <c r="E44" s="3"/>
      <c r="F44" s="3"/>
      <c r="H44" s="3">
        <v>10</v>
      </c>
      <c r="I44" s="3">
        <v>0.7</v>
      </c>
      <c r="J44" s="3">
        <v>0.5</v>
      </c>
      <c r="K44" s="3"/>
      <c r="L44" s="3"/>
      <c r="M44" s="3"/>
      <c r="O44" s="3">
        <v>10</v>
      </c>
      <c r="P44" s="3">
        <v>4.4000000000000004</v>
      </c>
      <c r="Q44" s="3">
        <v>2.9</v>
      </c>
      <c r="R44" s="3"/>
      <c r="S44" s="3"/>
      <c r="T44" s="3"/>
      <c r="U44" s="15" t="s">
        <v>83</v>
      </c>
    </row>
    <row r="45" spans="1:21" x14ac:dyDescent="0.25">
      <c r="A45" s="3">
        <v>11</v>
      </c>
      <c r="B45" s="3">
        <v>1.3</v>
      </c>
      <c r="C45" s="3">
        <v>1</v>
      </c>
      <c r="D45" s="3"/>
      <c r="E45" s="3"/>
      <c r="F45" s="3"/>
      <c r="H45" s="3">
        <v>11</v>
      </c>
      <c r="I45" s="3">
        <v>1.2</v>
      </c>
      <c r="J45" s="3">
        <v>0.8</v>
      </c>
      <c r="K45" s="3"/>
      <c r="L45" s="3"/>
      <c r="M45" s="3"/>
      <c r="O45" s="3">
        <v>11</v>
      </c>
      <c r="P45" s="3">
        <v>4.5999999999999996</v>
      </c>
      <c r="Q45" s="3">
        <v>4.5999999999999996</v>
      </c>
      <c r="R45" s="3"/>
      <c r="S45" s="3"/>
      <c r="T45" s="3"/>
    </row>
    <row r="46" spans="1:21" x14ac:dyDescent="0.25">
      <c r="A46" s="3">
        <v>12</v>
      </c>
      <c r="B46" s="3">
        <v>2</v>
      </c>
      <c r="C46" s="3">
        <v>1.7</v>
      </c>
      <c r="D46" s="3"/>
      <c r="E46" s="3"/>
      <c r="F46" s="3"/>
      <c r="H46" s="3">
        <v>12</v>
      </c>
      <c r="I46" s="3">
        <v>0.5</v>
      </c>
      <c r="J46" s="3">
        <v>0.3</v>
      </c>
      <c r="K46" s="3"/>
      <c r="L46" s="3"/>
      <c r="M46" s="3"/>
      <c r="O46" s="3">
        <v>12</v>
      </c>
      <c r="P46" s="3">
        <v>3</v>
      </c>
      <c r="Q46" s="3">
        <v>3.2</v>
      </c>
      <c r="R46" s="3"/>
      <c r="S46" s="3"/>
      <c r="T46" s="3"/>
    </row>
    <row r="47" spans="1:21" x14ac:dyDescent="0.25">
      <c r="A47" s="4"/>
      <c r="B47" s="4"/>
      <c r="C47" s="4"/>
      <c r="D47" s="4"/>
      <c r="E47" s="4"/>
      <c r="F47" s="4"/>
      <c r="H47" s="4"/>
      <c r="I47" s="4"/>
      <c r="J47" s="4"/>
      <c r="K47" s="4"/>
      <c r="L47" s="4"/>
      <c r="M47" s="4"/>
      <c r="O47" s="4"/>
      <c r="P47" s="4"/>
      <c r="Q47" s="4"/>
      <c r="R47" s="4"/>
      <c r="S47" s="4"/>
      <c r="T47" s="4"/>
    </row>
    <row r="48" spans="1:21" s="5" customFormat="1" x14ac:dyDescent="0.25">
      <c r="G48" s="10"/>
      <c r="N48" s="10"/>
      <c r="U48" s="10"/>
    </row>
    <row r="50" spans="1:20" x14ac:dyDescent="0.25">
      <c r="A50" s="45" t="s">
        <v>15</v>
      </c>
      <c r="B50" s="46"/>
      <c r="C50" s="46"/>
      <c r="D50" s="46"/>
      <c r="E50" s="46"/>
      <c r="F50" s="47"/>
      <c r="H50" s="45" t="s">
        <v>18</v>
      </c>
      <c r="I50" s="46"/>
      <c r="J50" s="46"/>
      <c r="K50" s="46"/>
      <c r="L50" s="46"/>
      <c r="M50" s="47"/>
      <c r="O50" s="45" t="s">
        <v>21</v>
      </c>
      <c r="P50" s="46"/>
      <c r="Q50" s="46"/>
      <c r="R50" s="46"/>
      <c r="S50" s="46"/>
      <c r="T50" s="47"/>
    </row>
    <row r="51" spans="1:20" x14ac:dyDescent="0.25">
      <c r="A51" s="3" t="s">
        <v>0</v>
      </c>
      <c r="B51" s="3" t="s">
        <v>1</v>
      </c>
      <c r="C51" s="3" t="s">
        <v>2</v>
      </c>
      <c r="D51" s="3" t="s">
        <v>3</v>
      </c>
      <c r="E51" s="3" t="s">
        <v>4</v>
      </c>
      <c r="F51" s="3" t="s">
        <v>5</v>
      </c>
      <c r="H51" s="3" t="s">
        <v>0</v>
      </c>
      <c r="I51" s="3" t="s">
        <v>1</v>
      </c>
      <c r="J51" s="3" t="s">
        <v>2</v>
      </c>
      <c r="K51" s="3" t="s">
        <v>3</v>
      </c>
      <c r="L51" s="3" t="s">
        <v>4</v>
      </c>
      <c r="M51" s="3" t="s">
        <v>5</v>
      </c>
      <c r="O51" s="3" t="s">
        <v>0</v>
      </c>
      <c r="P51" s="3" t="s">
        <v>1</v>
      </c>
      <c r="Q51" s="3" t="s">
        <v>2</v>
      </c>
      <c r="R51" s="3" t="s">
        <v>3</v>
      </c>
      <c r="S51" s="3" t="s">
        <v>4</v>
      </c>
      <c r="T51" s="3" t="s">
        <v>5</v>
      </c>
    </row>
    <row r="52" spans="1:20" x14ac:dyDescent="0.25">
      <c r="A52" s="3">
        <v>1</v>
      </c>
      <c r="B52" s="3">
        <v>0.3</v>
      </c>
      <c r="C52" s="3">
        <v>0.6</v>
      </c>
      <c r="D52" s="3">
        <v>8.6999999999999993</v>
      </c>
      <c r="E52" s="3">
        <v>661.2</v>
      </c>
      <c r="F52" s="3">
        <v>20.5</v>
      </c>
      <c r="H52" s="3">
        <v>1</v>
      </c>
      <c r="I52" s="3">
        <v>0</v>
      </c>
      <c r="J52" s="3">
        <v>0</v>
      </c>
      <c r="K52" s="3">
        <v>13</v>
      </c>
      <c r="L52" s="3">
        <v>491.2</v>
      </c>
      <c r="M52" s="3">
        <v>23.1</v>
      </c>
      <c r="N52" s="15" t="s">
        <v>83</v>
      </c>
      <c r="O52" s="3">
        <v>1</v>
      </c>
      <c r="P52" s="3">
        <v>4.3</v>
      </c>
      <c r="Q52" s="3">
        <v>4.5</v>
      </c>
      <c r="R52" s="3">
        <v>11</v>
      </c>
      <c r="S52" s="3">
        <v>1062.4000000000001</v>
      </c>
      <c r="T52" s="3">
        <v>18.5</v>
      </c>
    </row>
    <row r="53" spans="1:20" x14ac:dyDescent="0.25">
      <c r="A53" s="3">
        <v>2</v>
      </c>
      <c r="B53" s="3">
        <v>2.6</v>
      </c>
      <c r="C53" s="3">
        <v>3</v>
      </c>
      <c r="D53" s="3"/>
      <c r="E53" s="3"/>
      <c r="F53" s="3"/>
      <c r="H53" s="3">
        <v>2</v>
      </c>
      <c r="I53" s="3">
        <v>1.3</v>
      </c>
      <c r="J53" s="3">
        <v>0.8</v>
      </c>
      <c r="K53" s="3"/>
      <c r="L53" s="3"/>
      <c r="M53" s="3"/>
      <c r="N53" s="15" t="s">
        <v>85</v>
      </c>
      <c r="O53" s="3">
        <v>2</v>
      </c>
      <c r="P53" s="3">
        <v>2.5</v>
      </c>
      <c r="Q53" s="3">
        <v>3.3</v>
      </c>
      <c r="R53" s="3"/>
      <c r="S53" s="3"/>
      <c r="T53" s="3"/>
    </row>
    <row r="54" spans="1:20" x14ac:dyDescent="0.25">
      <c r="A54" s="3">
        <v>3</v>
      </c>
      <c r="B54" s="3">
        <v>1</v>
      </c>
      <c r="C54" s="3">
        <v>1.2</v>
      </c>
      <c r="D54" s="3"/>
      <c r="E54" s="3"/>
      <c r="F54" s="3"/>
      <c r="G54" s="15" t="s">
        <v>85</v>
      </c>
      <c r="H54" s="3">
        <v>3</v>
      </c>
      <c r="I54" s="3">
        <v>0.3</v>
      </c>
      <c r="J54" s="3">
        <v>0.3</v>
      </c>
      <c r="K54" s="3"/>
      <c r="L54" s="3"/>
      <c r="M54" s="3"/>
      <c r="N54" s="15" t="s">
        <v>82</v>
      </c>
      <c r="O54" s="3">
        <v>3</v>
      </c>
      <c r="P54" s="3">
        <v>2.2999999999999998</v>
      </c>
      <c r="Q54" s="3">
        <v>2.5</v>
      </c>
      <c r="R54" s="3"/>
      <c r="S54" s="3"/>
      <c r="T54" s="3"/>
    </row>
    <row r="55" spans="1:20" x14ac:dyDescent="0.25">
      <c r="A55" s="3">
        <v>4</v>
      </c>
      <c r="B55" s="3">
        <v>2.4</v>
      </c>
      <c r="C55" s="3">
        <v>1.9</v>
      </c>
      <c r="D55" s="3"/>
      <c r="E55" s="3"/>
      <c r="F55" s="3"/>
      <c r="H55" s="3">
        <v>4</v>
      </c>
      <c r="I55" s="3">
        <v>0.9</v>
      </c>
      <c r="J55" s="3">
        <v>0.7</v>
      </c>
      <c r="K55" s="3"/>
      <c r="L55" s="3"/>
      <c r="M55" s="3"/>
      <c r="N55" s="15" t="s">
        <v>86</v>
      </c>
      <c r="O55" s="3">
        <v>4</v>
      </c>
      <c r="P55" s="3">
        <v>2.1</v>
      </c>
      <c r="Q55" s="3">
        <v>2.2000000000000002</v>
      </c>
      <c r="R55" s="3"/>
      <c r="S55" s="3"/>
      <c r="T55" s="3"/>
    </row>
    <row r="56" spans="1:20" x14ac:dyDescent="0.25">
      <c r="A56" s="3">
        <v>5</v>
      </c>
      <c r="B56" s="3">
        <v>0.5</v>
      </c>
      <c r="C56" s="3">
        <v>1.5</v>
      </c>
      <c r="D56" s="3"/>
      <c r="E56" s="3"/>
      <c r="F56" s="3"/>
      <c r="G56" s="15" t="s">
        <v>83</v>
      </c>
      <c r="H56" s="3">
        <v>5</v>
      </c>
      <c r="I56" s="3">
        <v>0.3</v>
      </c>
      <c r="J56" s="3">
        <v>0.3</v>
      </c>
      <c r="K56" s="3"/>
      <c r="L56" s="3"/>
      <c r="M56" s="3"/>
      <c r="N56" s="15" t="s">
        <v>83</v>
      </c>
      <c r="O56" s="3">
        <v>5</v>
      </c>
      <c r="P56" s="3">
        <v>4.7</v>
      </c>
      <c r="Q56" s="3">
        <v>5.0999999999999996</v>
      </c>
      <c r="R56" s="3"/>
      <c r="S56" s="3"/>
      <c r="T56" s="3"/>
    </row>
    <row r="57" spans="1:20" x14ac:dyDescent="0.25">
      <c r="A57" s="3">
        <v>6</v>
      </c>
      <c r="B57" s="3">
        <v>6</v>
      </c>
      <c r="C57" s="3">
        <v>5.4</v>
      </c>
      <c r="D57" s="3"/>
      <c r="E57" s="3"/>
      <c r="F57" s="3"/>
      <c r="H57" s="3">
        <v>6</v>
      </c>
      <c r="I57" s="3">
        <v>0.3</v>
      </c>
      <c r="J57" s="3">
        <v>0.4</v>
      </c>
      <c r="K57" s="3"/>
      <c r="L57" s="3"/>
      <c r="M57" s="3"/>
      <c r="O57" s="3">
        <v>6</v>
      </c>
      <c r="P57" s="3">
        <v>2.4</v>
      </c>
      <c r="Q57" s="3">
        <v>2.9</v>
      </c>
      <c r="R57" s="3"/>
      <c r="S57" s="3"/>
      <c r="T57" s="3"/>
    </row>
    <row r="58" spans="1:20" x14ac:dyDescent="0.25">
      <c r="A58" s="3">
        <v>7</v>
      </c>
      <c r="B58" s="3">
        <v>3.2</v>
      </c>
      <c r="C58" s="3">
        <v>3.8</v>
      </c>
      <c r="D58" s="3"/>
      <c r="E58" s="3"/>
      <c r="F58" s="3"/>
      <c r="H58" s="3">
        <v>7</v>
      </c>
      <c r="I58" s="3">
        <v>0.7</v>
      </c>
      <c r="J58" s="3">
        <v>0.6</v>
      </c>
      <c r="K58" s="3"/>
      <c r="L58" s="3"/>
      <c r="M58" s="3"/>
      <c r="N58" s="15" t="s">
        <v>85</v>
      </c>
      <c r="O58" s="3">
        <v>7</v>
      </c>
      <c r="P58" s="3">
        <v>3.6</v>
      </c>
      <c r="Q58" s="3">
        <v>3.4</v>
      </c>
      <c r="R58" s="3"/>
      <c r="S58" s="3"/>
      <c r="T58" s="3"/>
    </row>
    <row r="59" spans="1:20" x14ac:dyDescent="0.25">
      <c r="A59" s="3">
        <v>8</v>
      </c>
      <c r="B59" s="3">
        <v>1.3</v>
      </c>
      <c r="C59" s="3">
        <v>1.5</v>
      </c>
      <c r="D59" s="3"/>
      <c r="E59" s="3"/>
      <c r="F59" s="3"/>
      <c r="H59" s="3">
        <v>8</v>
      </c>
      <c r="I59" s="3">
        <v>0.3</v>
      </c>
      <c r="J59" s="3">
        <v>0.3</v>
      </c>
      <c r="K59" s="3"/>
      <c r="L59" s="3"/>
      <c r="M59" s="3"/>
      <c r="O59" s="3">
        <v>8</v>
      </c>
      <c r="P59" s="3">
        <v>3.7</v>
      </c>
      <c r="Q59" s="3">
        <v>4.3</v>
      </c>
      <c r="R59" s="3"/>
      <c r="S59" s="3"/>
      <c r="T59" s="3"/>
    </row>
    <row r="60" spans="1:20" x14ac:dyDescent="0.25">
      <c r="A60" s="3">
        <v>9</v>
      </c>
      <c r="B60" s="3">
        <v>1.8</v>
      </c>
      <c r="C60" s="3">
        <v>2.1</v>
      </c>
      <c r="D60" s="3"/>
      <c r="E60" s="3"/>
      <c r="F60" s="3"/>
      <c r="H60" s="3">
        <v>9</v>
      </c>
      <c r="I60" s="3">
        <v>0.7</v>
      </c>
      <c r="J60" s="3">
        <v>0.6</v>
      </c>
      <c r="K60" s="3"/>
      <c r="L60" s="3"/>
      <c r="M60" s="3"/>
      <c r="N60" s="15" t="s">
        <v>82</v>
      </c>
      <c r="O60" s="3">
        <v>9</v>
      </c>
      <c r="P60" s="3">
        <v>2.5</v>
      </c>
      <c r="Q60" s="3">
        <v>2.6</v>
      </c>
      <c r="R60" s="3"/>
      <c r="S60" s="3"/>
      <c r="T60" s="3"/>
    </row>
    <row r="61" spans="1:20" x14ac:dyDescent="0.25">
      <c r="A61" s="3">
        <v>10</v>
      </c>
      <c r="B61" s="3">
        <v>0.7</v>
      </c>
      <c r="C61" s="3">
        <v>0.9</v>
      </c>
      <c r="D61" s="3"/>
      <c r="E61" s="3"/>
      <c r="F61" s="3"/>
      <c r="H61" s="3">
        <v>10</v>
      </c>
      <c r="I61" s="3">
        <v>0.5</v>
      </c>
      <c r="J61" s="3">
        <v>0.5</v>
      </c>
      <c r="K61" s="3"/>
      <c r="L61" s="3"/>
      <c r="M61" s="3"/>
      <c r="O61" s="3">
        <v>10</v>
      </c>
      <c r="P61" s="3">
        <v>2</v>
      </c>
      <c r="Q61" s="3">
        <v>2.6</v>
      </c>
      <c r="R61" s="3"/>
      <c r="S61" s="3"/>
      <c r="T61" s="3"/>
    </row>
    <row r="62" spans="1:20" x14ac:dyDescent="0.25">
      <c r="A62" s="3">
        <v>11</v>
      </c>
      <c r="B62" s="3">
        <v>1.4</v>
      </c>
      <c r="C62" s="3">
        <v>1.1000000000000001</v>
      </c>
      <c r="D62" s="3"/>
      <c r="E62" s="3"/>
      <c r="F62" s="3"/>
      <c r="G62" s="15" t="s">
        <v>85</v>
      </c>
      <c r="H62" s="3">
        <v>11</v>
      </c>
      <c r="I62" s="3">
        <v>0.3</v>
      </c>
      <c r="J62" s="3">
        <v>0.5</v>
      </c>
      <c r="K62" s="3"/>
      <c r="L62" s="3"/>
      <c r="M62" s="3"/>
      <c r="N62" s="15" t="s">
        <v>82</v>
      </c>
      <c r="O62" s="3">
        <v>11</v>
      </c>
      <c r="P62" s="3">
        <v>4.5</v>
      </c>
      <c r="Q62" s="3">
        <v>3.5</v>
      </c>
      <c r="R62" s="3"/>
      <c r="S62" s="3"/>
      <c r="T62" s="3"/>
    </row>
    <row r="63" spans="1:20" x14ac:dyDescent="0.25">
      <c r="A63" s="3">
        <v>12</v>
      </c>
      <c r="B63" s="3">
        <v>2.1</v>
      </c>
      <c r="C63" s="3">
        <v>2.7</v>
      </c>
      <c r="D63" s="3"/>
      <c r="E63" s="3"/>
      <c r="F63" s="3"/>
      <c r="H63" s="3">
        <v>12</v>
      </c>
      <c r="I63" s="3">
        <v>0.5</v>
      </c>
      <c r="J63" s="3">
        <v>0.5</v>
      </c>
      <c r="K63" s="3"/>
      <c r="L63" s="3"/>
      <c r="M63" s="3"/>
      <c r="N63" s="15" t="s">
        <v>82</v>
      </c>
      <c r="O63" s="3">
        <v>12</v>
      </c>
      <c r="P63" s="3">
        <v>3.4</v>
      </c>
      <c r="Q63" s="3">
        <v>3.8</v>
      </c>
      <c r="R63" s="3"/>
      <c r="S63" s="3"/>
      <c r="T63" s="3"/>
    </row>
    <row r="65" spans="1:20" x14ac:dyDescent="0.25">
      <c r="A65" s="45" t="s">
        <v>16</v>
      </c>
      <c r="B65" s="46"/>
      <c r="C65" s="46"/>
      <c r="D65" s="46"/>
      <c r="E65" s="46"/>
      <c r="F65" s="47"/>
      <c r="H65" s="45" t="s">
        <v>19</v>
      </c>
      <c r="I65" s="46"/>
      <c r="J65" s="46"/>
      <c r="K65" s="46"/>
      <c r="L65" s="46"/>
      <c r="M65" s="47"/>
      <c r="O65" s="45" t="s">
        <v>22</v>
      </c>
      <c r="P65" s="46"/>
      <c r="Q65" s="46"/>
      <c r="R65" s="46"/>
      <c r="S65" s="46"/>
      <c r="T65" s="47"/>
    </row>
    <row r="66" spans="1:20" x14ac:dyDescent="0.25">
      <c r="A66" s="3" t="s">
        <v>0</v>
      </c>
      <c r="B66" s="3" t="s">
        <v>1</v>
      </c>
      <c r="C66" s="3" t="s">
        <v>2</v>
      </c>
      <c r="D66" s="3" t="s">
        <v>3</v>
      </c>
      <c r="E66" s="3" t="s">
        <v>4</v>
      </c>
      <c r="F66" s="3" t="s">
        <v>5</v>
      </c>
      <c r="H66" s="3" t="s">
        <v>0</v>
      </c>
      <c r="I66" s="3" t="s">
        <v>1</v>
      </c>
      <c r="J66" s="3" t="s">
        <v>2</v>
      </c>
      <c r="K66" s="3" t="s">
        <v>3</v>
      </c>
      <c r="L66" s="3" t="s">
        <v>4</v>
      </c>
      <c r="M66" s="3" t="s">
        <v>5</v>
      </c>
      <c r="O66" s="3" t="s">
        <v>0</v>
      </c>
      <c r="P66" s="3" t="s">
        <v>1</v>
      </c>
      <c r="Q66" s="3" t="s">
        <v>2</v>
      </c>
      <c r="R66" s="3" t="s">
        <v>3</v>
      </c>
      <c r="S66" s="3" t="s">
        <v>4</v>
      </c>
      <c r="T66" s="3" t="s">
        <v>5</v>
      </c>
    </row>
    <row r="67" spans="1:20" x14ac:dyDescent="0.25">
      <c r="A67" s="3">
        <v>1</v>
      </c>
      <c r="B67" s="3">
        <v>2.1</v>
      </c>
      <c r="C67" s="3">
        <v>2.4</v>
      </c>
      <c r="D67" s="3">
        <v>9.3000000000000007</v>
      </c>
      <c r="E67" s="3">
        <v>758.1</v>
      </c>
      <c r="F67" s="3">
        <v>19.3</v>
      </c>
      <c r="H67" s="3">
        <v>1</v>
      </c>
      <c r="I67" s="3">
        <v>0.4</v>
      </c>
      <c r="J67" s="3">
        <v>0.6</v>
      </c>
      <c r="K67" s="3">
        <v>10.4</v>
      </c>
      <c r="L67" s="3">
        <v>483.6</v>
      </c>
      <c r="M67" s="3">
        <v>25</v>
      </c>
      <c r="N67" s="15" t="s">
        <v>89</v>
      </c>
      <c r="O67" s="3">
        <v>1</v>
      </c>
      <c r="P67" s="3">
        <v>2.7</v>
      </c>
      <c r="Q67" s="3">
        <v>2.4</v>
      </c>
      <c r="R67" s="3">
        <v>11.1</v>
      </c>
      <c r="S67" s="3">
        <v>1005.8</v>
      </c>
      <c r="T67" s="3">
        <v>18.600000000000001</v>
      </c>
    </row>
    <row r="68" spans="1:20" x14ac:dyDescent="0.25">
      <c r="A68" s="3">
        <v>2</v>
      </c>
      <c r="B68" s="3">
        <v>0.8</v>
      </c>
      <c r="C68" s="3">
        <v>1</v>
      </c>
      <c r="D68" s="3"/>
      <c r="E68" s="3"/>
      <c r="F68" s="3"/>
      <c r="G68" s="15" t="s">
        <v>86</v>
      </c>
      <c r="H68" s="3">
        <v>2</v>
      </c>
      <c r="I68" s="3">
        <v>0.5</v>
      </c>
      <c r="J68" s="3">
        <v>0.6</v>
      </c>
      <c r="K68" s="3"/>
      <c r="L68" s="3"/>
      <c r="M68" s="3"/>
      <c r="N68" s="15" t="s">
        <v>85</v>
      </c>
      <c r="O68" s="3">
        <v>2</v>
      </c>
      <c r="P68" s="3">
        <v>3.3</v>
      </c>
      <c r="Q68" s="3">
        <v>4.5</v>
      </c>
      <c r="R68" s="3"/>
      <c r="S68" s="3"/>
      <c r="T68" s="3"/>
    </row>
    <row r="69" spans="1:20" x14ac:dyDescent="0.25">
      <c r="A69" s="3">
        <v>3</v>
      </c>
      <c r="B69" s="3">
        <v>1.9</v>
      </c>
      <c r="C69" s="3">
        <v>1.8</v>
      </c>
      <c r="D69" s="3"/>
      <c r="E69" s="3"/>
      <c r="F69" s="3"/>
      <c r="H69" s="3">
        <v>3</v>
      </c>
      <c r="I69" s="3">
        <v>1.1000000000000001</v>
      </c>
      <c r="J69" s="3">
        <v>0.8</v>
      </c>
      <c r="K69" s="3"/>
      <c r="L69" s="3"/>
      <c r="M69" s="3"/>
      <c r="N69" s="15" t="s">
        <v>82</v>
      </c>
      <c r="O69" s="3">
        <v>3</v>
      </c>
      <c r="P69" s="3">
        <v>2.5</v>
      </c>
      <c r="Q69" s="3">
        <v>2.4</v>
      </c>
      <c r="R69" s="3"/>
      <c r="S69" s="3"/>
      <c r="T69" s="3"/>
    </row>
    <row r="70" spans="1:20" x14ac:dyDescent="0.25">
      <c r="A70" s="3">
        <v>4</v>
      </c>
      <c r="B70" s="3">
        <v>1.9</v>
      </c>
      <c r="C70" s="3">
        <v>1.9</v>
      </c>
      <c r="D70" s="3"/>
      <c r="E70" s="3"/>
      <c r="F70" s="3"/>
      <c r="G70" s="15" t="s">
        <v>85</v>
      </c>
      <c r="H70" s="3">
        <v>4</v>
      </c>
      <c r="I70" s="3">
        <v>0</v>
      </c>
      <c r="J70" s="3">
        <v>0.3</v>
      </c>
      <c r="K70" s="3"/>
      <c r="L70" s="3"/>
      <c r="M70" s="3"/>
      <c r="N70" s="15" t="s">
        <v>86</v>
      </c>
      <c r="O70" s="3">
        <v>4</v>
      </c>
      <c r="P70" s="3">
        <v>2.6</v>
      </c>
      <c r="Q70" s="3">
        <v>3</v>
      </c>
      <c r="R70" s="3"/>
      <c r="S70" s="3"/>
      <c r="T70" s="3"/>
    </row>
    <row r="71" spans="1:20" x14ac:dyDescent="0.25">
      <c r="A71" s="3">
        <v>5</v>
      </c>
      <c r="B71" s="3">
        <v>0.9</v>
      </c>
      <c r="C71" s="3">
        <v>0.8</v>
      </c>
      <c r="D71" s="3"/>
      <c r="E71" s="3"/>
      <c r="F71" s="3"/>
      <c r="G71" s="15" t="s">
        <v>83</v>
      </c>
      <c r="H71" s="3">
        <v>5</v>
      </c>
      <c r="I71" s="3">
        <v>0.6</v>
      </c>
      <c r="J71" s="3">
        <v>0.6</v>
      </c>
      <c r="K71" s="3"/>
      <c r="L71" s="3"/>
      <c r="M71" s="3"/>
      <c r="N71" s="15" t="s">
        <v>86</v>
      </c>
      <c r="O71" s="3">
        <v>5</v>
      </c>
      <c r="P71" s="3">
        <v>2.6</v>
      </c>
      <c r="Q71" s="3">
        <v>2.8</v>
      </c>
      <c r="R71" s="3"/>
      <c r="S71" s="3"/>
      <c r="T71" s="3"/>
    </row>
    <row r="72" spans="1:20" x14ac:dyDescent="0.25">
      <c r="A72" s="3">
        <v>6</v>
      </c>
      <c r="B72" s="3">
        <v>2.7</v>
      </c>
      <c r="C72" s="3">
        <v>2.8</v>
      </c>
      <c r="D72" s="3"/>
      <c r="E72" s="3"/>
      <c r="F72" s="3"/>
      <c r="H72" s="3">
        <v>6</v>
      </c>
      <c r="I72" s="3">
        <v>0.8</v>
      </c>
      <c r="J72" s="3">
        <v>0.7</v>
      </c>
      <c r="K72" s="3"/>
      <c r="L72" s="3"/>
      <c r="M72" s="3"/>
      <c r="N72" s="15" t="s">
        <v>82</v>
      </c>
      <c r="O72" s="3">
        <v>6</v>
      </c>
      <c r="P72" s="3">
        <v>2.2000000000000002</v>
      </c>
      <c r="Q72" s="3">
        <v>2.2000000000000002</v>
      </c>
      <c r="R72" s="3"/>
      <c r="S72" s="3"/>
      <c r="T72" s="3"/>
    </row>
    <row r="73" spans="1:20" x14ac:dyDescent="0.25">
      <c r="A73" s="3">
        <v>7</v>
      </c>
      <c r="B73" s="3">
        <v>1.4</v>
      </c>
      <c r="C73" s="3">
        <v>2.1</v>
      </c>
      <c r="D73" s="3"/>
      <c r="E73" s="3"/>
      <c r="F73" s="3"/>
      <c r="H73" s="3">
        <v>7</v>
      </c>
      <c r="I73" s="3">
        <v>0.5</v>
      </c>
      <c r="J73" s="3">
        <v>0.7</v>
      </c>
      <c r="K73" s="3"/>
      <c r="L73" s="3"/>
      <c r="M73" s="3"/>
      <c r="O73" s="3">
        <v>7</v>
      </c>
      <c r="P73" s="3">
        <v>2.4</v>
      </c>
      <c r="Q73" s="3">
        <v>2.9</v>
      </c>
      <c r="R73" s="3"/>
      <c r="S73" s="3"/>
      <c r="T73" s="3"/>
    </row>
    <row r="74" spans="1:20" x14ac:dyDescent="0.25">
      <c r="A74" s="3">
        <v>8</v>
      </c>
      <c r="B74" s="3">
        <v>2.1</v>
      </c>
      <c r="C74" s="3">
        <v>1.8</v>
      </c>
      <c r="D74" s="3"/>
      <c r="E74" s="3"/>
      <c r="F74" s="3"/>
      <c r="H74" s="3">
        <v>8</v>
      </c>
      <c r="I74" s="3">
        <v>0.6</v>
      </c>
      <c r="J74" s="3">
        <v>0.7</v>
      </c>
      <c r="K74" s="3"/>
      <c r="L74" s="3"/>
      <c r="M74" s="3"/>
      <c r="N74" s="15" t="s">
        <v>82</v>
      </c>
      <c r="O74" s="3">
        <v>8</v>
      </c>
      <c r="P74" s="3">
        <v>3</v>
      </c>
      <c r="Q74" s="3">
        <v>3.8</v>
      </c>
      <c r="R74" s="3"/>
      <c r="S74" s="3"/>
      <c r="T74" s="3"/>
    </row>
    <row r="75" spans="1:20" x14ac:dyDescent="0.25">
      <c r="A75" s="3">
        <v>9</v>
      </c>
      <c r="B75" s="3">
        <v>0.8</v>
      </c>
      <c r="C75" s="3">
        <v>1.5</v>
      </c>
      <c r="D75" s="3"/>
      <c r="E75" s="3"/>
      <c r="F75" s="3"/>
      <c r="H75" s="3">
        <v>9</v>
      </c>
      <c r="I75" s="3">
        <v>1</v>
      </c>
      <c r="J75" s="3">
        <v>0.9</v>
      </c>
      <c r="K75" s="3"/>
      <c r="L75" s="3"/>
      <c r="M75" s="3"/>
      <c r="O75" s="3">
        <v>9</v>
      </c>
      <c r="P75" s="3">
        <v>3.8</v>
      </c>
      <c r="Q75" s="3">
        <v>4.5</v>
      </c>
      <c r="R75" s="3"/>
      <c r="S75" s="3"/>
      <c r="T75" s="3"/>
    </row>
    <row r="76" spans="1:20" x14ac:dyDescent="0.25">
      <c r="A76" s="3">
        <v>10</v>
      </c>
      <c r="B76" s="3">
        <v>2.6</v>
      </c>
      <c r="C76" s="3">
        <v>2.8</v>
      </c>
      <c r="D76" s="3"/>
      <c r="E76" s="3"/>
      <c r="F76" s="3"/>
      <c r="H76" s="3">
        <v>10</v>
      </c>
      <c r="I76" s="3">
        <v>0.6</v>
      </c>
      <c r="J76" s="3">
        <v>0.7</v>
      </c>
      <c r="K76" s="3"/>
      <c r="L76" s="3"/>
      <c r="M76" s="3"/>
      <c r="O76" s="3">
        <v>10</v>
      </c>
      <c r="P76" s="3">
        <v>2.1</v>
      </c>
      <c r="Q76" s="3">
        <v>1.7</v>
      </c>
      <c r="R76" s="3"/>
      <c r="S76" s="3"/>
      <c r="T76" s="3"/>
    </row>
    <row r="77" spans="1:20" x14ac:dyDescent="0.25">
      <c r="A77" s="3">
        <v>11</v>
      </c>
      <c r="B77" s="3">
        <v>2.7</v>
      </c>
      <c r="C77" s="3">
        <v>2.4</v>
      </c>
      <c r="D77" s="3"/>
      <c r="E77" s="3"/>
      <c r="F77" s="3"/>
      <c r="H77" s="3">
        <v>11</v>
      </c>
      <c r="I77" s="3">
        <v>0.8</v>
      </c>
      <c r="J77" s="3">
        <v>0.5</v>
      </c>
      <c r="K77" s="3"/>
      <c r="L77" s="3"/>
      <c r="M77" s="3"/>
      <c r="O77" s="3">
        <v>11</v>
      </c>
      <c r="P77" s="3">
        <v>4</v>
      </c>
      <c r="Q77" s="3">
        <v>4.8</v>
      </c>
      <c r="R77" s="3"/>
      <c r="S77" s="3"/>
      <c r="T77" s="3"/>
    </row>
    <row r="78" spans="1:20" x14ac:dyDescent="0.25">
      <c r="A78" s="3">
        <v>12</v>
      </c>
      <c r="B78" s="3">
        <v>1.5</v>
      </c>
      <c r="C78" s="3">
        <v>1.6</v>
      </c>
      <c r="D78" s="3"/>
      <c r="E78" s="3"/>
      <c r="F78" s="3"/>
      <c r="G78" s="15" t="s">
        <v>85</v>
      </c>
      <c r="H78" s="3">
        <v>12</v>
      </c>
      <c r="I78" s="3">
        <v>0.3</v>
      </c>
      <c r="J78" s="3">
        <v>0.5</v>
      </c>
      <c r="K78" s="3"/>
      <c r="L78" s="3"/>
      <c r="M78" s="3"/>
      <c r="O78" s="3">
        <v>12</v>
      </c>
      <c r="P78" s="3">
        <v>2.5</v>
      </c>
      <c r="Q78" s="3">
        <v>2.7</v>
      </c>
      <c r="R78" s="3"/>
      <c r="S78" s="3"/>
      <c r="T78" s="3"/>
    </row>
    <row r="80" spans="1:20" x14ac:dyDescent="0.25">
      <c r="A80" s="48" t="s">
        <v>17</v>
      </c>
      <c r="B80" s="49"/>
      <c r="C80" s="49"/>
      <c r="D80" s="49"/>
      <c r="E80" s="49"/>
      <c r="F80" s="50"/>
      <c r="H80" s="48" t="s">
        <v>20</v>
      </c>
      <c r="I80" s="49"/>
      <c r="J80" s="49"/>
      <c r="K80" s="49"/>
      <c r="L80" s="49"/>
      <c r="M80" s="50"/>
      <c r="O80" s="48" t="s">
        <v>23</v>
      </c>
      <c r="P80" s="49"/>
      <c r="Q80" s="49"/>
      <c r="R80" s="49"/>
      <c r="S80" s="49"/>
      <c r="T80" s="50"/>
    </row>
    <row r="81" spans="1:21" x14ac:dyDescent="0.25">
      <c r="A81" s="3" t="s">
        <v>0</v>
      </c>
      <c r="B81" s="3" t="s">
        <v>1</v>
      </c>
      <c r="C81" s="3" t="s">
        <v>2</v>
      </c>
      <c r="D81" s="3" t="s">
        <v>3</v>
      </c>
      <c r="E81" s="3" t="s">
        <v>4</v>
      </c>
      <c r="F81" s="3" t="s">
        <v>5</v>
      </c>
      <c r="H81" s="3" t="s">
        <v>0</v>
      </c>
      <c r="I81" s="3" t="s">
        <v>1</v>
      </c>
      <c r="J81" s="3" t="s">
        <v>2</v>
      </c>
      <c r="K81" s="3" t="s">
        <v>3</v>
      </c>
      <c r="L81" s="3" t="s">
        <v>4</v>
      </c>
      <c r="M81" s="3" t="s">
        <v>5</v>
      </c>
      <c r="O81" s="3" t="s">
        <v>0</v>
      </c>
      <c r="P81" s="3" t="s">
        <v>1</v>
      </c>
      <c r="Q81" s="3" t="s">
        <v>2</v>
      </c>
      <c r="R81" s="3" t="s">
        <v>3</v>
      </c>
      <c r="S81" s="3" t="s">
        <v>4</v>
      </c>
      <c r="T81" s="3" t="s">
        <v>5</v>
      </c>
    </row>
    <row r="82" spans="1:21" x14ac:dyDescent="0.25">
      <c r="A82" s="3">
        <v>1</v>
      </c>
      <c r="B82" s="3">
        <v>0.7</v>
      </c>
      <c r="C82" s="3">
        <v>0.7</v>
      </c>
      <c r="D82" s="3">
        <v>10.5</v>
      </c>
      <c r="E82" s="3">
        <v>729.9</v>
      </c>
      <c r="F82" s="3">
        <v>23.9</v>
      </c>
      <c r="G82" s="15" t="s">
        <v>84</v>
      </c>
      <c r="H82" s="3">
        <v>1</v>
      </c>
      <c r="I82" s="3">
        <v>0.4</v>
      </c>
      <c r="J82" s="3">
        <v>0.6</v>
      </c>
      <c r="K82" s="3">
        <v>11.1</v>
      </c>
      <c r="L82" s="3">
        <v>555</v>
      </c>
      <c r="M82" s="3">
        <v>22.4</v>
      </c>
      <c r="N82" s="15" t="s">
        <v>86</v>
      </c>
      <c r="O82" s="3">
        <v>1</v>
      </c>
      <c r="P82" s="3">
        <v>3.6</v>
      </c>
      <c r="Q82" s="3">
        <v>4</v>
      </c>
      <c r="R82" s="3">
        <v>11</v>
      </c>
      <c r="S82" s="3">
        <v>977.9</v>
      </c>
      <c r="T82" s="3">
        <v>19.399999999999999</v>
      </c>
    </row>
    <row r="83" spans="1:21" x14ac:dyDescent="0.25">
      <c r="A83" s="3">
        <v>2</v>
      </c>
      <c r="B83" s="3">
        <v>0.8</v>
      </c>
      <c r="C83" s="3">
        <v>0.8</v>
      </c>
      <c r="D83" s="3"/>
      <c r="E83" s="3"/>
      <c r="F83" s="3"/>
      <c r="H83" s="3">
        <v>2</v>
      </c>
      <c r="I83" s="3">
        <v>0.5</v>
      </c>
      <c r="J83" s="3">
        <v>0.8</v>
      </c>
      <c r="K83" s="3"/>
      <c r="L83" s="3"/>
      <c r="M83" s="3"/>
      <c r="N83" s="15" t="s">
        <v>93</v>
      </c>
      <c r="O83" s="3">
        <v>2</v>
      </c>
      <c r="P83" s="3">
        <v>3.4</v>
      </c>
      <c r="Q83" s="3">
        <v>3.3</v>
      </c>
      <c r="R83" s="3"/>
      <c r="S83" s="3"/>
      <c r="T83" s="3"/>
    </row>
    <row r="84" spans="1:21" x14ac:dyDescent="0.25">
      <c r="A84" s="3">
        <v>3</v>
      </c>
      <c r="B84" s="3">
        <v>2</v>
      </c>
      <c r="C84" s="3">
        <v>1.5</v>
      </c>
      <c r="D84" s="3"/>
      <c r="E84" s="3"/>
      <c r="F84" s="3"/>
      <c r="H84" s="3">
        <v>3</v>
      </c>
      <c r="I84" s="3">
        <v>0.4</v>
      </c>
      <c r="J84" s="3">
        <v>0.4</v>
      </c>
      <c r="K84" s="3"/>
      <c r="L84" s="3"/>
      <c r="M84" s="3"/>
      <c r="N84" s="15" t="s">
        <v>85</v>
      </c>
      <c r="O84" s="3">
        <v>3</v>
      </c>
      <c r="P84" s="3">
        <v>2.9</v>
      </c>
      <c r="Q84" s="3">
        <v>3</v>
      </c>
      <c r="R84" s="3"/>
      <c r="S84" s="3"/>
      <c r="T84" s="3"/>
    </row>
    <row r="85" spans="1:21" x14ac:dyDescent="0.25">
      <c r="A85" s="3">
        <v>4</v>
      </c>
      <c r="B85" s="3">
        <v>2.8</v>
      </c>
      <c r="C85" s="3">
        <v>2.8</v>
      </c>
      <c r="D85" s="3"/>
      <c r="E85" s="3"/>
      <c r="F85" s="3"/>
      <c r="H85" s="3">
        <v>4</v>
      </c>
      <c r="I85" s="3">
        <v>0.6</v>
      </c>
      <c r="J85" s="3">
        <v>0.4</v>
      </c>
      <c r="K85" s="3"/>
      <c r="L85" s="3"/>
      <c r="M85" s="3"/>
      <c r="N85" s="15" t="s">
        <v>85</v>
      </c>
      <c r="O85" s="3">
        <v>4</v>
      </c>
      <c r="P85" s="3">
        <v>2.6</v>
      </c>
      <c r="Q85" s="3">
        <v>2.8</v>
      </c>
      <c r="R85" s="3"/>
      <c r="S85" s="3"/>
      <c r="T85" s="3"/>
    </row>
    <row r="86" spans="1:21" x14ac:dyDescent="0.25">
      <c r="A86" s="3">
        <v>5</v>
      </c>
      <c r="B86" s="3">
        <v>1.4</v>
      </c>
      <c r="C86" s="3">
        <v>1.9</v>
      </c>
      <c r="D86" s="3"/>
      <c r="E86" s="3"/>
      <c r="F86" s="3"/>
      <c r="H86" s="3">
        <v>5</v>
      </c>
      <c r="I86" s="3">
        <v>0.8</v>
      </c>
      <c r="J86" s="3">
        <v>1.3</v>
      </c>
      <c r="K86" s="3"/>
      <c r="L86" s="3"/>
      <c r="M86" s="3"/>
      <c r="N86" s="15" t="s">
        <v>84</v>
      </c>
      <c r="O86" s="3">
        <v>5</v>
      </c>
      <c r="P86" s="3">
        <v>2.5</v>
      </c>
      <c r="Q86" s="3">
        <v>2.8</v>
      </c>
      <c r="R86" s="3"/>
      <c r="S86" s="3"/>
      <c r="T86" s="3"/>
    </row>
    <row r="87" spans="1:21" x14ac:dyDescent="0.25">
      <c r="A87" s="3">
        <v>6</v>
      </c>
      <c r="B87" s="3">
        <v>1.9</v>
      </c>
      <c r="C87" s="3">
        <v>2.1</v>
      </c>
      <c r="D87" s="3"/>
      <c r="E87" s="3"/>
      <c r="F87" s="3"/>
      <c r="H87" s="3">
        <v>6</v>
      </c>
      <c r="I87" s="3">
        <v>0.7</v>
      </c>
      <c r="J87" s="3">
        <v>0.5</v>
      </c>
      <c r="K87" s="3"/>
      <c r="L87" s="3"/>
      <c r="M87" s="3"/>
      <c r="O87" s="3">
        <v>6</v>
      </c>
      <c r="P87" s="3">
        <v>3.2</v>
      </c>
      <c r="Q87" s="3">
        <v>3.4</v>
      </c>
      <c r="R87" s="3"/>
      <c r="S87" s="3"/>
      <c r="T87" s="3"/>
    </row>
    <row r="88" spans="1:21" x14ac:dyDescent="0.25">
      <c r="A88" s="3">
        <v>7</v>
      </c>
      <c r="B88" s="3">
        <v>1.9</v>
      </c>
      <c r="C88" s="3">
        <v>2.2000000000000002</v>
      </c>
      <c r="D88" s="3"/>
      <c r="E88" s="3"/>
      <c r="F88" s="3"/>
      <c r="H88" s="3">
        <v>7</v>
      </c>
      <c r="I88" s="3">
        <v>0.7</v>
      </c>
      <c r="J88" s="3">
        <v>0.7</v>
      </c>
      <c r="K88" s="3"/>
      <c r="L88" s="3"/>
      <c r="M88" s="3"/>
      <c r="O88" s="3">
        <v>7</v>
      </c>
      <c r="P88" s="3">
        <v>3</v>
      </c>
      <c r="Q88" s="3">
        <v>3</v>
      </c>
      <c r="R88" s="3"/>
      <c r="S88" s="3"/>
      <c r="T88" s="3"/>
    </row>
    <row r="89" spans="1:21" x14ac:dyDescent="0.25">
      <c r="A89" s="3">
        <v>8</v>
      </c>
      <c r="B89" s="3">
        <v>2.5</v>
      </c>
      <c r="C89" s="3">
        <v>2.1</v>
      </c>
      <c r="D89" s="3"/>
      <c r="E89" s="3"/>
      <c r="F89" s="3"/>
      <c r="H89" s="3">
        <v>8</v>
      </c>
      <c r="I89" s="3">
        <v>0.5</v>
      </c>
      <c r="J89" s="3">
        <v>0.3</v>
      </c>
      <c r="K89" s="3"/>
      <c r="L89" s="3"/>
      <c r="M89" s="3"/>
      <c r="N89" s="15" t="s">
        <v>85</v>
      </c>
      <c r="O89" s="3">
        <v>8</v>
      </c>
      <c r="P89" s="3">
        <v>3.4</v>
      </c>
      <c r="Q89" s="3">
        <v>4.0999999999999996</v>
      </c>
      <c r="R89" s="3"/>
      <c r="S89" s="3"/>
      <c r="T89" s="3"/>
    </row>
    <row r="90" spans="1:21" x14ac:dyDescent="0.25">
      <c r="A90" s="3">
        <v>9</v>
      </c>
      <c r="B90" s="3">
        <v>3</v>
      </c>
      <c r="C90" s="3">
        <v>3.1</v>
      </c>
      <c r="D90" s="3"/>
      <c r="E90" s="3"/>
      <c r="F90" s="3"/>
      <c r="H90" s="3">
        <v>9</v>
      </c>
      <c r="I90" s="3">
        <v>0.3</v>
      </c>
      <c r="J90" s="3">
        <v>0.3</v>
      </c>
      <c r="K90" s="3"/>
      <c r="L90" s="3"/>
      <c r="M90" s="3"/>
      <c r="O90" s="3">
        <v>9</v>
      </c>
      <c r="P90" s="3">
        <v>1.9</v>
      </c>
      <c r="Q90" s="3">
        <v>1.9</v>
      </c>
      <c r="R90" s="3"/>
      <c r="S90" s="3"/>
      <c r="T90" s="3"/>
    </row>
    <row r="91" spans="1:21" x14ac:dyDescent="0.25">
      <c r="A91" s="3">
        <v>10</v>
      </c>
      <c r="B91" s="3">
        <v>2.7</v>
      </c>
      <c r="C91" s="3">
        <v>2.9</v>
      </c>
      <c r="D91" s="3"/>
      <c r="E91" s="3"/>
      <c r="F91" s="3"/>
      <c r="G91" s="15" t="s">
        <v>89</v>
      </c>
      <c r="H91" s="3">
        <v>10</v>
      </c>
      <c r="I91" s="3">
        <v>0.5</v>
      </c>
      <c r="J91" s="3">
        <v>0.5</v>
      </c>
      <c r="K91" s="3"/>
      <c r="L91" s="3"/>
      <c r="M91" s="3"/>
      <c r="N91" s="15" t="s">
        <v>84</v>
      </c>
      <c r="O91" s="3">
        <v>10</v>
      </c>
      <c r="P91" s="3">
        <v>3.7</v>
      </c>
      <c r="Q91" s="3">
        <v>4</v>
      </c>
      <c r="R91" s="3"/>
      <c r="S91" s="3"/>
      <c r="T91" s="3"/>
    </row>
    <row r="92" spans="1:21" x14ac:dyDescent="0.25">
      <c r="A92" s="3">
        <v>11</v>
      </c>
      <c r="B92" s="3">
        <v>0.8</v>
      </c>
      <c r="C92" s="3">
        <v>0.7</v>
      </c>
      <c r="D92" s="3"/>
      <c r="E92" s="3"/>
      <c r="F92" s="3"/>
      <c r="H92" s="3">
        <v>11</v>
      </c>
      <c r="I92" s="3">
        <v>0.7</v>
      </c>
      <c r="J92" s="3">
        <v>0.5</v>
      </c>
      <c r="K92" s="3"/>
      <c r="L92" s="3"/>
      <c r="M92" s="3"/>
      <c r="N92" s="15" t="s">
        <v>83</v>
      </c>
      <c r="O92" s="3">
        <v>11</v>
      </c>
      <c r="P92" s="3">
        <v>4.2</v>
      </c>
      <c r="Q92" s="3">
        <v>4</v>
      </c>
      <c r="R92" s="3"/>
      <c r="S92" s="3"/>
      <c r="T92" s="3"/>
    </row>
    <row r="93" spans="1:21" x14ac:dyDescent="0.25">
      <c r="A93" s="3">
        <v>12</v>
      </c>
      <c r="B93" s="3">
        <v>3.3</v>
      </c>
      <c r="C93" s="3">
        <v>3.4</v>
      </c>
      <c r="D93" s="3"/>
      <c r="E93" s="3"/>
      <c r="F93" s="3"/>
      <c r="G93" s="15" t="s">
        <v>85</v>
      </c>
      <c r="H93" s="3">
        <v>12</v>
      </c>
      <c r="I93" s="3">
        <v>0.6</v>
      </c>
      <c r="J93" s="3">
        <v>1.2</v>
      </c>
      <c r="K93" s="3"/>
      <c r="L93" s="3"/>
      <c r="M93" s="3"/>
      <c r="O93" s="3">
        <v>12</v>
      </c>
      <c r="P93" s="3">
        <v>3.4</v>
      </c>
      <c r="Q93" s="3">
        <v>3.9</v>
      </c>
      <c r="R93" s="3"/>
      <c r="S93" s="3"/>
      <c r="T93" s="3"/>
    </row>
    <row r="94" spans="1:21" x14ac:dyDescent="0.25">
      <c r="A94" s="4"/>
      <c r="B94" s="4"/>
      <c r="C94" s="4"/>
      <c r="D94" s="4"/>
      <c r="E94" s="4"/>
      <c r="F94" s="4"/>
      <c r="H94" s="4"/>
      <c r="I94" s="4"/>
      <c r="J94" s="4"/>
      <c r="K94" s="4"/>
      <c r="L94" s="4"/>
      <c r="M94" s="4"/>
      <c r="O94" s="4"/>
      <c r="P94" s="4"/>
      <c r="Q94" s="4"/>
      <c r="R94" s="4"/>
      <c r="S94" s="4"/>
      <c r="T94" s="4"/>
    </row>
    <row r="95" spans="1:21" s="5" customFormat="1" x14ac:dyDescent="0.25">
      <c r="G95" s="10"/>
      <c r="N95" s="10"/>
      <c r="U95" s="10"/>
    </row>
    <row r="97" spans="1:20" x14ac:dyDescent="0.25">
      <c r="A97" s="54" t="s">
        <v>24</v>
      </c>
      <c r="B97" s="55"/>
      <c r="C97" s="55"/>
      <c r="D97" s="55"/>
      <c r="E97" s="55"/>
      <c r="F97" s="56"/>
      <c r="H97" s="54" t="s">
        <v>27</v>
      </c>
      <c r="I97" s="55"/>
      <c r="J97" s="55"/>
      <c r="K97" s="55"/>
      <c r="L97" s="55"/>
      <c r="M97" s="56"/>
      <c r="O97" s="54" t="s">
        <v>30</v>
      </c>
      <c r="P97" s="55"/>
      <c r="Q97" s="55"/>
      <c r="R97" s="55"/>
      <c r="S97" s="55"/>
      <c r="T97" s="56"/>
    </row>
    <row r="98" spans="1:20" x14ac:dyDescent="0.25">
      <c r="A98" s="3" t="s">
        <v>0</v>
      </c>
      <c r="B98" s="3" t="s">
        <v>1</v>
      </c>
      <c r="C98" s="3" t="s">
        <v>2</v>
      </c>
      <c r="D98" s="3" t="s">
        <v>3</v>
      </c>
      <c r="E98" s="3" t="s">
        <v>4</v>
      </c>
      <c r="F98" s="3" t="s">
        <v>5</v>
      </c>
      <c r="H98" s="3" t="s">
        <v>0</v>
      </c>
      <c r="I98" s="3" t="s">
        <v>1</v>
      </c>
      <c r="J98" s="3" t="s">
        <v>2</v>
      </c>
      <c r="K98" s="3" t="s">
        <v>3</v>
      </c>
      <c r="L98" s="3" t="s">
        <v>4</v>
      </c>
      <c r="M98" s="3" t="s">
        <v>5</v>
      </c>
      <c r="O98" s="3" t="s">
        <v>0</v>
      </c>
      <c r="P98" s="3" t="s">
        <v>1</v>
      </c>
      <c r="Q98" s="3" t="s">
        <v>2</v>
      </c>
      <c r="R98" s="3" t="s">
        <v>3</v>
      </c>
      <c r="S98" s="3" t="s">
        <v>4</v>
      </c>
      <c r="T98" s="3" t="s">
        <v>5</v>
      </c>
    </row>
    <row r="99" spans="1:20" x14ac:dyDescent="0.25">
      <c r="A99" s="3">
        <v>1</v>
      </c>
      <c r="B99" s="3">
        <v>0.6</v>
      </c>
      <c r="C99" s="3">
        <v>0.5</v>
      </c>
      <c r="D99" s="3">
        <v>9.6999999999999993</v>
      </c>
      <c r="E99" s="3">
        <v>618.5</v>
      </c>
      <c r="F99" s="3">
        <v>18.8</v>
      </c>
      <c r="H99" s="3">
        <v>1</v>
      </c>
      <c r="I99" s="3">
        <v>0.3</v>
      </c>
      <c r="J99" s="3">
        <v>0.3</v>
      </c>
      <c r="K99" s="3">
        <v>11.5</v>
      </c>
      <c r="L99" s="3">
        <v>448.3</v>
      </c>
      <c r="M99" s="3">
        <v>19.3</v>
      </c>
      <c r="O99" s="3">
        <v>1</v>
      </c>
      <c r="P99" s="3">
        <v>4.3</v>
      </c>
      <c r="Q99" s="3">
        <v>4.3</v>
      </c>
      <c r="R99" s="3">
        <v>11.5</v>
      </c>
      <c r="S99" s="3">
        <v>1006.2</v>
      </c>
      <c r="T99" s="3">
        <v>20.6</v>
      </c>
    </row>
    <row r="100" spans="1:20" x14ac:dyDescent="0.25">
      <c r="A100" s="3">
        <v>2</v>
      </c>
      <c r="B100" s="3">
        <v>1</v>
      </c>
      <c r="C100" s="3">
        <v>1.8</v>
      </c>
      <c r="D100" s="3"/>
      <c r="E100" s="3"/>
      <c r="F100" s="3"/>
      <c r="G100" s="15" t="s">
        <v>83</v>
      </c>
      <c r="H100" s="3">
        <v>2</v>
      </c>
      <c r="I100" s="3">
        <v>0.8</v>
      </c>
      <c r="J100" s="3">
        <v>0.9</v>
      </c>
      <c r="K100" s="3"/>
      <c r="L100" s="3"/>
      <c r="M100" s="3"/>
      <c r="N100" s="15" t="s">
        <v>83</v>
      </c>
      <c r="O100" s="3">
        <v>2</v>
      </c>
      <c r="P100" s="3">
        <v>4.2</v>
      </c>
      <c r="Q100" s="3">
        <v>4.3</v>
      </c>
      <c r="R100" s="3"/>
      <c r="S100" s="3"/>
      <c r="T100" s="3"/>
    </row>
    <row r="101" spans="1:20" x14ac:dyDescent="0.25">
      <c r="A101" s="3">
        <v>3</v>
      </c>
      <c r="B101" s="3">
        <v>1.9</v>
      </c>
      <c r="C101" s="3">
        <v>2</v>
      </c>
      <c r="D101" s="3"/>
      <c r="E101" s="3"/>
      <c r="F101" s="3"/>
      <c r="G101" s="15" t="s">
        <v>86</v>
      </c>
      <c r="H101" s="3">
        <v>3</v>
      </c>
      <c r="I101" s="3">
        <v>1.3</v>
      </c>
      <c r="J101" s="3">
        <v>1</v>
      </c>
      <c r="K101" s="3"/>
      <c r="L101" s="3"/>
      <c r="M101" s="3"/>
      <c r="O101" s="3">
        <v>3</v>
      </c>
      <c r="P101" s="3">
        <v>4.4000000000000004</v>
      </c>
      <c r="Q101" s="3">
        <v>4.5</v>
      </c>
      <c r="R101" s="3"/>
      <c r="S101" s="3"/>
      <c r="T101" s="3"/>
    </row>
    <row r="102" spans="1:20" x14ac:dyDescent="0.25">
      <c r="A102" s="3">
        <v>4</v>
      </c>
      <c r="B102" s="3">
        <v>2.5</v>
      </c>
      <c r="C102" s="3">
        <v>2.5</v>
      </c>
      <c r="D102" s="3"/>
      <c r="E102" s="3"/>
      <c r="F102" s="3"/>
      <c r="H102" s="3">
        <v>4</v>
      </c>
      <c r="I102" s="3">
        <v>10.6</v>
      </c>
      <c r="J102" s="3">
        <v>0.8</v>
      </c>
      <c r="K102" s="3"/>
      <c r="L102" s="3"/>
      <c r="M102" s="3"/>
      <c r="N102" s="15" t="s">
        <v>84</v>
      </c>
      <c r="O102" s="3">
        <v>4</v>
      </c>
      <c r="P102" s="3">
        <v>4.8</v>
      </c>
      <c r="Q102" s="3">
        <v>5</v>
      </c>
      <c r="R102" s="3"/>
      <c r="S102" s="3"/>
      <c r="T102" s="3"/>
    </row>
    <row r="103" spans="1:20" x14ac:dyDescent="0.25">
      <c r="A103" s="3">
        <v>5</v>
      </c>
      <c r="B103" s="3">
        <v>0.5</v>
      </c>
      <c r="C103" s="3">
        <v>0.4</v>
      </c>
      <c r="D103" s="3"/>
      <c r="E103" s="3"/>
      <c r="F103" s="3"/>
      <c r="G103" s="15" t="s">
        <v>84</v>
      </c>
      <c r="H103" s="3">
        <v>5</v>
      </c>
      <c r="I103" s="3">
        <v>0.9</v>
      </c>
      <c r="J103" s="3">
        <v>0.8</v>
      </c>
      <c r="K103" s="3"/>
      <c r="L103" s="3"/>
      <c r="M103" s="3"/>
      <c r="O103" s="3">
        <v>5</v>
      </c>
      <c r="P103" s="3">
        <v>4.4000000000000004</v>
      </c>
      <c r="Q103" s="3">
        <v>4.3</v>
      </c>
      <c r="R103" s="3"/>
      <c r="S103" s="3"/>
      <c r="T103" s="3"/>
    </row>
    <row r="104" spans="1:20" x14ac:dyDescent="0.25">
      <c r="A104" s="3">
        <v>6</v>
      </c>
      <c r="B104" s="3">
        <v>0.9</v>
      </c>
      <c r="C104" s="3">
        <v>0.5</v>
      </c>
      <c r="D104" s="3"/>
      <c r="E104" s="3"/>
      <c r="F104" s="3"/>
      <c r="H104" s="3">
        <v>6</v>
      </c>
      <c r="I104" s="3">
        <v>0.7</v>
      </c>
      <c r="J104" s="3">
        <v>0.8</v>
      </c>
      <c r="K104" s="3"/>
      <c r="L104" s="3"/>
      <c r="M104" s="3"/>
      <c r="N104" s="15" t="s">
        <v>94</v>
      </c>
      <c r="O104" s="3">
        <v>6</v>
      </c>
      <c r="P104" s="3">
        <v>5</v>
      </c>
      <c r="Q104" s="3">
        <v>5.6</v>
      </c>
      <c r="R104" s="3"/>
      <c r="S104" s="3"/>
      <c r="T104" s="3"/>
    </row>
    <row r="105" spans="1:20" x14ac:dyDescent="0.25">
      <c r="A105" s="3">
        <v>7</v>
      </c>
      <c r="B105" s="3">
        <v>0.9</v>
      </c>
      <c r="C105" s="3">
        <v>1</v>
      </c>
      <c r="D105" s="3"/>
      <c r="E105" s="3"/>
      <c r="F105" s="3"/>
      <c r="H105" s="3">
        <v>7</v>
      </c>
      <c r="I105" s="3">
        <v>0.9</v>
      </c>
      <c r="J105" s="3">
        <v>0.8</v>
      </c>
      <c r="K105" s="3"/>
      <c r="L105" s="3"/>
      <c r="M105" s="3"/>
      <c r="N105" s="15" t="s">
        <v>85</v>
      </c>
      <c r="O105" s="3">
        <v>7</v>
      </c>
      <c r="P105" s="3">
        <v>3.9</v>
      </c>
      <c r="Q105" s="3">
        <v>4.5</v>
      </c>
      <c r="R105" s="3"/>
      <c r="S105" s="3"/>
      <c r="T105" s="3"/>
    </row>
    <row r="106" spans="1:20" x14ac:dyDescent="0.25">
      <c r="A106" s="3">
        <v>8</v>
      </c>
      <c r="B106" s="3">
        <v>1.3</v>
      </c>
      <c r="C106" s="3">
        <v>1.3</v>
      </c>
      <c r="D106" s="3"/>
      <c r="E106" s="3"/>
      <c r="F106" s="3"/>
      <c r="H106" s="3">
        <v>8</v>
      </c>
      <c r="I106" s="3">
        <v>1</v>
      </c>
      <c r="J106" s="3">
        <v>1.2</v>
      </c>
      <c r="K106" s="3"/>
      <c r="L106" s="3"/>
      <c r="M106" s="3"/>
      <c r="N106" s="15" t="s">
        <v>83</v>
      </c>
      <c r="O106" s="3">
        <v>8</v>
      </c>
      <c r="P106" s="3">
        <v>4.0999999999999996</v>
      </c>
      <c r="Q106" s="3">
        <v>4.2</v>
      </c>
      <c r="R106" s="3"/>
      <c r="S106" s="3"/>
      <c r="T106" s="3"/>
    </row>
    <row r="107" spans="1:20" x14ac:dyDescent="0.25">
      <c r="A107" s="3">
        <v>9</v>
      </c>
      <c r="B107" s="3">
        <v>0.5</v>
      </c>
      <c r="C107" s="3">
        <v>0.6</v>
      </c>
      <c r="D107" s="3"/>
      <c r="E107" s="3"/>
      <c r="F107" s="3"/>
      <c r="H107" s="3">
        <v>9</v>
      </c>
      <c r="I107" s="3">
        <v>1</v>
      </c>
      <c r="J107" s="3">
        <v>0.5</v>
      </c>
      <c r="K107" s="3"/>
      <c r="L107" s="3"/>
      <c r="M107" s="3"/>
      <c r="N107" s="15" t="s">
        <v>85</v>
      </c>
      <c r="O107" s="3">
        <v>9</v>
      </c>
      <c r="P107" s="3">
        <v>2.2999999999999998</v>
      </c>
      <c r="Q107" s="3">
        <v>2.2000000000000002</v>
      </c>
      <c r="R107" s="3"/>
      <c r="S107" s="3"/>
      <c r="T107" s="3"/>
    </row>
    <row r="108" spans="1:20" x14ac:dyDescent="0.25">
      <c r="A108" s="3">
        <v>10</v>
      </c>
      <c r="B108" s="3">
        <v>2</v>
      </c>
      <c r="C108" s="3">
        <v>2.4</v>
      </c>
      <c r="D108" s="3"/>
      <c r="E108" s="3"/>
      <c r="F108" s="3"/>
      <c r="G108" s="15" t="s">
        <v>87</v>
      </c>
      <c r="H108" s="3">
        <v>10</v>
      </c>
      <c r="I108" s="3">
        <v>0.3</v>
      </c>
      <c r="J108" s="3">
        <v>0.3</v>
      </c>
      <c r="K108" s="3"/>
      <c r="L108" s="3"/>
      <c r="M108" s="3"/>
      <c r="O108" s="3">
        <v>10</v>
      </c>
      <c r="P108" s="3">
        <v>4.4000000000000004</v>
      </c>
      <c r="Q108" s="3">
        <v>4.5999999999999996</v>
      </c>
      <c r="R108" s="3"/>
      <c r="S108" s="3"/>
      <c r="T108" s="3"/>
    </row>
    <row r="109" spans="1:20" x14ac:dyDescent="0.25">
      <c r="A109" s="3">
        <v>11</v>
      </c>
      <c r="B109" s="3">
        <v>4.5999999999999996</v>
      </c>
      <c r="C109" s="3">
        <v>4.3</v>
      </c>
      <c r="D109" s="3"/>
      <c r="E109" s="3"/>
      <c r="F109" s="3"/>
      <c r="H109" s="3">
        <v>11</v>
      </c>
      <c r="I109" s="3">
        <v>1</v>
      </c>
      <c r="J109" s="3">
        <v>0.8</v>
      </c>
      <c r="K109" s="3"/>
      <c r="L109" s="3"/>
      <c r="M109" s="3"/>
      <c r="O109" s="3">
        <v>11</v>
      </c>
      <c r="P109" s="3">
        <v>2</v>
      </c>
      <c r="Q109" s="3">
        <v>2</v>
      </c>
      <c r="R109" s="3"/>
      <c r="S109" s="3"/>
      <c r="T109" s="3"/>
    </row>
    <row r="110" spans="1:20" x14ac:dyDescent="0.25">
      <c r="A110" s="3">
        <v>12</v>
      </c>
      <c r="B110" s="3">
        <v>0.6</v>
      </c>
      <c r="C110" s="3">
        <v>0.7</v>
      </c>
      <c r="D110" s="3"/>
      <c r="E110" s="3"/>
      <c r="F110" s="3"/>
      <c r="G110" s="15" t="s">
        <v>83</v>
      </c>
      <c r="H110" s="3">
        <v>12</v>
      </c>
      <c r="I110" s="3">
        <v>1.8</v>
      </c>
      <c r="J110" s="3">
        <v>1.5</v>
      </c>
      <c r="K110" s="3"/>
      <c r="L110" s="3"/>
      <c r="M110" s="3"/>
      <c r="O110" s="3">
        <v>12</v>
      </c>
      <c r="P110" s="3">
        <v>2.2999999999999998</v>
      </c>
      <c r="Q110" s="3">
        <v>2.7</v>
      </c>
      <c r="R110" s="3"/>
      <c r="S110" s="3"/>
      <c r="T110" s="3"/>
    </row>
    <row r="112" spans="1:20" x14ac:dyDescent="0.25">
      <c r="A112" s="54" t="s">
        <v>25</v>
      </c>
      <c r="B112" s="55"/>
      <c r="C112" s="55"/>
      <c r="D112" s="55"/>
      <c r="E112" s="55"/>
      <c r="F112" s="56"/>
      <c r="H112" s="54" t="s">
        <v>28</v>
      </c>
      <c r="I112" s="55"/>
      <c r="J112" s="55"/>
      <c r="K112" s="55"/>
      <c r="L112" s="55"/>
      <c r="M112" s="56"/>
      <c r="O112" s="54" t="s">
        <v>31</v>
      </c>
      <c r="P112" s="55"/>
      <c r="Q112" s="55"/>
      <c r="R112" s="55"/>
      <c r="S112" s="55"/>
      <c r="T112" s="56"/>
    </row>
    <row r="113" spans="1:20" x14ac:dyDescent="0.25">
      <c r="A113" s="3" t="s">
        <v>0</v>
      </c>
      <c r="B113" s="3" t="s">
        <v>1</v>
      </c>
      <c r="C113" s="3" t="s">
        <v>2</v>
      </c>
      <c r="D113" s="3" t="s">
        <v>3</v>
      </c>
      <c r="E113" s="3" t="s">
        <v>4</v>
      </c>
      <c r="F113" s="3" t="s">
        <v>5</v>
      </c>
      <c r="H113" s="3" t="s">
        <v>0</v>
      </c>
      <c r="I113" s="3" t="s">
        <v>1</v>
      </c>
      <c r="J113" s="3" t="s">
        <v>2</v>
      </c>
      <c r="K113" s="3" t="s">
        <v>3</v>
      </c>
      <c r="L113" s="3" t="s">
        <v>4</v>
      </c>
      <c r="M113" s="3" t="s">
        <v>5</v>
      </c>
      <c r="O113" s="3" t="s">
        <v>0</v>
      </c>
      <c r="P113" s="3" t="s">
        <v>1</v>
      </c>
      <c r="Q113" s="3" t="s">
        <v>2</v>
      </c>
      <c r="R113" s="3" t="s">
        <v>3</v>
      </c>
      <c r="S113" s="3" t="s">
        <v>4</v>
      </c>
      <c r="T113" s="3" t="s">
        <v>5</v>
      </c>
    </row>
    <row r="114" spans="1:20" x14ac:dyDescent="0.25">
      <c r="A114" s="3">
        <v>1</v>
      </c>
      <c r="B114" s="3">
        <v>2</v>
      </c>
      <c r="C114" s="3">
        <v>2.2000000000000002</v>
      </c>
      <c r="D114" s="3">
        <v>10.1</v>
      </c>
      <c r="E114" s="3">
        <v>535.79999999999995</v>
      </c>
      <c r="F114" s="3">
        <v>16.399999999999999</v>
      </c>
      <c r="G114" s="15" t="s">
        <v>85</v>
      </c>
      <c r="H114" s="3">
        <v>1</v>
      </c>
      <c r="I114" s="3">
        <v>0.5</v>
      </c>
      <c r="J114" s="3">
        <v>0.5</v>
      </c>
      <c r="K114" s="3">
        <v>11.6</v>
      </c>
      <c r="L114" s="3">
        <v>444.2</v>
      </c>
      <c r="M114" s="3">
        <v>22.4</v>
      </c>
      <c r="O114" s="3">
        <v>1</v>
      </c>
      <c r="P114" s="3">
        <v>3.9</v>
      </c>
      <c r="Q114" s="3">
        <v>4.4000000000000004</v>
      </c>
      <c r="R114" s="3">
        <v>11.7</v>
      </c>
      <c r="S114" s="3">
        <v>1098.0999999999999</v>
      </c>
      <c r="T114" s="3">
        <v>20.7</v>
      </c>
    </row>
    <row r="115" spans="1:20" x14ac:dyDescent="0.25">
      <c r="A115" s="3">
        <v>2</v>
      </c>
      <c r="B115" s="3">
        <v>0.3</v>
      </c>
      <c r="C115" s="3">
        <v>0.3</v>
      </c>
      <c r="D115" s="3"/>
      <c r="E115" s="3"/>
      <c r="F115" s="3"/>
      <c r="H115" s="3">
        <v>2</v>
      </c>
      <c r="I115" s="3">
        <v>1.6</v>
      </c>
      <c r="J115" s="3">
        <v>0.9</v>
      </c>
      <c r="K115" s="3"/>
      <c r="L115" s="3"/>
      <c r="M115" s="3"/>
      <c r="N115" s="15" t="s">
        <v>98</v>
      </c>
      <c r="O115" s="3">
        <v>2</v>
      </c>
      <c r="P115" s="3">
        <v>4</v>
      </c>
      <c r="Q115" s="3">
        <v>4</v>
      </c>
      <c r="R115" s="3"/>
      <c r="S115" s="3"/>
      <c r="T115" s="3"/>
    </row>
    <row r="116" spans="1:20" x14ac:dyDescent="0.25">
      <c r="A116" s="3">
        <v>3</v>
      </c>
      <c r="B116" s="3">
        <v>1.4</v>
      </c>
      <c r="C116" s="3">
        <v>1.7</v>
      </c>
      <c r="D116" s="3"/>
      <c r="E116" s="3"/>
      <c r="F116" s="3"/>
      <c r="H116" s="3">
        <v>3</v>
      </c>
      <c r="I116" s="3">
        <v>0.6</v>
      </c>
      <c r="J116" s="3">
        <v>0.6</v>
      </c>
      <c r="K116" s="3"/>
      <c r="L116" s="3"/>
      <c r="M116" s="3"/>
      <c r="N116" s="15" t="s">
        <v>98</v>
      </c>
      <c r="O116" s="3">
        <v>3</v>
      </c>
      <c r="P116" s="3">
        <v>2.9</v>
      </c>
      <c r="Q116" s="3">
        <v>3.5</v>
      </c>
      <c r="R116" s="3"/>
      <c r="S116" s="3"/>
      <c r="T116" s="3"/>
    </row>
    <row r="117" spans="1:20" x14ac:dyDescent="0.25">
      <c r="A117" s="3">
        <v>4</v>
      </c>
      <c r="B117" s="3">
        <v>0.9</v>
      </c>
      <c r="C117" s="3">
        <v>1.4</v>
      </c>
      <c r="D117" s="3"/>
      <c r="E117" s="3"/>
      <c r="F117" s="3"/>
      <c r="G117" s="15" t="s">
        <v>85</v>
      </c>
      <c r="H117" s="3">
        <v>4</v>
      </c>
      <c r="I117" s="3">
        <v>0.6</v>
      </c>
      <c r="J117" s="3">
        <v>0.8</v>
      </c>
      <c r="K117" s="3"/>
      <c r="L117" s="3"/>
      <c r="M117" s="3"/>
      <c r="N117" s="15" t="s">
        <v>86</v>
      </c>
      <c r="O117" s="3">
        <v>4</v>
      </c>
      <c r="P117" s="3">
        <v>3.9</v>
      </c>
      <c r="Q117" s="3">
        <v>0.3</v>
      </c>
      <c r="R117" s="3"/>
      <c r="S117" s="3"/>
      <c r="T117" s="3"/>
    </row>
    <row r="118" spans="1:20" x14ac:dyDescent="0.25">
      <c r="A118" s="3">
        <v>5</v>
      </c>
      <c r="B118" s="3">
        <v>1.8</v>
      </c>
      <c r="C118" s="3">
        <v>1.8</v>
      </c>
      <c r="D118" s="3"/>
      <c r="E118" s="3"/>
      <c r="F118" s="3"/>
      <c r="H118" s="3">
        <v>5</v>
      </c>
      <c r="I118" s="3">
        <v>0.5</v>
      </c>
      <c r="J118" s="3">
        <v>0.6</v>
      </c>
      <c r="K118" s="3"/>
      <c r="L118" s="3"/>
      <c r="M118" s="3"/>
      <c r="N118" s="15" t="s">
        <v>85</v>
      </c>
      <c r="O118" s="3">
        <v>5</v>
      </c>
      <c r="P118" s="3">
        <v>3.4</v>
      </c>
      <c r="Q118" s="3">
        <v>3.8</v>
      </c>
      <c r="R118" s="3"/>
      <c r="S118" s="3"/>
      <c r="T118" s="3"/>
    </row>
    <row r="119" spans="1:20" x14ac:dyDescent="0.25">
      <c r="A119" s="3">
        <v>6</v>
      </c>
      <c r="B119" s="3">
        <v>0.8</v>
      </c>
      <c r="C119" s="3">
        <v>1.3</v>
      </c>
      <c r="D119" s="3"/>
      <c r="E119" s="3"/>
      <c r="F119" s="3"/>
      <c r="H119" s="3">
        <v>6</v>
      </c>
      <c r="I119" s="3">
        <v>0.4</v>
      </c>
      <c r="J119" s="3">
        <v>0.9</v>
      </c>
      <c r="K119" s="3"/>
      <c r="L119" s="3"/>
      <c r="M119" s="3"/>
      <c r="N119" s="15" t="s">
        <v>98</v>
      </c>
      <c r="O119" s="3">
        <v>6</v>
      </c>
      <c r="P119" s="3">
        <v>4.5999999999999996</v>
      </c>
      <c r="Q119" s="3">
        <v>5</v>
      </c>
      <c r="R119" s="3"/>
      <c r="S119" s="3"/>
      <c r="T119" s="3"/>
    </row>
    <row r="120" spans="1:20" x14ac:dyDescent="0.25">
      <c r="A120" s="3">
        <v>7</v>
      </c>
      <c r="B120" s="3">
        <v>0.3</v>
      </c>
      <c r="C120" s="3">
        <v>0.3</v>
      </c>
      <c r="D120" s="3"/>
      <c r="E120" s="3"/>
      <c r="F120" s="3"/>
      <c r="G120" s="15" t="s">
        <v>83</v>
      </c>
      <c r="H120" s="3">
        <v>7</v>
      </c>
      <c r="I120" s="3">
        <v>0.9</v>
      </c>
      <c r="J120" s="3">
        <v>0.9</v>
      </c>
      <c r="K120" s="3"/>
      <c r="L120" s="3"/>
      <c r="M120" s="3"/>
      <c r="N120" s="15" t="s">
        <v>82</v>
      </c>
      <c r="O120" s="3">
        <v>7</v>
      </c>
      <c r="P120" s="3">
        <v>3</v>
      </c>
      <c r="Q120" s="3">
        <v>1.8</v>
      </c>
      <c r="R120" s="3"/>
      <c r="S120" s="3"/>
      <c r="T120" s="3"/>
    </row>
    <row r="121" spans="1:20" x14ac:dyDescent="0.25">
      <c r="A121" s="3">
        <v>8</v>
      </c>
      <c r="B121" s="3">
        <v>1.7</v>
      </c>
      <c r="C121" s="3">
        <v>1.5</v>
      </c>
      <c r="D121" s="3"/>
      <c r="E121" s="3"/>
      <c r="F121" s="3"/>
      <c r="H121" s="3">
        <v>8</v>
      </c>
      <c r="I121" s="3">
        <v>0.8</v>
      </c>
      <c r="J121" s="3">
        <v>0.8</v>
      </c>
      <c r="K121" s="3"/>
      <c r="L121" s="3"/>
      <c r="M121" s="3"/>
      <c r="N121" s="15" t="s">
        <v>82</v>
      </c>
      <c r="O121" s="3">
        <v>8</v>
      </c>
      <c r="P121" s="3">
        <v>2.4</v>
      </c>
      <c r="Q121" s="3">
        <v>1.9</v>
      </c>
      <c r="R121" s="3"/>
      <c r="S121" s="3"/>
      <c r="T121" s="3"/>
    </row>
    <row r="122" spans="1:20" x14ac:dyDescent="0.25">
      <c r="A122" s="3">
        <v>9</v>
      </c>
      <c r="B122" s="3">
        <v>2.1</v>
      </c>
      <c r="C122" s="3">
        <v>2.6</v>
      </c>
      <c r="D122" s="3"/>
      <c r="E122" s="3"/>
      <c r="F122" s="3"/>
      <c r="G122" s="15" t="s">
        <v>87</v>
      </c>
      <c r="H122" s="3">
        <v>9</v>
      </c>
      <c r="I122" s="3">
        <v>1.2</v>
      </c>
      <c r="J122" s="3">
        <v>1.2</v>
      </c>
      <c r="K122" s="3"/>
      <c r="L122" s="3"/>
      <c r="M122" s="3"/>
      <c r="O122" s="3">
        <v>9</v>
      </c>
      <c r="P122" s="3">
        <v>4.2</v>
      </c>
      <c r="Q122" s="3">
        <v>4.3</v>
      </c>
      <c r="R122" s="3"/>
      <c r="S122" s="3"/>
      <c r="T122" s="3"/>
    </row>
    <row r="123" spans="1:20" x14ac:dyDescent="0.25">
      <c r="A123" s="3">
        <v>10</v>
      </c>
      <c r="B123" s="3">
        <v>5.7</v>
      </c>
      <c r="C123" s="3">
        <v>5.4</v>
      </c>
      <c r="D123" s="3"/>
      <c r="E123" s="3"/>
      <c r="F123" s="3"/>
      <c r="H123" s="3">
        <v>10</v>
      </c>
      <c r="I123" s="3">
        <v>0.6</v>
      </c>
      <c r="J123" s="3">
        <v>0.6</v>
      </c>
      <c r="K123" s="3"/>
      <c r="L123" s="3"/>
      <c r="M123" s="3"/>
      <c r="O123" s="3">
        <v>10</v>
      </c>
      <c r="P123" s="3">
        <v>4.4000000000000004</v>
      </c>
      <c r="Q123" s="3">
        <v>4.2</v>
      </c>
      <c r="R123" s="3"/>
      <c r="S123" s="3"/>
      <c r="T123" s="3"/>
    </row>
    <row r="124" spans="1:20" x14ac:dyDescent="0.25">
      <c r="A124" s="3">
        <v>11</v>
      </c>
      <c r="B124" s="3">
        <v>1</v>
      </c>
      <c r="C124" s="3">
        <v>1.4</v>
      </c>
      <c r="D124" s="3"/>
      <c r="E124" s="3"/>
      <c r="F124" s="3"/>
      <c r="G124" s="15" t="s">
        <v>83</v>
      </c>
      <c r="H124" s="3">
        <v>11</v>
      </c>
      <c r="I124" s="3">
        <v>0.4</v>
      </c>
      <c r="J124" s="3">
        <v>0.5</v>
      </c>
      <c r="K124" s="3"/>
      <c r="L124" s="3"/>
      <c r="M124" s="3"/>
      <c r="N124" s="15" t="s">
        <v>83</v>
      </c>
      <c r="O124" s="3">
        <v>11</v>
      </c>
      <c r="P124" s="3">
        <v>4</v>
      </c>
      <c r="Q124" s="3">
        <v>4</v>
      </c>
      <c r="R124" s="3"/>
      <c r="S124" s="3"/>
      <c r="T124" s="3"/>
    </row>
    <row r="125" spans="1:20" x14ac:dyDescent="0.25">
      <c r="A125" s="3">
        <v>12</v>
      </c>
      <c r="B125" s="3">
        <v>0.7</v>
      </c>
      <c r="C125" s="3">
        <v>1.5</v>
      </c>
      <c r="D125" s="3"/>
      <c r="E125" s="3"/>
      <c r="F125" s="3"/>
      <c r="H125" s="3">
        <v>12</v>
      </c>
      <c r="I125" s="3">
        <v>0.5</v>
      </c>
      <c r="J125" s="3">
        <v>0.8</v>
      </c>
      <c r="K125" s="3"/>
      <c r="L125" s="3"/>
      <c r="M125" s="3"/>
      <c r="N125" s="15" t="s">
        <v>85</v>
      </c>
      <c r="O125" s="3">
        <v>12</v>
      </c>
      <c r="P125" s="3">
        <v>2.9</v>
      </c>
      <c r="Q125" s="3">
        <v>4.2</v>
      </c>
      <c r="R125" s="3"/>
      <c r="S125" s="3"/>
      <c r="T125" s="3"/>
    </row>
    <row r="127" spans="1:20" x14ac:dyDescent="0.25">
      <c r="A127" s="51" t="s">
        <v>26</v>
      </c>
      <c r="B127" s="52"/>
      <c r="C127" s="52"/>
      <c r="D127" s="52"/>
      <c r="E127" s="52"/>
      <c r="F127" s="53"/>
      <c r="H127" s="51" t="s">
        <v>29</v>
      </c>
      <c r="I127" s="52"/>
      <c r="J127" s="52"/>
      <c r="K127" s="52"/>
      <c r="L127" s="52"/>
      <c r="M127" s="53"/>
      <c r="O127" s="51" t="s">
        <v>32</v>
      </c>
      <c r="P127" s="52"/>
      <c r="Q127" s="52"/>
      <c r="R127" s="52"/>
      <c r="S127" s="52"/>
      <c r="T127" s="53"/>
    </row>
    <row r="128" spans="1:20" x14ac:dyDescent="0.25">
      <c r="A128" s="3" t="s">
        <v>0</v>
      </c>
      <c r="B128" s="3" t="s">
        <v>1</v>
      </c>
      <c r="C128" s="3" t="s">
        <v>2</v>
      </c>
      <c r="D128" s="3" t="s">
        <v>3</v>
      </c>
      <c r="E128" s="3" t="s">
        <v>4</v>
      </c>
      <c r="F128" s="3" t="s">
        <v>5</v>
      </c>
      <c r="H128" s="3" t="s">
        <v>0</v>
      </c>
      <c r="I128" s="3" t="s">
        <v>1</v>
      </c>
      <c r="J128" s="3" t="s">
        <v>2</v>
      </c>
      <c r="K128" s="3" t="s">
        <v>3</v>
      </c>
      <c r="L128" s="3" t="s">
        <v>4</v>
      </c>
      <c r="M128" s="3" t="s">
        <v>5</v>
      </c>
      <c r="O128" s="3" t="s">
        <v>0</v>
      </c>
      <c r="P128" s="3" t="s">
        <v>1</v>
      </c>
      <c r="Q128" s="3" t="s">
        <v>2</v>
      </c>
      <c r="R128" s="3" t="s">
        <v>3</v>
      </c>
      <c r="S128" s="3" t="s">
        <v>4</v>
      </c>
      <c r="T128" s="3" t="s">
        <v>5</v>
      </c>
    </row>
    <row r="129" spans="1:20" x14ac:dyDescent="0.25">
      <c r="A129" s="3">
        <v>1</v>
      </c>
      <c r="B129" s="3">
        <v>0.6</v>
      </c>
      <c r="C129" s="3">
        <v>0.8</v>
      </c>
      <c r="D129" s="3">
        <v>10.5</v>
      </c>
      <c r="E129" s="3">
        <v>617.9</v>
      </c>
      <c r="F129" s="3">
        <v>15.9</v>
      </c>
      <c r="G129" s="15" t="s">
        <v>83</v>
      </c>
      <c r="H129" s="3">
        <v>1</v>
      </c>
      <c r="I129" s="3">
        <v>0.5</v>
      </c>
      <c r="J129" s="3">
        <v>0.5</v>
      </c>
      <c r="K129" s="3">
        <v>11.7</v>
      </c>
      <c r="L129" s="3">
        <v>489.2</v>
      </c>
      <c r="M129" s="3">
        <v>18.5</v>
      </c>
      <c r="N129" s="15" t="s">
        <v>100</v>
      </c>
      <c r="O129" s="3">
        <v>1</v>
      </c>
      <c r="P129" s="3">
        <v>4.5</v>
      </c>
      <c r="Q129" s="3">
        <v>4.3</v>
      </c>
      <c r="R129" s="3">
        <v>11.1</v>
      </c>
      <c r="S129" s="3">
        <v>965.8</v>
      </c>
      <c r="T129" s="3">
        <v>19.7</v>
      </c>
    </row>
    <row r="130" spans="1:20" x14ac:dyDescent="0.25">
      <c r="A130" s="3">
        <v>2</v>
      </c>
      <c r="B130" s="3">
        <v>0.4</v>
      </c>
      <c r="C130" s="3">
        <v>0.5</v>
      </c>
      <c r="D130" s="3"/>
      <c r="E130" s="3"/>
      <c r="F130" s="3"/>
      <c r="H130" s="3">
        <v>2</v>
      </c>
      <c r="I130" s="3">
        <v>0.5</v>
      </c>
      <c r="J130" s="3">
        <v>0.6</v>
      </c>
      <c r="K130" s="3"/>
      <c r="L130" s="3"/>
      <c r="M130" s="3"/>
      <c r="N130" s="15" t="s">
        <v>101</v>
      </c>
      <c r="O130" s="3">
        <v>2</v>
      </c>
      <c r="P130" s="3">
        <v>2.8</v>
      </c>
      <c r="Q130" s="3">
        <v>3.2</v>
      </c>
      <c r="R130" s="3"/>
      <c r="S130" s="3"/>
      <c r="T130" s="3"/>
    </row>
    <row r="131" spans="1:20" x14ac:dyDescent="0.25">
      <c r="A131" s="3">
        <v>3</v>
      </c>
      <c r="B131" s="3">
        <v>2.2000000000000002</v>
      </c>
      <c r="C131" s="3">
        <v>2.2999999999999998</v>
      </c>
      <c r="D131" s="3"/>
      <c r="E131" s="3"/>
      <c r="F131" s="3"/>
      <c r="G131" s="15" t="s">
        <v>87</v>
      </c>
      <c r="H131" s="3">
        <v>3</v>
      </c>
      <c r="I131" s="3">
        <v>0.4</v>
      </c>
      <c r="J131" s="3">
        <v>0.6</v>
      </c>
      <c r="K131" s="3"/>
      <c r="L131" s="3"/>
      <c r="M131" s="3"/>
      <c r="O131" s="3">
        <v>3</v>
      </c>
      <c r="P131" s="3">
        <v>2.2999999999999998</v>
      </c>
      <c r="Q131" s="3">
        <v>2.2000000000000002</v>
      </c>
      <c r="R131" s="3"/>
      <c r="S131" s="3"/>
      <c r="T131" s="3"/>
    </row>
    <row r="132" spans="1:20" x14ac:dyDescent="0.25">
      <c r="A132" s="3">
        <v>4</v>
      </c>
      <c r="B132" s="3">
        <v>1.2</v>
      </c>
      <c r="C132" s="3">
        <v>1.8</v>
      </c>
      <c r="D132" s="3"/>
      <c r="E132" s="3"/>
      <c r="F132" s="3"/>
      <c r="H132" s="3">
        <v>4</v>
      </c>
      <c r="I132" s="3">
        <v>1</v>
      </c>
      <c r="J132" s="3">
        <v>0.8</v>
      </c>
      <c r="K132" s="3"/>
      <c r="L132" s="3"/>
      <c r="M132" s="3"/>
      <c r="O132" s="3">
        <v>4</v>
      </c>
      <c r="P132" s="3">
        <v>3.5</v>
      </c>
      <c r="Q132" s="3">
        <v>3.4</v>
      </c>
      <c r="R132" s="3"/>
      <c r="S132" s="3"/>
      <c r="T132" s="3"/>
    </row>
    <row r="133" spans="1:20" x14ac:dyDescent="0.25">
      <c r="A133" s="3">
        <v>5</v>
      </c>
      <c r="B133" s="3">
        <v>1.6</v>
      </c>
      <c r="C133" s="3">
        <v>2.2000000000000002</v>
      </c>
      <c r="D133" s="3"/>
      <c r="E133" s="3"/>
      <c r="F133" s="3"/>
      <c r="G133" s="15" t="s">
        <v>83</v>
      </c>
      <c r="H133" s="3">
        <v>5</v>
      </c>
      <c r="I133" s="3">
        <v>0.8</v>
      </c>
      <c r="J133" s="3">
        <v>0.6</v>
      </c>
      <c r="K133" s="3"/>
      <c r="L133" s="3"/>
      <c r="M133" s="3"/>
      <c r="N133" s="15" t="s">
        <v>83</v>
      </c>
      <c r="O133" s="3">
        <v>5</v>
      </c>
      <c r="P133" s="3">
        <v>3.5</v>
      </c>
      <c r="Q133" s="3">
        <v>4.8</v>
      </c>
      <c r="R133" s="3"/>
      <c r="S133" s="3"/>
      <c r="T133" s="3"/>
    </row>
    <row r="134" spans="1:20" x14ac:dyDescent="0.25">
      <c r="A134" s="3">
        <v>6</v>
      </c>
      <c r="B134" s="3">
        <v>2.2000000000000002</v>
      </c>
      <c r="C134" s="3">
        <v>2.2000000000000002</v>
      </c>
      <c r="D134" s="3"/>
      <c r="E134" s="3"/>
      <c r="F134" s="3"/>
      <c r="G134" s="15" t="s">
        <v>83</v>
      </c>
      <c r="H134" s="3">
        <v>6</v>
      </c>
      <c r="I134" s="3">
        <v>0.5</v>
      </c>
      <c r="J134" s="3">
        <v>0.9</v>
      </c>
      <c r="K134" s="3"/>
      <c r="L134" s="3"/>
      <c r="M134" s="3"/>
      <c r="N134" s="15" t="s">
        <v>89</v>
      </c>
      <c r="O134" s="3">
        <v>6</v>
      </c>
      <c r="P134" s="3">
        <v>3.5</v>
      </c>
      <c r="Q134" s="3">
        <v>3.9</v>
      </c>
      <c r="R134" s="3"/>
      <c r="S134" s="3"/>
      <c r="T134" s="3"/>
    </row>
    <row r="135" spans="1:20" x14ac:dyDescent="0.25">
      <c r="A135" s="3">
        <v>7</v>
      </c>
      <c r="B135" s="3">
        <v>1.6</v>
      </c>
      <c r="C135" s="3">
        <v>1.5</v>
      </c>
      <c r="D135" s="3"/>
      <c r="E135" s="3"/>
      <c r="F135" s="3"/>
      <c r="H135" s="3">
        <v>7</v>
      </c>
      <c r="I135" s="3">
        <v>0.5</v>
      </c>
      <c r="J135" s="3">
        <v>0.6</v>
      </c>
      <c r="K135" s="3"/>
      <c r="L135" s="3"/>
      <c r="M135" s="3"/>
      <c r="N135" s="15" t="s">
        <v>83</v>
      </c>
      <c r="O135" s="3">
        <v>7</v>
      </c>
      <c r="P135" s="3">
        <v>4.4000000000000004</v>
      </c>
      <c r="Q135" s="3">
        <v>5</v>
      </c>
      <c r="R135" s="3"/>
      <c r="S135" s="3"/>
      <c r="T135" s="3"/>
    </row>
    <row r="136" spans="1:20" x14ac:dyDescent="0.25">
      <c r="A136" s="3">
        <v>8</v>
      </c>
      <c r="B136" s="3">
        <v>1.3</v>
      </c>
      <c r="C136" s="3">
        <v>2</v>
      </c>
      <c r="D136" s="3"/>
      <c r="E136" s="3"/>
      <c r="F136" s="3"/>
      <c r="G136" s="15" t="s">
        <v>83</v>
      </c>
      <c r="H136" s="3">
        <v>8</v>
      </c>
      <c r="I136" s="3">
        <v>0.4</v>
      </c>
      <c r="J136" s="3">
        <v>0.3</v>
      </c>
      <c r="K136" s="3"/>
      <c r="L136" s="3"/>
      <c r="M136" s="3"/>
      <c r="N136" s="15" t="s">
        <v>83</v>
      </c>
      <c r="O136" s="3">
        <v>8</v>
      </c>
      <c r="P136" s="3">
        <v>4.2</v>
      </c>
      <c r="Q136" s="3">
        <v>4.2</v>
      </c>
      <c r="R136" s="3"/>
      <c r="S136" s="3"/>
      <c r="T136" s="3"/>
    </row>
    <row r="137" spans="1:20" x14ac:dyDescent="0.25">
      <c r="A137" s="3">
        <v>9</v>
      </c>
      <c r="B137" s="3">
        <v>1.8</v>
      </c>
      <c r="C137" s="3">
        <v>1.8</v>
      </c>
      <c r="D137" s="3"/>
      <c r="E137" s="3"/>
      <c r="F137" s="3"/>
      <c r="H137" s="3">
        <v>9</v>
      </c>
      <c r="I137" s="3">
        <v>0.3</v>
      </c>
      <c r="J137" s="3">
        <v>0.3</v>
      </c>
      <c r="K137" s="3"/>
      <c r="L137" s="3"/>
      <c r="M137" s="3"/>
      <c r="N137" s="15" t="s">
        <v>85</v>
      </c>
      <c r="O137" s="3">
        <v>9</v>
      </c>
      <c r="P137" s="3">
        <v>3.7</v>
      </c>
      <c r="Q137" s="3">
        <v>4.2</v>
      </c>
      <c r="R137" s="3"/>
      <c r="S137" s="3"/>
      <c r="T137" s="3"/>
    </row>
    <row r="138" spans="1:20" x14ac:dyDescent="0.25">
      <c r="A138" s="3">
        <v>10</v>
      </c>
      <c r="B138" s="3">
        <v>1.3</v>
      </c>
      <c r="C138" s="3">
        <v>1.9</v>
      </c>
      <c r="D138" s="3"/>
      <c r="E138" s="3"/>
      <c r="F138" s="3"/>
      <c r="H138" s="3">
        <v>10</v>
      </c>
      <c r="I138" s="3">
        <v>0.6</v>
      </c>
      <c r="J138" s="3">
        <v>0.3</v>
      </c>
      <c r="K138" s="3"/>
      <c r="L138" s="3"/>
      <c r="M138" s="3"/>
      <c r="N138" s="15" t="s">
        <v>82</v>
      </c>
      <c r="O138" s="3">
        <v>10</v>
      </c>
      <c r="P138" s="3">
        <v>1.8</v>
      </c>
      <c r="Q138" s="3">
        <v>2.4</v>
      </c>
      <c r="R138" s="3"/>
      <c r="S138" s="3"/>
      <c r="T138" s="3"/>
    </row>
    <row r="139" spans="1:20" x14ac:dyDescent="0.25">
      <c r="A139" s="3">
        <v>11</v>
      </c>
      <c r="B139" s="3">
        <v>1</v>
      </c>
      <c r="C139" s="3">
        <v>1.4</v>
      </c>
      <c r="D139" s="3"/>
      <c r="E139" s="3"/>
      <c r="F139" s="3"/>
      <c r="H139" s="3">
        <v>11</v>
      </c>
      <c r="I139" s="3">
        <v>1</v>
      </c>
      <c r="J139" s="3">
        <v>0.7</v>
      </c>
      <c r="K139" s="3"/>
      <c r="L139" s="3"/>
      <c r="M139" s="3"/>
      <c r="O139" s="3">
        <v>11</v>
      </c>
      <c r="P139" s="3">
        <v>1.9</v>
      </c>
      <c r="Q139" s="3">
        <v>2.4</v>
      </c>
      <c r="R139" s="3"/>
      <c r="S139" s="3"/>
      <c r="T139" s="3"/>
    </row>
    <row r="140" spans="1:20" x14ac:dyDescent="0.25">
      <c r="A140" s="3">
        <v>12</v>
      </c>
      <c r="B140" s="3">
        <v>0.6</v>
      </c>
      <c r="C140" s="3">
        <v>0.9</v>
      </c>
      <c r="D140" s="3"/>
      <c r="E140" s="3"/>
      <c r="F140" s="3"/>
      <c r="G140" s="15" t="s">
        <v>85</v>
      </c>
      <c r="H140" s="3">
        <v>12</v>
      </c>
      <c r="I140" s="3"/>
      <c r="J140" s="3"/>
      <c r="K140" s="3"/>
      <c r="L140" s="3"/>
      <c r="M140" s="3"/>
      <c r="O140" s="3">
        <v>12</v>
      </c>
      <c r="P140" s="3">
        <v>0.9</v>
      </c>
      <c r="Q140" s="3">
        <v>0.6</v>
      </c>
      <c r="R140" s="3"/>
      <c r="S140" s="3"/>
      <c r="T140" s="3"/>
    </row>
  </sheetData>
  <mergeCells count="29">
    <mergeCell ref="A18:F18"/>
    <mergeCell ref="H18:M18"/>
    <mergeCell ref="O18:T18"/>
    <mergeCell ref="A1:G1"/>
    <mergeCell ref="H1:M1"/>
    <mergeCell ref="A3:F3"/>
    <mergeCell ref="H3:M3"/>
    <mergeCell ref="O3:T3"/>
    <mergeCell ref="A33:F33"/>
    <mergeCell ref="H33:M33"/>
    <mergeCell ref="O33:T33"/>
    <mergeCell ref="A50:F50"/>
    <mergeCell ref="H50:M50"/>
    <mergeCell ref="O50:T50"/>
    <mergeCell ref="A65:F65"/>
    <mergeCell ref="H65:M65"/>
    <mergeCell ref="O65:T65"/>
    <mergeCell ref="A80:F80"/>
    <mergeCell ref="H80:M80"/>
    <mergeCell ref="O80:T80"/>
    <mergeCell ref="A127:F127"/>
    <mergeCell ref="H127:M127"/>
    <mergeCell ref="O127:T127"/>
    <mergeCell ref="A97:F97"/>
    <mergeCell ref="H97:M97"/>
    <mergeCell ref="O97:T97"/>
    <mergeCell ref="A112:F112"/>
    <mergeCell ref="H112:M112"/>
    <mergeCell ref="O112:T112"/>
  </mergeCells>
  <pageMargins left="0.75" right="0.75" top="1" bottom="1" header="0.5" footer="0.5"/>
  <pageSetup paperSize="9" scale="36"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326"/>
  <sheetViews>
    <sheetView topLeftCell="A262" zoomScale="60" zoomScaleNormal="60" zoomScalePageLayoutView="60" workbookViewId="0">
      <selection activeCell="D337" sqref="D337"/>
    </sheetView>
  </sheetViews>
  <sheetFormatPr baseColWidth="10" defaultColWidth="10.875" defaultRowHeight="15.75" x14ac:dyDescent="0.25"/>
  <cols>
    <col min="1" max="1" width="19" style="1" bestFit="1" customWidth="1"/>
    <col min="2" max="3" width="19" style="1" customWidth="1"/>
    <col min="4" max="5" width="13.625" style="1" bestFit="1" customWidth="1"/>
    <col min="6" max="6" width="13.625" style="1" customWidth="1"/>
    <col min="7" max="7" width="5.125" style="1" bestFit="1" customWidth="1"/>
    <col min="8" max="8" width="5.5" style="1" bestFit="1" customWidth="1"/>
    <col min="9" max="9" width="8.625" style="1" bestFit="1" customWidth="1"/>
    <col min="10" max="16384" width="10.875" style="1"/>
  </cols>
  <sheetData>
    <row r="1" spans="1:10" x14ac:dyDescent="0.25">
      <c r="A1" s="37" t="s">
        <v>37</v>
      </c>
      <c r="B1" s="37"/>
      <c r="C1" s="37"/>
      <c r="D1" s="37"/>
      <c r="E1" s="37"/>
      <c r="F1" s="37"/>
      <c r="G1" s="37"/>
      <c r="H1" s="37"/>
      <c r="I1" s="37"/>
    </row>
    <row r="3" spans="1:10" x14ac:dyDescent="0.25">
      <c r="A3" s="21" t="s">
        <v>0</v>
      </c>
      <c r="B3" s="21" t="s">
        <v>62</v>
      </c>
      <c r="C3" s="21" t="s">
        <v>63</v>
      </c>
      <c r="D3" s="21" t="s">
        <v>1</v>
      </c>
      <c r="E3" s="21" t="s">
        <v>2</v>
      </c>
      <c r="F3" s="21" t="s">
        <v>72</v>
      </c>
      <c r="G3" s="21" t="s">
        <v>3</v>
      </c>
      <c r="H3" s="21" t="s">
        <v>4</v>
      </c>
      <c r="I3" s="21" t="s">
        <v>5</v>
      </c>
    </row>
    <row r="4" spans="1:10" x14ac:dyDescent="0.25">
      <c r="A4" s="3">
        <v>1</v>
      </c>
      <c r="B4" s="3" t="s">
        <v>64</v>
      </c>
      <c r="C4" s="3" t="s">
        <v>65</v>
      </c>
      <c r="D4" s="3">
        <v>1</v>
      </c>
      <c r="E4" s="3">
        <v>0.8</v>
      </c>
      <c r="F4" s="3">
        <f>AVERAGE(D4:E4)</f>
        <v>0.9</v>
      </c>
      <c r="G4" s="3">
        <v>10.3</v>
      </c>
      <c r="H4" s="3">
        <v>636.6</v>
      </c>
      <c r="I4" s="3">
        <v>22.3</v>
      </c>
      <c r="J4" s="15"/>
    </row>
    <row r="5" spans="1:10" x14ac:dyDescent="0.25">
      <c r="A5" s="3">
        <v>2</v>
      </c>
      <c r="B5" s="3" t="s">
        <v>64</v>
      </c>
      <c r="C5" s="3" t="s">
        <v>68</v>
      </c>
      <c r="D5" s="3">
        <v>2.1</v>
      </c>
      <c r="E5" s="3">
        <v>2.8</v>
      </c>
      <c r="F5" s="3">
        <f t="shared" ref="F5:F68" si="0">AVERAGE(D5:E5)</f>
        <v>2.4500000000000002</v>
      </c>
      <c r="G5" s="3"/>
      <c r="H5" s="3"/>
      <c r="I5" s="3"/>
      <c r="J5" s="15"/>
    </row>
    <row r="6" spans="1:10" x14ac:dyDescent="0.25">
      <c r="A6" s="3">
        <v>3</v>
      </c>
      <c r="B6" s="3" t="s">
        <v>64</v>
      </c>
      <c r="C6" s="3" t="s">
        <v>65</v>
      </c>
      <c r="D6" s="3">
        <v>1.6</v>
      </c>
      <c r="E6" s="3">
        <v>1.6</v>
      </c>
      <c r="F6" s="3">
        <f t="shared" si="0"/>
        <v>1.6</v>
      </c>
      <c r="G6" s="3"/>
      <c r="H6" s="3"/>
      <c r="I6" s="3"/>
      <c r="J6" s="15" t="s">
        <v>83</v>
      </c>
    </row>
    <row r="7" spans="1:10" x14ac:dyDescent="0.25">
      <c r="A7" s="3">
        <v>4</v>
      </c>
      <c r="B7" s="3" t="s">
        <v>64</v>
      </c>
      <c r="C7" s="3" t="s">
        <v>65</v>
      </c>
      <c r="D7" s="3">
        <v>1.4</v>
      </c>
      <c r="E7" s="3">
        <v>1.4</v>
      </c>
      <c r="F7" s="3">
        <f t="shared" si="0"/>
        <v>1.4</v>
      </c>
      <c r="G7" s="3"/>
      <c r="H7" s="3"/>
      <c r="I7" s="3"/>
      <c r="J7" s="15" t="s">
        <v>89</v>
      </c>
    </row>
    <row r="8" spans="1:10" x14ac:dyDescent="0.25">
      <c r="A8" s="3">
        <v>5</v>
      </c>
      <c r="B8" s="3" t="s">
        <v>64</v>
      </c>
      <c r="C8" s="3" t="s">
        <v>65</v>
      </c>
      <c r="D8" s="3">
        <v>2</v>
      </c>
      <c r="E8" s="3">
        <v>1.8</v>
      </c>
      <c r="F8" s="3">
        <f t="shared" si="0"/>
        <v>1.9</v>
      </c>
      <c r="G8" s="3"/>
      <c r="H8" s="3"/>
      <c r="I8" s="3"/>
      <c r="J8" s="15"/>
    </row>
    <row r="9" spans="1:10" x14ac:dyDescent="0.25">
      <c r="A9" s="3">
        <v>6</v>
      </c>
      <c r="B9" s="3" t="s">
        <v>64</v>
      </c>
      <c r="C9" s="3" t="s">
        <v>65</v>
      </c>
      <c r="D9" s="3">
        <v>5</v>
      </c>
      <c r="E9" s="3">
        <v>4.4000000000000004</v>
      </c>
      <c r="F9" s="3">
        <f t="shared" si="0"/>
        <v>4.7</v>
      </c>
      <c r="G9" s="3"/>
      <c r="H9" s="3"/>
      <c r="I9" s="3"/>
      <c r="J9" s="15"/>
    </row>
    <row r="10" spans="1:10" x14ac:dyDescent="0.25">
      <c r="A10" s="3">
        <v>7</v>
      </c>
      <c r="B10" s="3" t="s">
        <v>64</v>
      </c>
      <c r="C10" s="3" t="s">
        <v>65</v>
      </c>
      <c r="D10" s="3">
        <v>0.8</v>
      </c>
      <c r="E10" s="3">
        <v>1</v>
      </c>
      <c r="F10" s="3">
        <f t="shared" si="0"/>
        <v>0.9</v>
      </c>
      <c r="G10" s="3"/>
      <c r="H10" s="3"/>
      <c r="I10" s="3"/>
      <c r="J10" s="15"/>
    </row>
    <row r="11" spans="1:10" x14ac:dyDescent="0.25">
      <c r="A11" s="3">
        <v>8</v>
      </c>
      <c r="B11" s="3" t="s">
        <v>64</v>
      </c>
      <c r="C11" s="3" t="s">
        <v>65</v>
      </c>
      <c r="D11" s="3">
        <v>2.2999999999999998</v>
      </c>
      <c r="E11" s="3">
        <v>1.8</v>
      </c>
      <c r="F11" s="3">
        <f t="shared" si="0"/>
        <v>2.0499999999999998</v>
      </c>
      <c r="G11" s="3"/>
      <c r="H11" s="3"/>
      <c r="I11" s="3"/>
      <c r="J11" s="15"/>
    </row>
    <row r="12" spans="1:10" x14ac:dyDescent="0.25">
      <c r="A12" s="3">
        <v>9</v>
      </c>
      <c r="B12" s="3" t="s">
        <v>64</v>
      </c>
      <c r="C12" s="3" t="s">
        <v>65</v>
      </c>
      <c r="D12" s="3">
        <v>2.2999999999999998</v>
      </c>
      <c r="E12" s="3">
        <v>2.9</v>
      </c>
      <c r="F12" s="3">
        <f t="shared" si="0"/>
        <v>2.5999999999999996</v>
      </c>
      <c r="G12" s="3"/>
      <c r="H12" s="3"/>
      <c r="I12" s="3"/>
      <c r="J12" s="15"/>
    </row>
    <row r="13" spans="1:10" x14ac:dyDescent="0.25">
      <c r="A13" s="3">
        <v>10</v>
      </c>
      <c r="B13" s="3" t="s">
        <v>64</v>
      </c>
      <c r="C13" s="3" t="s">
        <v>65</v>
      </c>
      <c r="D13" s="3">
        <v>2.4</v>
      </c>
      <c r="E13" s="3">
        <v>1.3</v>
      </c>
      <c r="F13" s="3">
        <f t="shared" si="0"/>
        <v>1.85</v>
      </c>
      <c r="G13" s="3"/>
      <c r="H13" s="3"/>
      <c r="I13" s="3"/>
      <c r="J13" s="15"/>
    </row>
    <row r="14" spans="1:10" x14ac:dyDescent="0.25">
      <c r="A14" s="3">
        <v>11</v>
      </c>
      <c r="B14" s="3" t="s">
        <v>64</v>
      </c>
      <c r="C14" s="3" t="s">
        <v>65</v>
      </c>
      <c r="D14" s="3">
        <v>2.7</v>
      </c>
      <c r="E14" s="3">
        <v>2.4</v>
      </c>
      <c r="F14" s="3">
        <f t="shared" si="0"/>
        <v>2.5499999999999998</v>
      </c>
      <c r="G14" s="3"/>
      <c r="H14" s="3"/>
      <c r="I14" s="3"/>
      <c r="J14" s="15"/>
    </row>
    <row r="15" spans="1:10" x14ac:dyDescent="0.25">
      <c r="A15" s="3">
        <v>12</v>
      </c>
      <c r="B15" s="3" t="s">
        <v>64</v>
      </c>
      <c r="C15" s="3" t="s">
        <v>65</v>
      </c>
      <c r="D15" s="3">
        <v>3.4</v>
      </c>
      <c r="E15" s="3">
        <v>3.3</v>
      </c>
      <c r="F15" s="3">
        <f t="shared" si="0"/>
        <v>3.3499999999999996</v>
      </c>
      <c r="G15" s="3"/>
      <c r="H15" s="3"/>
      <c r="I15" s="3"/>
      <c r="J15" s="15"/>
    </row>
    <row r="16" spans="1:10" x14ac:dyDescent="0.25">
      <c r="A16" s="3">
        <v>13</v>
      </c>
      <c r="B16" s="3" t="s">
        <v>64</v>
      </c>
      <c r="C16" s="3" t="s">
        <v>65</v>
      </c>
      <c r="D16" s="3">
        <v>2.9</v>
      </c>
      <c r="E16" s="3">
        <v>3.2</v>
      </c>
      <c r="F16" s="3">
        <f t="shared" si="0"/>
        <v>3.05</v>
      </c>
      <c r="G16" s="3">
        <v>9</v>
      </c>
      <c r="H16" s="3">
        <v>686.8</v>
      </c>
      <c r="I16" s="3">
        <v>18.399999999999999</v>
      </c>
      <c r="J16" s="15"/>
    </row>
    <row r="17" spans="1:10" x14ac:dyDescent="0.25">
      <c r="A17" s="3">
        <v>14</v>
      </c>
      <c r="B17" s="3" t="s">
        <v>64</v>
      </c>
      <c r="C17" s="3" t="s">
        <v>65</v>
      </c>
      <c r="D17" s="3">
        <v>0.4</v>
      </c>
      <c r="E17" s="3">
        <v>0.4</v>
      </c>
      <c r="F17" s="3">
        <f t="shared" si="0"/>
        <v>0.4</v>
      </c>
      <c r="G17" s="3"/>
      <c r="H17" s="3"/>
      <c r="I17" s="3"/>
      <c r="J17" s="15"/>
    </row>
    <row r="18" spans="1:10" x14ac:dyDescent="0.25">
      <c r="A18" s="3">
        <v>15</v>
      </c>
      <c r="B18" s="3" t="s">
        <v>64</v>
      </c>
      <c r="C18" s="3" t="s">
        <v>65</v>
      </c>
      <c r="D18" s="3">
        <v>0.7</v>
      </c>
      <c r="E18" s="3">
        <v>1</v>
      </c>
      <c r="F18" s="3">
        <f t="shared" si="0"/>
        <v>0.85</v>
      </c>
      <c r="G18" s="3"/>
      <c r="H18" s="3"/>
      <c r="I18" s="3"/>
      <c r="J18" s="15" t="s">
        <v>89</v>
      </c>
    </row>
    <row r="19" spans="1:10" x14ac:dyDescent="0.25">
      <c r="A19" s="3">
        <v>16</v>
      </c>
      <c r="B19" s="3" t="s">
        <v>64</v>
      </c>
      <c r="C19" s="3" t="s">
        <v>65</v>
      </c>
      <c r="D19" s="3">
        <v>0.5</v>
      </c>
      <c r="E19" s="3">
        <v>0.6</v>
      </c>
      <c r="F19" s="3">
        <f t="shared" si="0"/>
        <v>0.55000000000000004</v>
      </c>
      <c r="G19" s="3"/>
      <c r="H19" s="3"/>
      <c r="I19" s="3"/>
      <c r="J19" s="15"/>
    </row>
    <row r="20" spans="1:10" x14ac:dyDescent="0.25">
      <c r="A20" s="3">
        <v>17</v>
      </c>
      <c r="B20" s="3" t="s">
        <v>64</v>
      </c>
      <c r="C20" s="3" t="s">
        <v>65</v>
      </c>
      <c r="D20" s="3">
        <v>1.7</v>
      </c>
      <c r="E20" s="3">
        <v>2.2000000000000002</v>
      </c>
      <c r="F20" s="3">
        <f t="shared" si="0"/>
        <v>1.9500000000000002</v>
      </c>
      <c r="G20" s="3"/>
      <c r="H20" s="3"/>
      <c r="I20" s="3"/>
      <c r="J20" s="15"/>
    </row>
    <row r="21" spans="1:10" x14ac:dyDescent="0.25">
      <c r="A21" s="3">
        <v>18</v>
      </c>
      <c r="B21" s="3" t="s">
        <v>64</v>
      </c>
      <c r="C21" s="3" t="s">
        <v>65</v>
      </c>
      <c r="D21" s="3">
        <v>1.2</v>
      </c>
      <c r="E21" s="3">
        <v>1</v>
      </c>
      <c r="F21" s="3">
        <f t="shared" si="0"/>
        <v>1.1000000000000001</v>
      </c>
      <c r="G21" s="3"/>
      <c r="H21" s="3"/>
      <c r="I21" s="3"/>
      <c r="J21" s="15"/>
    </row>
    <row r="22" spans="1:10" x14ac:dyDescent="0.25">
      <c r="A22" s="3">
        <v>19</v>
      </c>
      <c r="B22" s="3" t="s">
        <v>64</v>
      </c>
      <c r="C22" s="3" t="s">
        <v>65</v>
      </c>
      <c r="D22" s="3">
        <v>1.5</v>
      </c>
      <c r="E22" s="3">
        <v>1.2</v>
      </c>
      <c r="F22" s="3">
        <f t="shared" si="0"/>
        <v>1.35</v>
      </c>
      <c r="G22" s="3"/>
      <c r="H22" s="3"/>
      <c r="I22" s="3"/>
      <c r="J22" s="15" t="s">
        <v>86</v>
      </c>
    </row>
    <row r="23" spans="1:10" x14ac:dyDescent="0.25">
      <c r="A23" s="3">
        <v>20</v>
      </c>
      <c r="B23" s="3" t="s">
        <v>64</v>
      </c>
      <c r="C23" s="3" t="s">
        <v>65</v>
      </c>
      <c r="D23" s="3">
        <v>2.4</v>
      </c>
      <c r="E23" s="3">
        <v>2.5</v>
      </c>
      <c r="F23" s="3">
        <f t="shared" si="0"/>
        <v>2.4500000000000002</v>
      </c>
      <c r="G23" s="3"/>
      <c r="H23" s="3"/>
      <c r="I23" s="3"/>
      <c r="J23" s="15"/>
    </row>
    <row r="24" spans="1:10" x14ac:dyDescent="0.25">
      <c r="A24" s="3">
        <v>21</v>
      </c>
      <c r="B24" s="3" t="s">
        <v>64</v>
      </c>
      <c r="C24" s="3" t="s">
        <v>65</v>
      </c>
      <c r="D24" s="3">
        <v>2.1</v>
      </c>
      <c r="E24" s="3">
        <v>2.2000000000000002</v>
      </c>
      <c r="F24" s="3">
        <f t="shared" si="0"/>
        <v>2.1500000000000004</v>
      </c>
      <c r="G24" s="3"/>
      <c r="H24" s="3"/>
      <c r="I24" s="3"/>
      <c r="J24" s="15"/>
    </row>
    <row r="25" spans="1:10" x14ac:dyDescent="0.25">
      <c r="A25" s="3">
        <v>22</v>
      </c>
      <c r="B25" s="3" t="s">
        <v>64</v>
      </c>
      <c r="C25" s="3" t="s">
        <v>65</v>
      </c>
      <c r="D25" s="3">
        <v>0.5</v>
      </c>
      <c r="E25" s="3">
        <v>0.6</v>
      </c>
      <c r="F25" s="3">
        <f t="shared" si="0"/>
        <v>0.55000000000000004</v>
      </c>
      <c r="G25" s="3"/>
      <c r="H25" s="3"/>
      <c r="I25" s="3"/>
      <c r="J25" s="15"/>
    </row>
    <row r="26" spans="1:10" x14ac:dyDescent="0.25">
      <c r="A26" s="3">
        <v>23</v>
      </c>
      <c r="B26" s="3" t="s">
        <v>64</v>
      </c>
      <c r="C26" s="3" t="s">
        <v>65</v>
      </c>
      <c r="D26" s="3">
        <v>1.4</v>
      </c>
      <c r="E26" s="3">
        <v>0.4</v>
      </c>
      <c r="F26" s="3">
        <f t="shared" si="0"/>
        <v>0.89999999999999991</v>
      </c>
      <c r="G26" s="3"/>
      <c r="H26" s="3"/>
      <c r="I26" s="3"/>
      <c r="J26" s="15"/>
    </row>
    <row r="27" spans="1:10" x14ac:dyDescent="0.25">
      <c r="A27" s="3">
        <v>24</v>
      </c>
      <c r="B27" s="3" t="s">
        <v>64</v>
      </c>
      <c r="C27" s="3" t="s">
        <v>65</v>
      </c>
      <c r="D27" s="3">
        <v>1.8</v>
      </c>
      <c r="E27" s="3">
        <v>1.8</v>
      </c>
      <c r="F27" s="3">
        <f t="shared" si="0"/>
        <v>1.8</v>
      </c>
      <c r="G27" s="3"/>
      <c r="H27" s="3"/>
      <c r="I27" s="3"/>
      <c r="J27" s="15"/>
    </row>
    <row r="28" spans="1:10" x14ac:dyDescent="0.25">
      <c r="A28" s="3">
        <v>25</v>
      </c>
      <c r="B28" s="3" t="s">
        <v>64</v>
      </c>
      <c r="C28" s="3" t="s">
        <v>65</v>
      </c>
      <c r="D28" s="3">
        <v>0.6</v>
      </c>
      <c r="E28" s="3">
        <v>0.5</v>
      </c>
      <c r="F28" s="3">
        <f t="shared" si="0"/>
        <v>0.55000000000000004</v>
      </c>
      <c r="G28" s="3">
        <v>9.6999999999999993</v>
      </c>
      <c r="H28" s="3">
        <v>674.8</v>
      </c>
      <c r="I28" s="3">
        <v>17.100000000000001</v>
      </c>
      <c r="J28" s="15"/>
    </row>
    <row r="29" spans="1:10" x14ac:dyDescent="0.25">
      <c r="A29" s="3">
        <v>26</v>
      </c>
      <c r="B29" s="3" t="s">
        <v>64</v>
      </c>
      <c r="C29" s="3" t="s">
        <v>65</v>
      </c>
      <c r="D29" s="3">
        <v>2.1</v>
      </c>
      <c r="E29" s="3">
        <v>2</v>
      </c>
      <c r="F29" s="3">
        <f t="shared" si="0"/>
        <v>2.0499999999999998</v>
      </c>
      <c r="G29" s="3"/>
      <c r="H29" s="3"/>
      <c r="I29" s="3"/>
      <c r="J29" s="15" t="s">
        <v>83</v>
      </c>
    </row>
    <row r="30" spans="1:10" x14ac:dyDescent="0.25">
      <c r="A30" s="3">
        <v>27</v>
      </c>
      <c r="B30" s="3" t="s">
        <v>64</v>
      </c>
      <c r="C30" s="3" t="s">
        <v>65</v>
      </c>
      <c r="D30" s="3">
        <v>0.8</v>
      </c>
      <c r="E30" s="3">
        <v>0.8</v>
      </c>
      <c r="F30" s="3">
        <f t="shared" si="0"/>
        <v>0.8</v>
      </c>
      <c r="G30" s="3"/>
      <c r="H30" s="3"/>
      <c r="I30" s="3"/>
      <c r="J30" s="15"/>
    </row>
    <row r="31" spans="1:10" x14ac:dyDescent="0.25">
      <c r="A31" s="3">
        <v>28</v>
      </c>
      <c r="B31" s="3" t="s">
        <v>64</v>
      </c>
      <c r="C31" s="3" t="s">
        <v>65</v>
      </c>
      <c r="D31" s="3">
        <v>0.8</v>
      </c>
      <c r="E31" s="3">
        <v>0.5</v>
      </c>
      <c r="F31" s="3">
        <f t="shared" si="0"/>
        <v>0.65</v>
      </c>
      <c r="G31" s="3"/>
      <c r="H31" s="3"/>
      <c r="I31" s="3"/>
      <c r="J31" s="15" t="s">
        <v>83</v>
      </c>
    </row>
    <row r="32" spans="1:10" x14ac:dyDescent="0.25">
      <c r="A32" s="3">
        <v>29</v>
      </c>
      <c r="B32" s="3" t="s">
        <v>64</v>
      </c>
      <c r="C32" s="3" t="s">
        <v>65</v>
      </c>
      <c r="D32" s="3">
        <v>0.9</v>
      </c>
      <c r="E32" s="3">
        <v>0.9</v>
      </c>
      <c r="F32" s="3">
        <f t="shared" si="0"/>
        <v>0.9</v>
      </c>
      <c r="G32" s="3"/>
      <c r="H32" s="3"/>
      <c r="I32" s="3"/>
      <c r="J32" s="15" t="s">
        <v>87</v>
      </c>
    </row>
    <row r="33" spans="1:10" x14ac:dyDescent="0.25">
      <c r="A33" s="3">
        <v>30</v>
      </c>
      <c r="B33" s="3" t="s">
        <v>64</v>
      </c>
      <c r="C33" s="3" t="s">
        <v>65</v>
      </c>
      <c r="D33" s="3">
        <v>0.8</v>
      </c>
      <c r="E33" s="3">
        <v>0.9</v>
      </c>
      <c r="F33" s="3">
        <f t="shared" si="0"/>
        <v>0.85000000000000009</v>
      </c>
      <c r="G33" s="3"/>
      <c r="H33" s="3"/>
      <c r="I33" s="3"/>
      <c r="J33" s="15" t="s">
        <v>86</v>
      </c>
    </row>
    <row r="34" spans="1:10" x14ac:dyDescent="0.25">
      <c r="A34" s="3">
        <v>31</v>
      </c>
      <c r="B34" s="3" t="s">
        <v>64</v>
      </c>
      <c r="C34" s="3" t="s">
        <v>65</v>
      </c>
      <c r="D34" s="3">
        <v>1.7</v>
      </c>
      <c r="E34" s="3">
        <v>1.8</v>
      </c>
      <c r="F34" s="3">
        <f t="shared" si="0"/>
        <v>1.75</v>
      </c>
      <c r="G34" s="3"/>
      <c r="H34" s="3"/>
      <c r="I34" s="3"/>
      <c r="J34" s="15"/>
    </row>
    <row r="35" spans="1:10" x14ac:dyDescent="0.25">
      <c r="A35" s="3">
        <v>32</v>
      </c>
      <c r="B35" s="3" t="s">
        <v>64</v>
      </c>
      <c r="C35" s="3" t="s">
        <v>65</v>
      </c>
      <c r="D35" s="3">
        <v>2.1</v>
      </c>
      <c r="E35" s="3">
        <v>2</v>
      </c>
      <c r="F35" s="3">
        <f t="shared" si="0"/>
        <v>2.0499999999999998</v>
      </c>
      <c r="G35" s="3"/>
      <c r="H35" s="3"/>
      <c r="I35" s="3"/>
      <c r="J35" s="15"/>
    </row>
    <row r="36" spans="1:10" x14ac:dyDescent="0.25">
      <c r="A36" s="3">
        <v>33</v>
      </c>
      <c r="B36" s="3" t="s">
        <v>64</v>
      </c>
      <c r="C36" s="3" t="s">
        <v>65</v>
      </c>
      <c r="D36" s="3">
        <v>2.1</v>
      </c>
      <c r="E36" s="3">
        <v>2.6</v>
      </c>
      <c r="F36" s="3">
        <f t="shared" si="0"/>
        <v>2.35</v>
      </c>
      <c r="G36" s="3"/>
      <c r="H36" s="3"/>
      <c r="I36" s="3"/>
      <c r="J36" s="15"/>
    </row>
    <row r="37" spans="1:10" x14ac:dyDescent="0.25">
      <c r="A37" s="3">
        <v>34</v>
      </c>
      <c r="B37" s="3" t="s">
        <v>64</v>
      </c>
      <c r="C37" s="3" t="s">
        <v>65</v>
      </c>
      <c r="D37" s="3">
        <v>1.4</v>
      </c>
      <c r="E37" s="3">
        <v>1.3</v>
      </c>
      <c r="F37" s="3">
        <f t="shared" si="0"/>
        <v>1.35</v>
      </c>
      <c r="G37" s="3"/>
      <c r="H37" s="3"/>
      <c r="I37" s="3"/>
      <c r="J37" s="15"/>
    </row>
    <row r="38" spans="1:10" x14ac:dyDescent="0.25">
      <c r="A38" s="3">
        <v>35</v>
      </c>
      <c r="B38" s="3" t="s">
        <v>64</v>
      </c>
      <c r="C38" s="3" t="s">
        <v>65</v>
      </c>
      <c r="D38" s="3">
        <v>1.3</v>
      </c>
      <c r="E38" s="3">
        <v>1</v>
      </c>
      <c r="F38" s="3">
        <f t="shared" si="0"/>
        <v>1.1499999999999999</v>
      </c>
      <c r="G38" s="3"/>
      <c r="H38" s="3"/>
      <c r="I38" s="3"/>
      <c r="J38" s="15"/>
    </row>
    <row r="39" spans="1:10" x14ac:dyDescent="0.25">
      <c r="A39" s="3">
        <v>36</v>
      </c>
      <c r="B39" s="3" t="s">
        <v>64</v>
      </c>
      <c r="C39" s="3" t="s">
        <v>65</v>
      </c>
      <c r="D39" s="3">
        <v>2</v>
      </c>
      <c r="E39" s="3">
        <v>1.7</v>
      </c>
      <c r="F39" s="3">
        <f t="shared" si="0"/>
        <v>1.85</v>
      </c>
      <c r="G39" s="3"/>
      <c r="H39" s="3"/>
      <c r="I39" s="3"/>
      <c r="J39" s="15"/>
    </row>
    <row r="40" spans="1:10" x14ac:dyDescent="0.25">
      <c r="A40" s="3">
        <v>1</v>
      </c>
      <c r="B40" s="3" t="s">
        <v>69</v>
      </c>
      <c r="C40" s="3" t="s">
        <v>65</v>
      </c>
      <c r="D40" s="3">
        <v>1.1000000000000001</v>
      </c>
      <c r="E40" s="3">
        <v>1.5</v>
      </c>
      <c r="F40" s="3">
        <f t="shared" si="0"/>
        <v>1.3</v>
      </c>
      <c r="G40" s="3">
        <v>11.3</v>
      </c>
      <c r="H40" s="3">
        <v>461.4</v>
      </c>
      <c r="I40" s="3">
        <v>23.2</v>
      </c>
      <c r="J40" s="15" t="s">
        <v>83</v>
      </c>
    </row>
    <row r="41" spans="1:10" x14ac:dyDescent="0.25">
      <c r="A41" s="3">
        <v>2</v>
      </c>
      <c r="B41" s="3" t="s">
        <v>69</v>
      </c>
      <c r="C41" s="3" t="s">
        <v>65</v>
      </c>
      <c r="D41" s="3">
        <v>0.6</v>
      </c>
      <c r="E41" s="3">
        <v>0.8</v>
      </c>
      <c r="F41" s="3">
        <f t="shared" si="0"/>
        <v>0.7</v>
      </c>
      <c r="G41" s="3"/>
      <c r="H41" s="3"/>
      <c r="I41" s="3"/>
      <c r="J41" s="15" t="s">
        <v>82</v>
      </c>
    </row>
    <row r="42" spans="1:10" x14ac:dyDescent="0.25">
      <c r="A42" s="3">
        <v>3</v>
      </c>
      <c r="B42" s="3" t="s">
        <v>69</v>
      </c>
      <c r="C42" s="3" t="s">
        <v>65</v>
      </c>
      <c r="D42" s="3">
        <v>0.3</v>
      </c>
      <c r="E42" s="3">
        <v>0.3</v>
      </c>
      <c r="F42" s="3">
        <f t="shared" si="0"/>
        <v>0.3</v>
      </c>
      <c r="G42" s="3"/>
      <c r="H42" s="3"/>
      <c r="I42" s="3"/>
      <c r="J42" s="15" t="s">
        <v>85</v>
      </c>
    </row>
    <row r="43" spans="1:10" x14ac:dyDescent="0.25">
      <c r="A43" s="3">
        <v>4</v>
      </c>
      <c r="B43" s="3" t="s">
        <v>69</v>
      </c>
      <c r="C43" s="3" t="s">
        <v>65</v>
      </c>
      <c r="D43" s="3">
        <v>0.5</v>
      </c>
      <c r="E43" s="3">
        <v>0.6</v>
      </c>
      <c r="F43" s="3">
        <f t="shared" si="0"/>
        <v>0.55000000000000004</v>
      </c>
      <c r="G43" s="3"/>
      <c r="H43" s="3"/>
      <c r="I43" s="3"/>
      <c r="J43" s="15" t="s">
        <v>82</v>
      </c>
    </row>
    <row r="44" spans="1:10" x14ac:dyDescent="0.25">
      <c r="A44" s="3">
        <v>5</v>
      </c>
      <c r="B44" s="3" t="s">
        <v>69</v>
      </c>
      <c r="C44" s="3" t="s">
        <v>65</v>
      </c>
      <c r="D44" s="3">
        <v>0.7</v>
      </c>
      <c r="E44" s="3">
        <v>0.7</v>
      </c>
      <c r="F44" s="3">
        <f t="shared" si="0"/>
        <v>0.7</v>
      </c>
      <c r="G44" s="3"/>
      <c r="H44" s="3"/>
      <c r="I44" s="3"/>
      <c r="J44" s="15"/>
    </row>
    <row r="45" spans="1:10" x14ac:dyDescent="0.25">
      <c r="A45" s="3">
        <v>6</v>
      </c>
      <c r="B45" s="3" t="s">
        <v>69</v>
      </c>
      <c r="C45" s="3" t="s">
        <v>65</v>
      </c>
      <c r="D45" s="3">
        <v>1.2</v>
      </c>
      <c r="E45" s="3">
        <v>0.8</v>
      </c>
      <c r="F45" s="3">
        <f t="shared" si="0"/>
        <v>1</v>
      </c>
      <c r="G45" s="3"/>
      <c r="H45" s="3"/>
      <c r="I45" s="3"/>
      <c r="J45" s="15" t="s">
        <v>82</v>
      </c>
    </row>
    <row r="46" spans="1:10" x14ac:dyDescent="0.25">
      <c r="A46" s="3">
        <v>7</v>
      </c>
      <c r="B46" s="3" t="s">
        <v>69</v>
      </c>
      <c r="C46" s="3" t="s">
        <v>65</v>
      </c>
      <c r="D46" s="3">
        <v>0.9</v>
      </c>
      <c r="E46" s="3">
        <v>0.6</v>
      </c>
      <c r="F46" s="3">
        <f t="shared" si="0"/>
        <v>0.75</v>
      </c>
      <c r="G46" s="3"/>
      <c r="H46" s="3"/>
      <c r="I46" s="3"/>
      <c r="J46" s="15"/>
    </row>
    <row r="47" spans="1:10" x14ac:dyDescent="0.25">
      <c r="A47" s="3">
        <v>8</v>
      </c>
      <c r="B47" s="3" t="s">
        <v>69</v>
      </c>
      <c r="C47" s="3" t="s">
        <v>65</v>
      </c>
      <c r="D47" s="3">
        <v>0.6</v>
      </c>
      <c r="E47" s="3">
        <v>0.7</v>
      </c>
      <c r="F47" s="3">
        <f t="shared" si="0"/>
        <v>0.64999999999999991</v>
      </c>
      <c r="G47" s="3"/>
      <c r="H47" s="3"/>
      <c r="I47" s="3"/>
      <c r="J47" s="15"/>
    </row>
    <row r="48" spans="1:10" x14ac:dyDescent="0.25">
      <c r="A48" s="3">
        <v>9</v>
      </c>
      <c r="B48" s="3" t="s">
        <v>69</v>
      </c>
      <c r="C48" s="3" t="s">
        <v>65</v>
      </c>
      <c r="D48" s="3">
        <v>0.8</v>
      </c>
      <c r="E48" s="3">
        <v>0.6</v>
      </c>
      <c r="F48" s="3">
        <f t="shared" si="0"/>
        <v>0.7</v>
      </c>
      <c r="G48" s="3"/>
      <c r="H48" s="3"/>
      <c r="I48" s="3"/>
      <c r="J48" s="15" t="s">
        <v>82</v>
      </c>
    </row>
    <row r="49" spans="1:10" x14ac:dyDescent="0.25">
      <c r="A49" s="3">
        <v>10</v>
      </c>
      <c r="B49" s="3" t="s">
        <v>69</v>
      </c>
      <c r="C49" s="3" t="s">
        <v>65</v>
      </c>
      <c r="D49" s="3">
        <v>0.5</v>
      </c>
      <c r="E49" s="3">
        <v>0.5</v>
      </c>
      <c r="F49" s="3">
        <f t="shared" si="0"/>
        <v>0.5</v>
      </c>
      <c r="G49" s="3"/>
      <c r="H49" s="3"/>
      <c r="I49" s="3"/>
      <c r="J49" s="15"/>
    </row>
    <row r="50" spans="1:10" x14ac:dyDescent="0.25">
      <c r="A50" s="3">
        <v>11</v>
      </c>
      <c r="B50" s="3" t="s">
        <v>69</v>
      </c>
      <c r="C50" s="3" t="s">
        <v>65</v>
      </c>
      <c r="D50" s="3">
        <v>0.9</v>
      </c>
      <c r="E50" s="3">
        <v>0.8</v>
      </c>
      <c r="F50" s="3">
        <f t="shared" si="0"/>
        <v>0.85000000000000009</v>
      </c>
      <c r="G50" s="3"/>
      <c r="H50" s="3"/>
      <c r="I50" s="3"/>
      <c r="J50" s="15"/>
    </row>
    <row r="51" spans="1:10" x14ac:dyDescent="0.25">
      <c r="A51" s="3">
        <v>12</v>
      </c>
      <c r="B51" s="3" t="s">
        <v>69</v>
      </c>
      <c r="C51" s="3" t="s">
        <v>65</v>
      </c>
      <c r="D51" s="3">
        <v>0.6</v>
      </c>
      <c r="E51" s="3">
        <v>0.7</v>
      </c>
      <c r="F51" s="3">
        <f t="shared" si="0"/>
        <v>0.64999999999999991</v>
      </c>
      <c r="G51" s="3"/>
      <c r="H51" s="3"/>
      <c r="I51" s="3"/>
      <c r="J51" s="15" t="s">
        <v>85</v>
      </c>
    </row>
    <row r="52" spans="1:10" x14ac:dyDescent="0.25">
      <c r="A52" s="3">
        <v>13</v>
      </c>
      <c r="B52" s="3" t="s">
        <v>69</v>
      </c>
      <c r="C52" s="3" t="s">
        <v>65</v>
      </c>
      <c r="D52" s="3">
        <v>0.6</v>
      </c>
      <c r="E52" s="3">
        <v>0.3</v>
      </c>
      <c r="F52" s="3">
        <f t="shared" si="0"/>
        <v>0.44999999999999996</v>
      </c>
      <c r="G52" s="3">
        <v>12.1</v>
      </c>
      <c r="H52" s="3">
        <v>458.3</v>
      </c>
      <c r="I52" s="3">
        <v>22.4</v>
      </c>
      <c r="J52" s="15"/>
    </row>
    <row r="53" spans="1:10" x14ac:dyDescent="0.25">
      <c r="A53" s="3">
        <v>14</v>
      </c>
      <c r="B53" s="3" t="s">
        <v>69</v>
      </c>
      <c r="C53" s="3" t="s">
        <v>65</v>
      </c>
      <c r="D53" s="3">
        <v>0.3</v>
      </c>
      <c r="E53" s="3">
        <v>0.6</v>
      </c>
      <c r="F53" s="3">
        <f t="shared" si="0"/>
        <v>0.44999999999999996</v>
      </c>
      <c r="G53" s="3"/>
      <c r="H53" s="3"/>
      <c r="I53" s="3"/>
      <c r="J53" s="15" t="s">
        <v>85</v>
      </c>
    </row>
    <row r="54" spans="1:10" x14ac:dyDescent="0.25">
      <c r="A54" s="3">
        <v>15</v>
      </c>
      <c r="B54" s="3" t="s">
        <v>69</v>
      </c>
      <c r="C54" s="3" t="s">
        <v>65</v>
      </c>
      <c r="D54" s="3">
        <v>0.3</v>
      </c>
      <c r="E54" s="3">
        <v>0.3</v>
      </c>
      <c r="F54" s="3">
        <f t="shared" si="0"/>
        <v>0.3</v>
      </c>
      <c r="G54" s="3"/>
      <c r="H54" s="3"/>
      <c r="I54" s="3"/>
      <c r="J54" s="15"/>
    </row>
    <row r="55" spans="1:10" x14ac:dyDescent="0.25">
      <c r="A55" s="3">
        <v>16</v>
      </c>
      <c r="B55" s="3" t="s">
        <v>69</v>
      </c>
      <c r="C55" s="3" t="s">
        <v>65</v>
      </c>
      <c r="D55" s="3">
        <v>0.6</v>
      </c>
      <c r="E55" s="3">
        <v>0.5</v>
      </c>
      <c r="F55" s="3">
        <f t="shared" si="0"/>
        <v>0.55000000000000004</v>
      </c>
      <c r="G55" s="3"/>
      <c r="H55" s="3"/>
      <c r="I55" s="3"/>
      <c r="J55" s="15" t="s">
        <v>83</v>
      </c>
    </row>
    <row r="56" spans="1:10" x14ac:dyDescent="0.25">
      <c r="A56" s="3">
        <v>17</v>
      </c>
      <c r="B56" s="3" t="s">
        <v>69</v>
      </c>
      <c r="C56" s="3" t="s">
        <v>65</v>
      </c>
      <c r="D56" s="3">
        <v>0.6</v>
      </c>
      <c r="E56" s="3">
        <v>0.4</v>
      </c>
      <c r="F56" s="3">
        <f t="shared" si="0"/>
        <v>0.5</v>
      </c>
      <c r="G56" s="3"/>
      <c r="H56" s="3"/>
      <c r="I56" s="3"/>
      <c r="J56" s="15"/>
    </row>
    <row r="57" spans="1:10" x14ac:dyDescent="0.25">
      <c r="A57" s="3">
        <v>18</v>
      </c>
      <c r="B57" s="3" t="s">
        <v>69</v>
      </c>
      <c r="C57" s="3" t="s">
        <v>65</v>
      </c>
      <c r="D57" s="3">
        <v>0.5</v>
      </c>
      <c r="E57" s="3">
        <v>0.6</v>
      </c>
      <c r="F57" s="3">
        <f t="shared" si="0"/>
        <v>0.55000000000000004</v>
      </c>
      <c r="G57" s="3"/>
      <c r="H57" s="3"/>
      <c r="I57" s="3"/>
      <c r="J57" s="15"/>
    </row>
    <row r="58" spans="1:10" x14ac:dyDescent="0.25">
      <c r="A58" s="3">
        <v>19</v>
      </c>
      <c r="B58" s="3" t="s">
        <v>69</v>
      </c>
      <c r="C58" s="3" t="s">
        <v>65</v>
      </c>
      <c r="D58" s="3">
        <v>0.7</v>
      </c>
      <c r="E58" s="3">
        <v>0.6</v>
      </c>
      <c r="F58" s="3">
        <f t="shared" si="0"/>
        <v>0.64999999999999991</v>
      </c>
      <c r="G58" s="3"/>
      <c r="H58" s="3"/>
      <c r="I58" s="3"/>
      <c r="J58" s="15" t="s">
        <v>85</v>
      </c>
    </row>
    <row r="59" spans="1:10" x14ac:dyDescent="0.25">
      <c r="A59" s="3">
        <v>20</v>
      </c>
      <c r="B59" s="3" t="s">
        <v>69</v>
      </c>
      <c r="C59" s="3" t="s">
        <v>65</v>
      </c>
      <c r="D59" s="3">
        <v>0.5</v>
      </c>
      <c r="E59" s="3">
        <v>0.6</v>
      </c>
      <c r="F59" s="3">
        <f t="shared" si="0"/>
        <v>0.55000000000000004</v>
      </c>
      <c r="G59" s="3"/>
      <c r="H59" s="3"/>
      <c r="I59" s="3"/>
      <c r="J59" s="15"/>
    </row>
    <row r="60" spans="1:10" x14ac:dyDescent="0.25">
      <c r="A60" s="3">
        <v>21</v>
      </c>
      <c r="B60" s="3" t="s">
        <v>69</v>
      </c>
      <c r="C60" s="3" t="s">
        <v>65</v>
      </c>
      <c r="D60" s="3">
        <v>0.6</v>
      </c>
      <c r="E60" s="3">
        <v>0.5</v>
      </c>
      <c r="F60" s="3">
        <f t="shared" si="0"/>
        <v>0.55000000000000004</v>
      </c>
      <c r="G60" s="3"/>
      <c r="H60" s="3"/>
      <c r="I60" s="3"/>
      <c r="J60" s="15" t="s">
        <v>89</v>
      </c>
    </row>
    <row r="61" spans="1:10" x14ac:dyDescent="0.25">
      <c r="A61" s="3">
        <v>22</v>
      </c>
      <c r="B61" s="3" t="s">
        <v>69</v>
      </c>
      <c r="C61" s="3" t="s">
        <v>65</v>
      </c>
      <c r="D61" s="3">
        <v>0.3</v>
      </c>
      <c r="E61" s="3">
        <v>0.3</v>
      </c>
      <c r="F61" s="3">
        <f t="shared" si="0"/>
        <v>0.3</v>
      </c>
      <c r="G61" s="3"/>
      <c r="H61" s="3"/>
      <c r="I61" s="3"/>
      <c r="J61" s="15" t="s">
        <v>86</v>
      </c>
    </row>
    <row r="62" spans="1:10" x14ac:dyDescent="0.25">
      <c r="A62" s="3">
        <v>23</v>
      </c>
      <c r="B62" s="3" t="s">
        <v>69</v>
      </c>
      <c r="C62" s="3" t="s">
        <v>65</v>
      </c>
      <c r="D62" s="3">
        <v>0.5</v>
      </c>
      <c r="E62" s="3">
        <v>0.7</v>
      </c>
      <c r="F62" s="3">
        <f t="shared" si="0"/>
        <v>0.6</v>
      </c>
      <c r="G62" s="3"/>
      <c r="H62" s="3"/>
      <c r="I62" s="3"/>
      <c r="J62" s="15" t="s">
        <v>85</v>
      </c>
    </row>
    <row r="63" spans="1:10" x14ac:dyDescent="0.25">
      <c r="A63" s="3">
        <v>24</v>
      </c>
      <c r="B63" s="3" t="s">
        <v>69</v>
      </c>
      <c r="C63" s="3" t="s">
        <v>65</v>
      </c>
      <c r="D63" s="3">
        <v>0.8</v>
      </c>
      <c r="E63" s="3">
        <v>0.8</v>
      </c>
      <c r="F63" s="3">
        <f t="shared" si="0"/>
        <v>0.8</v>
      </c>
      <c r="G63" s="3"/>
      <c r="H63" s="3"/>
      <c r="I63" s="3"/>
      <c r="J63" s="15"/>
    </row>
    <row r="64" spans="1:10" x14ac:dyDescent="0.25">
      <c r="A64" s="3">
        <v>25</v>
      </c>
      <c r="B64" s="3" t="s">
        <v>69</v>
      </c>
      <c r="C64" s="3" t="s">
        <v>65</v>
      </c>
      <c r="D64" s="3">
        <v>0.3</v>
      </c>
      <c r="E64" s="3">
        <v>0.3</v>
      </c>
      <c r="F64" s="3">
        <f t="shared" si="0"/>
        <v>0.3</v>
      </c>
      <c r="G64" s="3">
        <v>11.8</v>
      </c>
      <c r="H64" s="3">
        <v>502.5</v>
      </c>
      <c r="I64" s="3">
        <v>24.2</v>
      </c>
      <c r="J64" s="15" t="s">
        <v>82</v>
      </c>
    </row>
    <row r="65" spans="1:10" x14ac:dyDescent="0.25">
      <c r="A65" s="3">
        <v>26</v>
      </c>
      <c r="B65" s="3" t="s">
        <v>69</v>
      </c>
      <c r="C65" s="3" t="s">
        <v>65</v>
      </c>
      <c r="D65" s="3">
        <v>0.9</v>
      </c>
      <c r="E65" s="3">
        <v>0.7</v>
      </c>
      <c r="F65" s="3">
        <f t="shared" si="0"/>
        <v>0.8</v>
      </c>
      <c r="G65" s="3"/>
      <c r="H65" s="3"/>
      <c r="I65" s="3"/>
      <c r="J65" s="15" t="s">
        <v>86</v>
      </c>
    </row>
    <row r="66" spans="1:10" x14ac:dyDescent="0.25">
      <c r="A66" s="3">
        <v>27</v>
      </c>
      <c r="B66" s="3" t="s">
        <v>69</v>
      </c>
      <c r="C66" s="3" t="s">
        <v>65</v>
      </c>
      <c r="D66" s="3">
        <v>0.5</v>
      </c>
      <c r="E66" s="3">
        <v>0.5</v>
      </c>
      <c r="F66" s="3">
        <f t="shared" si="0"/>
        <v>0.5</v>
      </c>
      <c r="G66" s="3"/>
      <c r="H66" s="3"/>
      <c r="I66" s="3"/>
      <c r="J66" s="15"/>
    </row>
    <row r="67" spans="1:10" x14ac:dyDescent="0.25">
      <c r="A67" s="3">
        <v>28</v>
      </c>
      <c r="B67" s="3" t="s">
        <v>69</v>
      </c>
      <c r="C67" s="3" t="s">
        <v>65</v>
      </c>
      <c r="D67" s="3">
        <v>0.5</v>
      </c>
      <c r="E67" s="3">
        <v>0.8</v>
      </c>
      <c r="F67" s="3">
        <f t="shared" si="0"/>
        <v>0.65</v>
      </c>
      <c r="G67" s="3"/>
      <c r="H67" s="3"/>
      <c r="I67" s="3"/>
      <c r="J67" s="15" t="s">
        <v>89</v>
      </c>
    </row>
    <row r="68" spans="1:10" x14ac:dyDescent="0.25">
      <c r="A68" s="3">
        <v>29</v>
      </c>
      <c r="B68" s="3" t="s">
        <v>69</v>
      </c>
      <c r="C68" s="3" t="s">
        <v>65</v>
      </c>
      <c r="D68" s="3">
        <v>0.4</v>
      </c>
      <c r="E68" s="3">
        <v>0.3</v>
      </c>
      <c r="F68" s="3">
        <f t="shared" si="0"/>
        <v>0.35</v>
      </c>
      <c r="G68" s="3"/>
      <c r="H68" s="3"/>
      <c r="I68" s="3"/>
      <c r="J68" s="15" t="s">
        <v>82</v>
      </c>
    </row>
    <row r="69" spans="1:10" x14ac:dyDescent="0.25">
      <c r="A69" s="3">
        <v>30</v>
      </c>
      <c r="B69" s="3" t="s">
        <v>69</v>
      </c>
      <c r="C69" s="3" t="s">
        <v>65</v>
      </c>
      <c r="D69" s="3">
        <v>0.4</v>
      </c>
      <c r="E69" s="3">
        <v>0.4</v>
      </c>
      <c r="F69" s="3">
        <f t="shared" ref="F69:F132" si="1">AVERAGE(D69:E69)</f>
        <v>0.4</v>
      </c>
      <c r="G69" s="3"/>
      <c r="H69" s="3"/>
      <c r="I69" s="3"/>
      <c r="J69" s="15"/>
    </row>
    <row r="70" spans="1:10" x14ac:dyDescent="0.25">
      <c r="A70" s="3">
        <v>31</v>
      </c>
      <c r="B70" s="3" t="s">
        <v>69</v>
      </c>
      <c r="C70" s="3" t="s">
        <v>65</v>
      </c>
      <c r="D70" s="3">
        <v>0.7</v>
      </c>
      <c r="E70" s="3">
        <v>0.7</v>
      </c>
      <c r="F70" s="3">
        <f t="shared" si="1"/>
        <v>0.7</v>
      </c>
      <c r="G70" s="3"/>
      <c r="H70" s="3"/>
      <c r="I70" s="3"/>
      <c r="J70" s="15" t="s">
        <v>85</v>
      </c>
    </row>
    <row r="71" spans="1:10" x14ac:dyDescent="0.25">
      <c r="A71" s="3">
        <v>32</v>
      </c>
      <c r="B71" s="3" t="s">
        <v>69</v>
      </c>
      <c r="C71" s="3" t="s">
        <v>65</v>
      </c>
      <c r="D71" s="3">
        <v>0.5</v>
      </c>
      <c r="E71" s="3">
        <v>0.5</v>
      </c>
      <c r="F71" s="3">
        <f t="shared" si="1"/>
        <v>0.5</v>
      </c>
      <c r="G71" s="3"/>
      <c r="H71" s="3"/>
      <c r="I71" s="3"/>
      <c r="J71" s="15"/>
    </row>
    <row r="72" spans="1:10" x14ac:dyDescent="0.25">
      <c r="A72" s="3">
        <v>33</v>
      </c>
      <c r="B72" s="3" t="s">
        <v>69</v>
      </c>
      <c r="C72" s="3" t="s">
        <v>65</v>
      </c>
      <c r="D72" s="3">
        <v>0.3</v>
      </c>
      <c r="E72" s="3">
        <v>0.5</v>
      </c>
      <c r="F72" s="3">
        <f t="shared" si="1"/>
        <v>0.4</v>
      </c>
      <c r="G72" s="3"/>
      <c r="H72" s="3"/>
      <c r="I72" s="3"/>
      <c r="J72" s="15" t="s">
        <v>83</v>
      </c>
    </row>
    <row r="73" spans="1:10" x14ac:dyDescent="0.25">
      <c r="A73" s="3">
        <v>34</v>
      </c>
      <c r="B73" s="3" t="s">
        <v>69</v>
      </c>
      <c r="C73" s="3" t="s">
        <v>65</v>
      </c>
      <c r="D73" s="3">
        <v>0.7</v>
      </c>
      <c r="E73" s="3">
        <v>0.5</v>
      </c>
      <c r="F73" s="3">
        <f t="shared" si="1"/>
        <v>0.6</v>
      </c>
      <c r="G73" s="3"/>
      <c r="H73" s="3"/>
      <c r="I73" s="3"/>
      <c r="J73" s="15"/>
    </row>
    <row r="74" spans="1:10" x14ac:dyDescent="0.25">
      <c r="A74" s="3">
        <v>35</v>
      </c>
      <c r="B74" s="3" t="s">
        <v>69</v>
      </c>
      <c r="C74" s="3" t="s">
        <v>65</v>
      </c>
      <c r="D74" s="3">
        <v>1.2</v>
      </c>
      <c r="E74" s="3">
        <v>0.8</v>
      </c>
      <c r="F74" s="3">
        <f t="shared" si="1"/>
        <v>1</v>
      </c>
      <c r="G74" s="3"/>
      <c r="H74" s="3"/>
      <c r="I74" s="3"/>
      <c r="J74" s="15"/>
    </row>
    <row r="75" spans="1:10" x14ac:dyDescent="0.25">
      <c r="A75" s="3">
        <v>36</v>
      </c>
      <c r="B75" s="3" t="s">
        <v>69</v>
      </c>
      <c r="C75" s="3" t="s">
        <v>65</v>
      </c>
      <c r="D75" s="3">
        <v>0.5</v>
      </c>
      <c r="E75" s="3">
        <v>0.3</v>
      </c>
      <c r="F75" s="3">
        <f t="shared" si="1"/>
        <v>0.4</v>
      </c>
      <c r="G75" s="3"/>
      <c r="H75" s="3"/>
      <c r="I75" s="3"/>
      <c r="J75" s="15"/>
    </row>
    <row r="76" spans="1:10" x14ac:dyDescent="0.25">
      <c r="A76" s="3">
        <v>1</v>
      </c>
      <c r="B76" s="3" t="s">
        <v>70</v>
      </c>
      <c r="C76" s="3" t="s">
        <v>65</v>
      </c>
      <c r="D76" s="3">
        <v>2.1</v>
      </c>
      <c r="E76" s="3">
        <v>3.6</v>
      </c>
      <c r="F76" s="3">
        <f t="shared" si="1"/>
        <v>2.85</v>
      </c>
      <c r="G76" s="3">
        <v>11.6</v>
      </c>
      <c r="H76" s="3">
        <v>1201.5999999999999</v>
      </c>
      <c r="I76" s="3">
        <v>18</v>
      </c>
      <c r="J76" s="15"/>
    </row>
    <row r="77" spans="1:10" s="19" customFormat="1" x14ac:dyDescent="0.25">
      <c r="A77" s="3">
        <v>2</v>
      </c>
      <c r="B77" s="3" t="s">
        <v>70</v>
      </c>
      <c r="C77" s="3" t="s">
        <v>65</v>
      </c>
      <c r="D77" s="3">
        <v>3</v>
      </c>
      <c r="E77" s="3">
        <v>3.8</v>
      </c>
      <c r="F77" s="3">
        <f t="shared" si="1"/>
        <v>3.4</v>
      </c>
      <c r="G77" s="3"/>
      <c r="H77" s="3"/>
      <c r="I77" s="3"/>
      <c r="J77" s="15"/>
    </row>
    <row r="78" spans="1:10" x14ac:dyDescent="0.25">
      <c r="A78" s="3">
        <v>3</v>
      </c>
      <c r="B78" s="3" t="s">
        <v>70</v>
      </c>
      <c r="C78" s="3" t="s">
        <v>65</v>
      </c>
      <c r="D78" s="3">
        <v>4.2</v>
      </c>
      <c r="E78" s="3">
        <v>4</v>
      </c>
      <c r="F78" s="3">
        <f t="shared" si="1"/>
        <v>4.0999999999999996</v>
      </c>
      <c r="G78" s="3"/>
      <c r="H78" s="3"/>
      <c r="I78" s="3"/>
      <c r="J78" s="15"/>
    </row>
    <row r="79" spans="1:10" x14ac:dyDescent="0.25">
      <c r="A79" s="3">
        <v>4</v>
      </c>
      <c r="B79" s="3" t="s">
        <v>70</v>
      </c>
      <c r="C79" s="3" t="s">
        <v>65</v>
      </c>
      <c r="D79" s="3">
        <v>4.5</v>
      </c>
      <c r="E79" s="3">
        <v>4</v>
      </c>
      <c r="F79" s="3">
        <f t="shared" si="1"/>
        <v>4.25</v>
      </c>
      <c r="G79" s="3"/>
      <c r="H79" s="3"/>
      <c r="I79" s="3"/>
      <c r="J79" s="15"/>
    </row>
    <row r="80" spans="1:10" x14ac:dyDescent="0.25">
      <c r="A80" s="3">
        <v>5</v>
      </c>
      <c r="B80" s="3" t="s">
        <v>70</v>
      </c>
      <c r="C80" s="3" t="s">
        <v>65</v>
      </c>
      <c r="D80" s="3">
        <v>2.9</v>
      </c>
      <c r="E80" s="3">
        <v>3.8</v>
      </c>
      <c r="F80" s="3">
        <f t="shared" si="1"/>
        <v>3.3499999999999996</v>
      </c>
      <c r="G80" s="3"/>
      <c r="H80" s="3"/>
      <c r="I80" s="3"/>
      <c r="J80" s="15"/>
    </row>
    <row r="81" spans="1:10" x14ac:dyDescent="0.25">
      <c r="A81" s="3">
        <v>6</v>
      </c>
      <c r="B81" s="3" t="s">
        <v>70</v>
      </c>
      <c r="C81" s="3" t="s">
        <v>65</v>
      </c>
      <c r="D81" s="3">
        <v>2.6</v>
      </c>
      <c r="E81" s="3">
        <v>2.1</v>
      </c>
      <c r="F81" s="3">
        <f t="shared" si="1"/>
        <v>2.35</v>
      </c>
      <c r="G81" s="3"/>
      <c r="H81" s="3"/>
      <c r="I81" s="3"/>
      <c r="J81" s="15"/>
    </row>
    <row r="82" spans="1:10" x14ac:dyDescent="0.25">
      <c r="A82" s="3">
        <v>7</v>
      </c>
      <c r="B82" s="3" t="s">
        <v>70</v>
      </c>
      <c r="C82" s="3" t="s">
        <v>65</v>
      </c>
      <c r="D82" s="3">
        <v>2.2999999999999998</v>
      </c>
      <c r="E82" s="3">
        <v>3</v>
      </c>
      <c r="F82" s="3">
        <f t="shared" si="1"/>
        <v>2.65</v>
      </c>
      <c r="G82" s="3"/>
      <c r="H82" s="3"/>
      <c r="I82" s="3"/>
      <c r="J82" s="15"/>
    </row>
    <row r="83" spans="1:10" x14ac:dyDescent="0.25">
      <c r="A83" s="3">
        <v>8</v>
      </c>
      <c r="B83" s="3" t="s">
        <v>70</v>
      </c>
      <c r="C83" s="3" t="s">
        <v>65</v>
      </c>
      <c r="D83" s="3">
        <v>2.8</v>
      </c>
      <c r="E83" s="3">
        <v>2.9</v>
      </c>
      <c r="F83" s="3">
        <f t="shared" si="1"/>
        <v>2.8499999999999996</v>
      </c>
      <c r="G83" s="3"/>
      <c r="H83" s="3"/>
      <c r="I83" s="3"/>
      <c r="J83" s="15"/>
    </row>
    <row r="84" spans="1:10" x14ac:dyDescent="0.25">
      <c r="A84" s="3">
        <v>9</v>
      </c>
      <c r="B84" s="3" t="s">
        <v>70</v>
      </c>
      <c r="C84" s="3" t="s">
        <v>65</v>
      </c>
      <c r="D84" s="3">
        <v>4</v>
      </c>
      <c r="E84" s="3">
        <v>3.4</v>
      </c>
      <c r="F84" s="3">
        <f t="shared" si="1"/>
        <v>3.7</v>
      </c>
      <c r="G84" s="3"/>
      <c r="H84" s="3"/>
      <c r="I84" s="3"/>
      <c r="J84" s="15"/>
    </row>
    <row r="85" spans="1:10" x14ac:dyDescent="0.25">
      <c r="A85" s="3">
        <v>10</v>
      </c>
      <c r="B85" s="3" t="s">
        <v>70</v>
      </c>
      <c r="C85" s="3" t="s">
        <v>65</v>
      </c>
      <c r="D85" s="3">
        <v>2.1</v>
      </c>
      <c r="E85" s="3">
        <v>2.2000000000000002</v>
      </c>
      <c r="F85" s="3">
        <f t="shared" si="1"/>
        <v>2.1500000000000004</v>
      </c>
      <c r="G85" s="3"/>
      <c r="H85" s="3"/>
      <c r="I85" s="3"/>
      <c r="J85" s="15"/>
    </row>
    <row r="86" spans="1:10" x14ac:dyDescent="0.25">
      <c r="A86" s="3">
        <v>11</v>
      </c>
      <c r="B86" s="3" t="s">
        <v>70</v>
      </c>
      <c r="C86" s="3" t="s">
        <v>65</v>
      </c>
      <c r="D86" s="3">
        <v>2.5</v>
      </c>
      <c r="E86" s="3">
        <v>2.7</v>
      </c>
      <c r="F86" s="3">
        <f t="shared" si="1"/>
        <v>2.6</v>
      </c>
      <c r="G86" s="3"/>
      <c r="H86" s="3"/>
      <c r="I86" s="3"/>
      <c r="J86" s="15"/>
    </row>
    <row r="87" spans="1:10" x14ac:dyDescent="0.25">
      <c r="A87" s="3">
        <v>12</v>
      </c>
      <c r="B87" s="3" t="s">
        <v>70</v>
      </c>
      <c r="C87" s="3" t="s">
        <v>65</v>
      </c>
      <c r="D87" s="3">
        <v>3</v>
      </c>
      <c r="E87" s="3">
        <v>3.5</v>
      </c>
      <c r="F87" s="3">
        <f t="shared" si="1"/>
        <v>3.25</v>
      </c>
      <c r="G87" s="3"/>
      <c r="H87" s="3"/>
      <c r="I87" s="3"/>
      <c r="J87" s="15"/>
    </row>
    <row r="88" spans="1:10" x14ac:dyDescent="0.25">
      <c r="A88" s="3">
        <v>13</v>
      </c>
      <c r="B88" s="3" t="s">
        <v>70</v>
      </c>
      <c r="C88" s="3" t="s">
        <v>65</v>
      </c>
      <c r="D88" s="3">
        <v>2.8</v>
      </c>
      <c r="E88" s="3">
        <v>3.9</v>
      </c>
      <c r="F88" s="3">
        <f t="shared" si="1"/>
        <v>3.3499999999999996</v>
      </c>
      <c r="G88" s="3">
        <v>12.1</v>
      </c>
      <c r="H88" s="3">
        <v>987.1</v>
      </c>
      <c r="I88" s="3">
        <v>20.6</v>
      </c>
      <c r="J88" s="15"/>
    </row>
    <row r="89" spans="1:10" x14ac:dyDescent="0.25">
      <c r="A89" s="3">
        <v>14</v>
      </c>
      <c r="B89" s="3" t="s">
        <v>70</v>
      </c>
      <c r="C89" s="3" t="s">
        <v>65</v>
      </c>
      <c r="D89" s="3">
        <v>2.9</v>
      </c>
      <c r="E89" s="3">
        <v>3.1</v>
      </c>
      <c r="F89" s="3">
        <f t="shared" si="1"/>
        <v>3</v>
      </c>
      <c r="G89" s="3"/>
      <c r="H89" s="3"/>
      <c r="I89" s="3"/>
      <c r="J89" s="15"/>
    </row>
    <row r="90" spans="1:10" x14ac:dyDescent="0.25">
      <c r="A90" s="3">
        <v>15</v>
      </c>
      <c r="B90" s="3" t="s">
        <v>70</v>
      </c>
      <c r="C90" s="3" t="s">
        <v>65</v>
      </c>
      <c r="D90" s="3">
        <v>2.8</v>
      </c>
      <c r="E90" s="3">
        <v>2.9</v>
      </c>
      <c r="F90" s="3">
        <f t="shared" si="1"/>
        <v>2.8499999999999996</v>
      </c>
      <c r="G90" s="3"/>
      <c r="H90" s="3"/>
      <c r="I90" s="3"/>
      <c r="J90" s="15"/>
    </row>
    <row r="91" spans="1:10" x14ac:dyDescent="0.25">
      <c r="A91" s="3">
        <v>16</v>
      </c>
      <c r="B91" s="3" t="s">
        <v>70</v>
      </c>
      <c r="C91" s="3" t="s">
        <v>65</v>
      </c>
      <c r="D91" s="3">
        <v>2.4</v>
      </c>
      <c r="E91" s="3">
        <v>2.8</v>
      </c>
      <c r="F91" s="3">
        <f t="shared" si="1"/>
        <v>2.5999999999999996</v>
      </c>
      <c r="G91" s="3"/>
      <c r="H91" s="3"/>
      <c r="I91" s="3"/>
      <c r="J91" s="15"/>
    </row>
    <row r="92" spans="1:10" x14ac:dyDescent="0.25">
      <c r="A92" s="3">
        <v>17</v>
      </c>
      <c r="B92" s="3" t="s">
        <v>70</v>
      </c>
      <c r="C92" s="3" t="s">
        <v>65</v>
      </c>
      <c r="D92" s="3">
        <v>4.5999999999999996</v>
      </c>
      <c r="E92" s="3">
        <v>5</v>
      </c>
      <c r="F92" s="3">
        <f t="shared" si="1"/>
        <v>4.8</v>
      </c>
      <c r="G92" s="3"/>
      <c r="H92" s="3"/>
      <c r="I92" s="3"/>
      <c r="J92" s="15"/>
    </row>
    <row r="93" spans="1:10" x14ac:dyDescent="0.25">
      <c r="A93" s="3">
        <v>18</v>
      </c>
      <c r="B93" s="3" t="s">
        <v>70</v>
      </c>
      <c r="C93" s="3" t="s">
        <v>65</v>
      </c>
      <c r="D93" s="3">
        <v>3.5</v>
      </c>
      <c r="E93" s="3">
        <v>3.3</v>
      </c>
      <c r="F93" s="3">
        <f t="shared" si="1"/>
        <v>3.4</v>
      </c>
      <c r="G93" s="3"/>
      <c r="H93" s="3"/>
      <c r="I93" s="3"/>
      <c r="J93" s="15"/>
    </row>
    <row r="94" spans="1:10" x14ac:dyDescent="0.25">
      <c r="A94" s="3">
        <v>19</v>
      </c>
      <c r="B94" s="3" t="s">
        <v>70</v>
      </c>
      <c r="C94" s="3" t="s">
        <v>65</v>
      </c>
      <c r="D94" s="3">
        <v>2.8</v>
      </c>
      <c r="E94" s="3">
        <v>2.5</v>
      </c>
      <c r="F94" s="3">
        <f t="shared" si="1"/>
        <v>2.65</v>
      </c>
      <c r="G94" s="3"/>
      <c r="H94" s="3"/>
      <c r="I94" s="3"/>
      <c r="J94" s="15"/>
    </row>
    <row r="95" spans="1:10" x14ac:dyDescent="0.25">
      <c r="A95" s="3">
        <v>20</v>
      </c>
      <c r="B95" s="3" t="s">
        <v>70</v>
      </c>
      <c r="C95" s="3" t="s">
        <v>65</v>
      </c>
      <c r="D95" s="3">
        <v>2.6</v>
      </c>
      <c r="E95" s="3">
        <v>2.2999999999999998</v>
      </c>
      <c r="F95" s="3">
        <f t="shared" si="1"/>
        <v>2.4500000000000002</v>
      </c>
      <c r="G95" s="3"/>
      <c r="H95" s="3"/>
      <c r="I95" s="3"/>
      <c r="J95" s="15"/>
    </row>
    <row r="96" spans="1:10" x14ac:dyDescent="0.25">
      <c r="A96" s="3">
        <v>21</v>
      </c>
      <c r="B96" s="3" t="s">
        <v>70</v>
      </c>
      <c r="C96" s="3" t="s">
        <v>65</v>
      </c>
      <c r="D96" s="3">
        <v>2.2000000000000002</v>
      </c>
      <c r="E96" s="3">
        <v>2.4</v>
      </c>
      <c r="F96" s="3">
        <f t="shared" si="1"/>
        <v>2.2999999999999998</v>
      </c>
      <c r="G96" s="3"/>
      <c r="H96" s="3"/>
      <c r="I96" s="3"/>
      <c r="J96" s="15"/>
    </row>
    <row r="97" spans="1:10" x14ac:dyDescent="0.25">
      <c r="A97" s="3">
        <v>22</v>
      </c>
      <c r="B97" s="3" t="s">
        <v>70</v>
      </c>
      <c r="C97" s="3" t="s">
        <v>65</v>
      </c>
      <c r="D97" s="3">
        <v>4</v>
      </c>
      <c r="E97" s="3">
        <v>4</v>
      </c>
      <c r="F97" s="3">
        <f t="shared" si="1"/>
        <v>4</v>
      </c>
      <c r="G97" s="3"/>
      <c r="H97" s="3"/>
      <c r="I97" s="3"/>
      <c r="J97" s="15"/>
    </row>
    <row r="98" spans="1:10" x14ac:dyDescent="0.25">
      <c r="A98" s="3">
        <v>23</v>
      </c>
      <c r="B98" s="3" t="s">
        <v>70</v>
      </c>
      <c r="C98" s="3" t="s">
        <v>65</v>
      </c>
      <c r="D98" s="3">
        <v>2.6</v>
      </c>
      <c r="E98" s="3">
        <v>3.6</v>
      </c>
      <c r="F98" s="3">
        <f t="shared" si="1"/>
        <v>3.1</v>
      </c>
      <c r="G98" s="3"/>
      <c r="H98" s="3"/>
      <c r="I98" s="3"/>
      <c r="J98" s="15"/>
    </row>
    <row r="99" spans="1:10" x14ac:dyDescent="0.25">
      <c r="A99" s="3">
        <v>24</v>
      </c>
      <c r="B99" s="3" t="s">
        <v>70</v>
      </c>
      <c r="C99" s="3" t="s">
        <v>65</v>
      </c>
      <c r="D99" s="3">
        <v>2.6</v>
      </c>
      <c r="E99" s="3">
        <v>2.6</v>
      </c>
      <c r="F99" s="3">
        <f t="shared" si="1"/>
        <v>2.6</v>
      </c>
      <c r="G99" s="3"/>
      <c r="H99" s="3"/>
      <c r="I99" s="3"/>
      <c r="J99" s="15"/>
    </row>
    <row r="100" spans="1:10" x14ac:dyDescent="0.25">
      <c r="A100" s="3">
        <v>25</v>
      </c>
      <c r="B100" s="3" t="s">
        <v>70</v>
      </c>
      <c r="C100" s="3" t="s">
        <v>65</v>
      </c>
      <c r="D100" s="3">
        <v>2.4</v>
      </c>
      <c r="E100" s="3">
        <v>3.2</v>
      </c>
      <c r="F100" s="3">
        <f t="shared" si="1"/>
        <v>2.8</v>
      </c>
      <c r="G100" s="3">
        <v>11.1</v>
      </c>
      <c r="H100" s="3">
        <v>977.7</v>
      </c>
      <c r="I100" s="3">
        <v>17.600000000000001</v>
      </c>
      <c r="J100" s="15" t="s">
        <v>93</v>
      </c>
    </row>
    <row r="101" spans="1:10" x14ac:dyDescent="0.25">
      <c r="A101" s="3">
        <v>26</v>
      </c>
      <c r="B101" s="3" t="s">
        <v>70</v>
      </c>
      <c r="C101" s="3" t="s">
        <v>65</v>
      </c>
      <c r="D101" s="3">
        <v>3.8</v>
      </c>
      <c r="E101" s="3">
        <v>3.6</v>
      </c>
      <c r="F101" s="3">
        <f t="shared" si="1"/>
        <v>3.7</v>
      </c>
      <c r="G101" s="3"/>
      <c r="H101" s="3"/>
      <c r="I101" s="3"/>
      <c r="J101" s="15" t="s">
        <v>85</v>
      </c>
    </row>
    <row r="102" spans="1:10" x14ac:dyDescent="0.25">
      <c r="A102" s="3">
        <v>27</v>
      </c>
      <c r="B102" s="3" t="s">
        <v>70</v>
      </c>
      <c r="C102" s="3" t="s">
        <v>65</v>
      </c>
      <c r="D102" s="3">
        <v>2.5</v>
      </c>
      <c r="E102" s="3">
        <v>2.9</v>
      </c>
      <c r="F102" s="3">
        <f t="shared" si="1"/>
        <v>2.7</v>
      </c>
      <c r="G102" s="3"/>
      <c r="H102" s="3"/>
      <c r="I102" s="3"/>
      <c r="J102" s="15" t="s">
        <v>94</v>
      </c>
    </row>
    <row r="103" spans="1:10" x14ac:dyDescent="0.25">
      <c r="A103" s="3">
        <v>28</v>
      </c>
      <c r="B103" s="3" t="s">
        <v>70</v>
      </c>
      <c r="C103" s="3" t="s">
        <v>65</v>
      </c>
      <c r="D103" s="3">
        <v>4.2</v>
      </c>
      <c r="E103" s="3">
        <v>3.6</v>
      </c>
      <c r="F103" s="3">
        <f t="shared" si="1"/>
        <v>3.9000000000000004</v>
      </c>
      <c r="G103" s="3"/>
      <c r="H103" s="3"/>
      <c r="I103" s="3"/>
      <c r="J103" s="15" t="s">
        <v>84</v>
      </c>
    </row>
    <row r="104" spans="1:10" x14ac:dyDescent="0.25">
      <c r="A104" s="3">
        <v>29</v>
      </c>
      <c r="B104" s="3" t="s">
        <v>70</v>
      </c>
      <c r="C104" s="3" t="s">
        <v>65</v>
      </c>
      <c r="D104" s="3">
        <v>4.0999999999999996</v>
      </c>
      <c r="E104" s="3">
        <v>4.5</v>
      </c>
      <c r="F104" s="3">
        <f t="shared" si="1"/>
        <v>4.3</v>
      </c>
      <c r="G104" s="3"/>
      <c r="H104" s="3"/>
      <c r="I104" s="3"/>
      <c r="J104" s="15" t="s">
        <v>84</v>
      </c>
    </row>
    <row r="105" spans="1:10" x14ac:dyDescent="0.25">
      <c r="A105" s="3">
        <v>30</v>
      </c>
      <c r="B105" s="3" t="s">
        <v>70</v>
      </c>
      <c r="C105" s="3" t="s">
        <v>65</v>
      </c>
      <c r="D105" s="3">
        <v>2.8</v>
      </c>
      <c r="E105" s="3">
        <v>2.6</v>
      </c>
      <c r="F105" s="3">
        <f t="shared" si="1"/>
        <v>2.7</v>
      </c>
      <c r="G105" s="3"/>
      <c r="H105" s="3"/>
      <c r="I105" s="3"/>
      <c r="J105" s="15" t="s">
        <v>89</v>
      </c>
    </row>
    <row r="106" spans="1:10" x14ac:dyDescent="0.25">
      <c r="A106" s="3">
        <v>31</v>
      </c>
      <c r="B106" s="3" t="s">
        <v>70</v>
      </c>
      <c r="C106" s="3" t="s">
        <v>65</v>
      </c>
      <c r="D106" s="3">
        <v>2.2999999999999998</v>
      </c>
      <c r="E106" s="3">
        <v>2.6</v>
      </c>
      <c r="F106" s="3">
        <f t="shared" si="1"/>
        <v>2.4500000000000002</v>
      </c>
      <c r="G106" s="3"/>
      <c r="H106" s="3"/>
      <c r="I106" s="3"/>
      <c r="J106" s="15"/>
    </row>
    <row r="107" spans="1:10" x14ac:dyDescent="0.25">
      <c r="A107" s="3">
        <v>32</v>
      </c>
      <c r="B107" s="3" t="s">
        <v>70</v>
      </c>
      <c r="C107" s="3" t="s">
        <v>65</v>
      </c>
      <c r="D107" s="3">
        <v>3.3</v>
      </c>
      <c r="E107" s="3">
        <v>3.8</v>
      </c>
      <c r="F107" s="3">
        <f t="shared" si="1"/>
        <v>3.55</v>
      </c>
      <c r="G107" s="3"/>
      <c r="H107" s="3"/>
      <c r="I107" s="3"/>
      <c r="J107" s="15"/>
    </row>
    <row r="108" spans="1:10" x14ac:dyDescent="0.25">
      <c r="A108" s="3">
        <v>33</v>
      </c>
      <c r="B108" s="3" t="s">
        <v>70</v>
      </c>
      <c r="C108" s="3" t="s">
        <v>65</v>
      </c>
      <c r="D108" s="3">
        <v>3.1</v>
      </c>
      <c r="E108" s="3">
        <v>3.1</v>
      </c>
      <c r="F108" s="3">
        <f t="shared" si="1"/>
        <v>3.1</v>
      </c>
      <c r="G108" s="3"/>
      <c r="H108" s="3"/>
      <c r="I108" s="3"/>
      <c r="J108" s="15"/>
    </row>
    <row r="109" spans="1:10" x14ac:dyDescent="0.25">
      <c r="A109" s="3">
        <v>34</v>
      </c>
      <c r="B109" s="3" t="s">
        <v>70</v>
      </c>
      <c r="C109" s="3" t="s">
        <v>65</v>
      </c>
      <c r="D109" s="3">
        <v>4.4000000000000004</v>
      </c>
      <c r="E109" s="3">
        <v>2.9</v>
      </c>
      <c r="F109" s="3">
        <f t="shared" si="1"/>
        <v>3.6500000000000004</v>
      </c>
      <c r="G109" s="3"/>
      <c r="H109" s="3"/>
      <c r="I109" s="3"/>
      <c r="J109" s="15" t="s">
        <v>83</v>
      </c>
    </row>
    <row r="110" spans="1:10" x14ac:dyDescent="0.25">
      <c r="A110" s="3">
        <v>35</v>
      </c>
      <c r="B110" s="3" t="s">
        <v>70</v>
      </c>
      <c r="C110" s="3" t="s">
        <v>65</v>
      </c>
      <c r="D110" s="3">
        <v>4.5999999999999996</v>
      </c>
      <c r="E110" s="3">
        <v>4.5999999999999996</v>
      </c>
      <c r="F110" s="3">
        <f t="shared" si="1"/>
        <v>4.5999999999999996</v>
      </c>
      <c r="G110" s="3"/>
      <c r="H110" s="3"/>
      <c r="I110" s="3"/>
      <c r="J110" s="15"/>
    </row>
    <row r="111" spans="1:10" x14ac:dyDescent="0.25">
      <c r="A111" s="3">
        <v>36</v>
      </c>
      <c r="B111" s="3" t="s">
        <v>70</v>
      </c>
      <c r="C111" s="3" t="s">
        <v>65</v>
      </c>
      <c r="D111" s="3">
        <v>3</v>
      </c>
      <c r="E111" s="3">
        <v>3.2</v>
      </c>
      <c r="F111" s="3">
        <f t="shared" si="1"/>
        <v>3.1</v>
      </c>
      <c r="G111" s="3"/>
      <c r="H111" s="3"/>
      <c r="I111" s="3"/>
      <c r="J111" s="15"/>
    </row>
    <row r="112" spans="1:10" x14ac:dyDescent="0.25">
      <c r="A112" s="3">
        <v>1</v>
      </c>
      <c r="B112" s="3" t="s">
        <v>64</v>
      </c>
      <c r="C112" s="3" t="s">
        <v>66</v>
      </c>
      <c r="D112" s="3">
        <v>0.3</v>
      </c>
      <c r="E112" s="3">
        <v>0.6</v>
      </c>
      <c r="F112" s="3">
        <f t="shared" si="1"/>
        <v>0.44999999999999996</v>
      </c>
      <c r="G112" s="3">
        <v>8.6999999999999993</v>
      </c>
      <c r="H112" s="3">
        <v>661.2</v>
      </c>
      <c r="I112" s="3">
        <v>20.5</v>
      </c>
      <c r="J112" s="15"/>
    </row>
    <row r="113" spans="1:10" x14ac:dyDescent="0.25">
      <c r="A113" s="3">
        <v>2</v>
      </c>
      <c r="B113" s="3" t="s">
        <v>64</v>
      </c>
      <c r="C113" s="3" t="s">
        <v>66</v>
      </c>
      <c r="D113" s="3">
        <v>2.6</v>
      </c>
      <c r="E113" s="3">
        <v>3</v>
      </c>
      <c r="F113" s="3">
        <f t="shared" si="1"/>
        <v>2.8</v>
      </c>
      <c r="G113" s="3"/>
      <c r="H113" s="3"/>
      <c r="I113" s="3"/>
      <c r="J113" s="15"/>
    </row>
    <row r="114" spans="1:10" x14ac:dyDescent="0.25">
      <c r="A114" s="3">
        <v>3</v>
      </c>
      <c r="B114" s="3" t="s">
        <v>64</v>
      </c>
      <c r="C114" s="3" t="s">
        <v>66</v>
      </c>
      <c r="D114" s="3">
        <v>1</v>
      </c>
      <c r="E114" s="3">
        <v>1.2</v>
      </c>
      <c r="F114" s="3">
        <f t="shared" si="1"/>
        <v>1.1000000000000001</v>
      </c>
      <c r="G114" s="3"/>
      <c r="H114" s="3"/>
      <c r="I114" s="3"/>
      <c r="J114" s="15" t="s">
        <v>85</v>
      </c>
    </row>
    <row r="115" spans="1:10" x14ac:dyDescent="0.25">
      <c r="A115" s="3">
        <v>4</v>
      </c>
      <c r="B115" s="3" t="s">
        <v>64</v>
      </c>
      <c r="C115" s="3" t="s">
        <v>66</v>
      </c>
      <c r="D115" s="3">
        <v>2.4</v>
      </c>
      <c r="E115" s="3">
        <v>1.9</v>
      </c>
      <c r="F115" s="3">
        <f t="shared" si="1"/>
        <v>2.15</v>
      </c>
      <c r="G115" s="3"/>
      <c r="H115" s="3"/>
      <c r="I115" s="3"/>
      <c r="J115" s="15"/>
    </row>
    <row r="116" spans="1:10" x14ac:dyDescent="0.25">
      <c r="A116" s="3">
        <v>5</v>
      </c>
      <c r="B116" s="3" t="s">
        <v>64</v>
      </c>
      <c r="C116" s="3" t="s">
        <v>66</v>
      </c>
      <c r="D116" s="3">
        <v>0.5</v>
      </c>
      <c r="E116" s="3">
        <v>1.5</v>
      </c>
      <c r="F116" s="3">
        <f t="shared" si="1"/>
        <v>1</v>
      </c>
      <c r="G116" s="3"/>
      <c r="H116" s="3"/>
      <c r="I116" s="3"/>
      <c r="J116" s="15" t="s">
        <v>83</v>
      </c>
    </row>
    <row r="117" spans="1:10" x14ac:dyDescent="0.25">
      <c r="A117" s="3">
        <v>6</v>
      </c>
      <c r="B117" s="3" t="s">
        <v>64</v>
      </c>
      <c r="C117" s="3" t="s">
        <v>66</v>
      </c>
      <c r="D117" s="3">
        <v>6</v>
      </c>
      <c r="E117" s="3">
        <v>5.4</v>
      </c>
      <c r="F117" s="3">
        <f t="shared" si="1"/>
        <v>5.7</v>
      </c>
      <c r="G117" s="3"/>
      <c r="H117" s="3"/>
      <c r="I117" s="3"/>
      <c r="J117" s="15"/>
    </row>
    <row r="118" spans="1:10" x14ac:dyDescent="0.25">
      <c r="A118" s="3">
        <v>7</v>
      </c>
      <c r="B118" s="3" t="s">
        <v>64</v>
      </c>
      <c r="C118" s="3" t="s">
        <v>66</v>
      </c>
      <c r="D118" s="3">
        <v>3.2</v>
      </c>
      <c r="E118" s="3">
        <v>3.8</v>
      </c>
      <c r="F118" s="3">
        <f t="shared" si="1"/>
        <v>3.5</v>
      </c>
      <c r="G118" s="3"/>
      <c r="H118" s="3"/>
      <c r="I118" s="3"/>
      <c r="J118" s="15"/>
    </row>
    <row r="119" spans="1:10" x14ac:dyDescent="0.25">
      <c r="A119" s="3">
        <v>8</v>
      </c>
      <c r="B119" s="3" t="s">
        <v>64</v>
      </c>
      <c r="C119" s="3" t="s">
        <v>66</v>
      </c>
      <c r="D119" s="3">
        <v>1.3</v>
      </c>
      <c r="E119" s="3">
        <v>1.5</v>
      </c>
      <c r="F119" s="3">
        <f t="shared" si="1"/>
        <v>1.4</v>
      </c>
      <c r="G119" s="3"/>
      <c r="H119" s="3"/>
      <c r="I119" s="3"/>
      <c r="J119" s="15"/>
    </row>
    <row r="120" spans="1:10" x14ac:dyDescent="0.25">
      <c r="A120" s="3">
        <v>9</v>
      </c>
      <c r="B120" s="3" t="s">
        <v>64</v>
      </c>
      <c r="C120" s="3" t="s">
        <v>66</v>
      </c>
      <c r="D120" s="3">
        <v>1.8</v>
      </c>
      <c r="E120" s="3">
        <v>2.1</v>
      </c>
      <c r="F120" s="3">
        <f t="shared" si="1"/>
        <v>1.9500000000000002</v>
      </c>
      <c r="G120" s="3"/>
      <c r="H120" s="3"/>
      <c r="I120" s="3"/>
      <c r="J120" s="15"/>
    </row>
    <row r="121" spans="1:10" x14ac:dyDescent="0.25">
      <c r="A121" s="3">
        <v>10</v>
      </c>
      <c r="B121" s="3" t="s">
        <v>64</v>
      </c>
      <c r="C121" s="3" t="s">
        <v>66</v>
      </c>
      <c r="D121" s="3">
        <v>0.7</v>
      </c>
      <c r="E121" s="3">
        <v>0.9</v>
      </c>
      <c r="F121" s="3">
        <f t="shared" si="1"/>
        <v>0.8</v>
      </c>
      <c r="G121" s="3"/>
      <c r="H121" s="3"/>
      <c r="I121" s="3"/>
      <c r="J121" s="15"/>
    </row>
    <row r="122" spans="1:10" x14ac:dyDescent="0.25">
      <c r="A122" s="3">
        <v>11</v>
      </c>
      <c r="B122" s="3" t="s">
        <v>64</v>
      </c>
      <c r="C122" s="3" t="s">
        <v>66</v>
      </c>
      <c r="D122" s="3">
        <v>1.4</v>
      </c>
      <c r="E122" s="3">
        <v>1.1000000000000001</v>
      </c>
      <c r="F122" s="3">
        <f t="shared" si="1"/>
        <v>1.25</v>
      </c>
      <c r="G122" s="3"/>
      <c r="H122" s="3"/>
      <c r="I122" s="3"/>
      <c r="J122" s="15" t="s">
        <v>85</v>
      </c>
    </row>
    <row r="123" spans="1:10" x14ac:dyDescent="0.25">
      <c r="A123" s="3">
        <v>12</v>
      </c>
      <c r="B123" s="3" t="s">
        <v>64</v>
      </c>
      <c r="C123" s="3" t="s">
        <v>66</v>
      </c>
      <c r="D123" s="3">
        <v>2.1</v>
      </c>
      <c r="E123" s="3">
        <v>2.7</v>
      </c>
      <c r="F123" s="3">
        <f t="shared" si="1"/>
        <v>2.4000000000000004</v>
      </c>
      <c r="G123" s="3"/>
      <c r="H123" s="3"/>
      <c r="I123" s="3"/>
      <c r="J123" s="15"/>
    </row>
    <row r="124" spans="1:10" s="19" customFormat="1" x14ac:dyDescent="0.25">
      <c r="A124" s="3">
        <v>13</v>
      </c>
      <c r="B124" s="20" t="s">
        <v>64</v>
      </c>
      <c r="C124" s="20" t="s">
        <v>66</v>
      </c>
      <c r="D124" s="3">
        <v>2.1</v>
      </c>
      <c r="E124" s="3">
        <v>2.4</v>
      </c>
      <c r="F124" s="3">
        <f t="shared" si="1"/>
        <v>2.25</v>
      </c>
      <c r="G124" s="3">
        <v>9.3000000000000007</v>
      </c>
      <c r="H124" s="3">
        <v>758.1</v>
      </c>
      <c r="I124" s="3">
        <v>19.3</v>
      </c>
      <c r="J124" s="15"/>
    </row>
    <row r="125" spans="1:10" x14ac:dyDescent="0.25">
      <c r="A125" s="3">
        <v>14</v>
      </c>
      <c r="B125" s="3" t="s">
        <v>64</v>
      </c>
      <c r="C125" s="3" t="s">
        <v>66</v>
      </c>
      <c r="D125" s="3">
        <v>0.8</v>
      </c>
      <c r="E125" s="3">
        <v>1</v>
      </c>
      <c r="F125" s="3">
        <f t="shared" si="1"/>
        <v>0.9</v>
      </c>
      <c r="G125" s="3"/>
      <c r="H125" s="3"/>
      <c r="I125" s="3"/>
      <c r="J125" s="15" t="s">
        <v>86</v>
      </c>
    </row>
    <row r="126" spans="1:10" x14ac:dyDescent="0.25">
      <c r="A126" s="3">
        <v>15</v>
      </c>
      <c r="B126" s="3" t="s">
        <v>64</v>
      </c>
      <c r="C126" s="3" t="s">
        <v>66</v>
      </c>
      <c r="D126" s="3">
        <v>1.9</v>
      </c>
      <c r="E126" s="3">
        <v>1.8</v>
      </c>
      <c r="F126" s="3">
        <f t="shared" si="1"/>
        <v>1.85</v>
      </c>
      <c r="G126" s="3"/>
      <c r="H126" s="3"/>
      <c r="I126" s="3"/>
      <c r="J126" s="15"/>
    </row>
    <row r="127" spans="1:10" x14ac:dyDescent="0.25">
      <c r="A127" s="3">
        <v>16</v>
      </c>
      <c r="B127" s="3" t="s">
        <v>64</v>
      </c>
      <c r="C127" s="3" t="s">
        <v>66</v>
      </c>
      <c r="D127" s="3">
        <v>1.9</v>
      </c>
      <c r="E127" s="3">
        <v>1.9</v>
      </c>
      <c r="F127" s="3">
        <f t="shared" si="1"/>
        <v>1.9</v>
      </c>
      <c r="G127" s="3"/>
      <c r="H127" s="3"/>
      <c r="I127" s="3"/>
      <c r="J127" s="15" t="s">
        <v>85</v>
      </c>
    </row>
    <row r="128" spans="1:10" x14ac:dyDescent="0.25">
      <c r="A128" s="3">
        <v>17</v>
      </c>
      <c r="B128" s="3" t="s">
        <v>64</v>
      </c>
      <c r="C128" s="3" t="s">
        <v>66</v>
      </c>
      <c r="D128" s="3">
        <v>0.9</v>
      </c>
      <c r="E128" s="3">
        <v>0.8</v>
      </c>
      <c r="F128" s="3">
        <f t="shared" si="1"/>
        <v>0.85000000000000009</v>
      </c>
      <c r="G128" s="3"/>
      <c r="H128" s="3"/>
      <c r="I128" s="3"/>
      <c r="J128" s="15" t="s">
        <v>83</v>
      </c>
    </row>
    <row r="129" spans="1:10" x14ac:dyDescent="0.25">
      <c r="A129" s="3">
        <v>18</v>
      </c>
      <c r="B129" s="3" t="s">
        <v>64</v>
      </c>
      <c r="C129" s="3" t="s">
        <v>66</v>
      </c>
      <c r="D129" s="3">
        <v>2.7</v>
      </c>
      <c r="E129" s="3">
        <v>2.8</v>
      </c>
      <c r="F129" s="3">
        <f t="shared" si="1"/>
        <v>2.75</v>
      </c>
      <c r="G129" s="3"/>
      <c r="H129" s="3"/>
      <c r="I129" s="3"/>
      <c r="J129" s="15"/>
    </row>
    <row r="130" spans="1:10" x14ac:dyDescent="0.25">
      <c r="A130" s="3">
        <v>19</v>
      </c>
      <c r="B130" s="3" t="s">
        <v>64</v>
      </c>
      <c r="C130" s="3" t="s">
        <v>66</v>
      </c>
      <c r="D130" s="3">
        <v>1.4</v>
      </c>
      <c r="E130" s="3">
        <v>2.1</v>
      </c>
      <c r="F130" s="3">
        <f t="shared" si="1"/>
        <v>1.75</v>
      </c>
      <c r="G130" s="3"/>
      <c r="H130" s="3"/>
      <c r="I130" s="3"/>
      <c r="J130" s="15"/>
    </row>
    <row r="131" spans="1:10" x14ac:dyDescent="0.25">
      <c r="A131" s="3">
        <v>20</v>
      </c>
      <c r="B131" s="3" t="s">
        <v>64</v>
      </c>
      <c r="C131" s="3" t="s">
        <v>66</v>
      </c>
      <c r="D131" s="3">
        <v>2.1</v>
      </c>
      <c r="E131" s="3">
        <v>1.8</v>
      </c>
      <c r="F131" s="3">
        <f t="shared" si="1"/>
        <v>1.9500000000000002</v>
      </c>
      <c r="G131" s="3"/>
      <c r="H131" s="3"/>
      <c r="I131" s="3"/>
      <c r="J131" s="15"/>
    </row>
    <row r="132" spans="1:10" x14ac:dyDescent="0.25">
      <c r="A132" s="3">
        <v>21</v>
      </c>
      <c r="B132" s="3" t="s">
        <v>64</v>
      </c>
      <c r="C132" s="3" t="s">
        <v>66</v>
      </c>
      <c r="D132" s="3">
        <v>0.8</v>
      </c>
      <c r="E132" s="3">
        <v>1.5</v>
      </c>
      <c r="F132" s="3">
        <f t="shared" si="1"/>
        <v>1.1499999999999999</v>
      </c>
      <c r="G132" s="3"/>
      <c r="H132" s="3"/>
      <c r="I132" s="3"/>
      <c r="J132" s="15"/>
    </row>
    <row r="133" spans="1:10" x14ac:dyDescent="0.25">
      <c r="A133" s="3">
        <v>22</v>
      </c>
      <c r="B133" s="3" t="s">
        <v>64</v>
      </c>
      <c r="C133" s="3" t="s">
        <v>66</v>
      </c>
      <c r="D133" s="3">
        <v>2.6</v>
      </c>
      <c r="E133" s="3">
        <v>2.8</v>
      </c>
      <c r="F133" s="3">
        <f t="shared" ref="F133:F196" si="2">AVERAGE(D133:E133)</f>
        <v>2.7</v>
      </c>
      <c r="G133" s="3"/>
      <c r="H133" s="3"/>
      <c r="I133" s="3"/>
      <c r="J133" s="15"/>
    </row>
    <row r="134" spans="1:10" x14ac:dyDescent="0.25">
      <c r="A134" s="3">
        <v>23</v>
      </c>
      <c r="B134" s="3" t="s">
        <v>64</v>
      </c>
      <c r="C134" s="3" t="s">
        <v>66</v>
      </c>
      <c r="D134" s="3">
        <v>2.7</v>
      </c>
      <c r="E134" s="3">
        <v>2.4</v>
      </c>
      <c r="F134" s="3">
        <f t="shared" si="2"/>
        <v>2.5499999999999998</v>
      </c>
      <c r="G134" s="3"/>
      <c r="H134" s="3"/>
      <c r="I134" s="3"/>
      <c r="J134" s="15"/>
    </row>
    <row r="135" spans="1:10" x14ac:dyDescent="0.25">
      <c r="A135" s="3">
        <v>24</v>
      </c>
      <c r="B135" s="3" t="s">
        <v>64</v>
      </c>
      <c r="C135" s="3" t="s">
        <v>66</v>
      </c>
      <c r="D135" s="3">
        <v>1.5</v>
      </c>
      <c r="E135" s="3">
        <v>1.6</v>
      </c>
      <c r="F135" s="3">
        <f t="shared" si="2"/>
        <v>1.55</v>
      </c>
      <c r="G135" s="3"/>
      <c r="H135" s="3"/>
      <c r="I135" s="3"/>
      <c r="J135" s="15" t="s">
        <v>85</v>
      </c>
    </row>
    <row r="136" spans="1:10" x14ac:dyDescent="0.25">
      <c r="A136" s="3">
        <v>25</v>
      </c>
      <c r="B136" s="3" t="s">
        <v>64</v>
      </c>
      <c r="C136" s="3" t="s">
        <v>66</v>
      </c>
      <c r="D136" s="3">
        <v>0.7</v>
      </c>
      <c r="E136" s="3">
        <v>0.7</v>
      </c>
      <c r="F136" s="3">
        <f t="shared" si="2"/>
        <v>0.7</v>
      </c>
      <c r="G136" s="3">
        <v>10.5</v>
      </c>
      <c r="H136" s="3">
        <v>729.9</v>
      </c>
      <c r="I136" s="3">
        <v>23.9</v>
      </c>
      <c r="J136" s="15" t="s">
        <v>84</v>
      </c>
    </row>
    <row r="137" spans="1:10" x14ac:dyDescent="0.25">
      <c r="A137" s="3">
        <v>26</v>
      </c>
      <c r="B137" s="3" t="s">
        <v>64</v>
      </c>
      <c r="C137" s="3" t="s">
        <v>66</v>
      </c>
      <c r="D137" s="3">
        <v>0.8</v>
      </c>
      <c r="E137" s="3">
        <v>0.8</v>
      </c>
      <c r="F137" s="3">
        <f t="shared" si="2"/>
        <v>0.8</v>
      </c>
      <c r="G137" s="3"/>
      <c r="H137" s="3"/>
      <c r="I137" s="3"/>
      <c r="J137" s="15"/>
    </row>
    <row r="138" spans="1:10" x14ac:dyDescent="0.25">
      <c r="A138" s="3">
        <v>27</v>
      </c>
      <c r="B138" s="3" t="s">
        <v>64</v>
      </c>
      <c r="C138" s="3" t="s">
        <v>66</v>
      </c>
      <c r="D138" s="3">
        <v>2</v>
      </c>
      <c r="E138" s="3">
        <v>1.5</v>
      </c>
      <c r="F138" s="3">
        <f t="shared" si="2"/>
        <v>1.75</v>
      </c>
      <c r="G138" s="3"/>
      <c r="H138" s="3"/>
      <c r="I138" s="3"/>
      <c r="J138" s="15"/>
    </row>
    <row r="139" spans="1:10" x14ac:dyDescent="0.25">
      <c r="A139" s="3">
        <v>28</v>
      </c>
      <c r="B139" s="3" t="s">
        <v>64</v>
      </c>
      <c r="C139" s="3" t="s">
        <v>66</v>
      </c>
      <c r="D139" s="3">
        <v>2.8</v>
      </c>
      <c r="E139" s="3">
        <v>2.8</v>
      </c>
      <c r="F139" s="3">
        <f t="shared" si="2"/>
        <v>2.8</v>
      </c>
      <c r="G139" s="3"/>
      <c r="H139" s="3"/>
      <c r="I139" s="3"/>
      <c r="J139" s="15"/>
    </row>
    <row r="140" spans="1:10" x14ac:dyDescent="0.25">
      <c r="A140" s="3">
        <v>29</v>
      </c>
      <c r="B140" s="3" t="s">
        <v>64</v>
      </c>
      <c r="C140" s="3" t="s">
        <v>66</v>
      </c>
      <c r="D140" s="3">
        <v>1.4</v>
      </c>
      <c r="E140" s="3">
        <v>1.9</v>
      </c>
      <c r="F140" s="3">
        <f t="shared" si="2"/>
        <v>1.65</v>
      </c>
      <c r="G140" s="3"/>
      <c r="H140" s="3"/>
      <c r="I140" s="3"/>
      <c r="J140" s="15"/>
    </row>
    <row r="141" spans="1:10" x14ac:dyDescent="0.25">
      <c r="A141" s="3">
        <v>30</v>
      </c>
      <c r="B141" s="3" t="s">
        <v>64</v>
      </c>
      <c r="C141" s="3" t="s">
        <v>66</v>
      </c>
      <c r="D141" s="3">
        <v>1.9</v>
      </c>
      <c r="E141" s="3">
        <v>2.1</v>
      </c>
      <c r="F141" s="3">
        <f t="shared" si="2"/>
        <v>2</v>
      </c>
      <c r="G141" s="3"/>
      <c r="H141" s="3"/>
      <c r="I141" s="3"/>
      <c r="J141" s="15"/>
    </row>
    <row r="142" spans="1:10" x14ac:dyDescent="0.25">
      <c r="A142" s="3">
        <v>31</v>
      </c>
      <c r="B142" s="3" t="s">
        <v>64</v>
      </c>
      <c r="C142" s="3" t="s">
        <v>66</v>
      </c>
      <c r="D142" s="3">
        <v>1.9</v>
      </c>
      <c r="E142" s="3">
        <v>2.2000000000000002</v>
      </c>
      <c r="F142" s="3">
        <f t="shared" si="2"/>
        <v>2.0499999999999998</v>
      </c>
      <c r="G142" s="3"/>
      <c r="H142" s="3"/>
      <c r="I142" s="3"/>
      <c r="J142" s="15"/>
    </row>
    <row r="143" spans="1:10" x14ac:dyDescent="0.25">
      <c r="A143" s="3">
        <v>32</v>
      </c>
      <c r="B143" s="3" t="s">
        <v>64</v>
      </c>
      <c r="C143" s="3" t="s">
        <v>66</v>
      </c>
      <c r="D143" s="3">
        <v>2.5</v>
      </c>
      <c r="E143" s="3">
        <v>2.1</v>
      </c>
      <c r="F143" s="3">
        <f t="shared" si="2"/>
        <v>2.2999999999999998</v>
      </c>
      <c r="G143" s="3"/>
      <c r="H143" s="3"/>
      <c r="I143" s="3"/>
      <c r="J143" s="15"/>
    </row>
    <row r="144" spans="1:10" x14ac:dyDescent="0.25">
      <c r="A144" s="3">
        <v>33</v>
      </c>
      <c r="B144" s="3" t="s">
        <v>64</v>
      </c>
      <c r="C144" s="3" t="s">
        <v>66</v>
      </c>
      <c r="D144" s="3">
        <v>3</v>
      </c>
      <c r="E144" s="3">
        <v>3.1</v>
      </c>
      <c r="F144" s="3">
        <f t="shared" si="2"/>
        <v>3.05</v>
      </c>
      <c r="G144" s="3"/>
      <c r="H144" s="3"/>
      <c r="I144" s="3"/>
      <c r="J144" s="15"/>
    </row>
    <row r="145" spans="1:10" x14ac:dyDescent="0.25">
      <c r="A145" s="3">
        <v>34</v>
      </c>
      <c r="B145" s="3" t="s">
        <v>64</v>
      </c>
      <c r="C145" s="3" t="s">
        <v>66</v>
      </c>
      <c r="D145" s="3">
        <v>2.7</v>
      </c>
      <c r="E145" s="3">
        <v>2.9</v>
      </c>
      <c r="F145" s="3">
        <f t="shared" si="2"/>
        <v>2.8</v>
      </c>
      <c r="G145" s="3"/>
      <c r="H145" s="3"/>
      <c r="I145" s="3"/>
      <c r="J145" s="15" t="s">
        <v>89</v>
      </c>
    </row>
    <row r="146" spans="1:10" x14ac:dyDescent="0.25">
      <c r="A146" s="3">
        <v>35</v>
      </c>
      <c r="B146" s="3" t="s">
        <v>64</v>
      </c>
      <c r="C146" s="3" t="s">
        <v>66</v>
      </c>
      <c r="D146" s="3">
        <v>0.8</v>
      </c>
      <c r="E146" s="3">
        <v>0.7</v>
      </c>
      <c r="F146" s="3">
        <f t="shared" si="2"/>
        <v>0.75</v>
      </c>
      <c r="G146" s="3"/>
      <c r="H146" s="3"/>
      <c r="I146" s="3"/>
      <c r="J146" s="15"/>
    </row>
    <row r="147" spans="1:10" x14ac:dyDescent="0.25">
      <c r="A147" s="3">
        <v>36</v>
      </c>
      <c r="B147" s="3" t="s">
        <v>64</v>
      </c>
      <c r="C147" s="3" t="s">
        <v>66</v>
      </c>
      <c r="D147" s="3">
        <v>3.3</v>
      </c>
      <c r="E147" s="3">
        <v>3.4</v>
      </c>
      <c r="F147" s="3">
        <f t="shared" si="2"/>
        <v>3.3499999999999996</v>
      </c>
      <c r="G147" s="3"/>
      <c r="H147" s="3"/>
      <c r="I147" s="3"/>
      <c r="J147" s="15" t="s">
        <v>85</v>
      </c>
    </row>
    <row r="148" spans="1:10" x14ac:dyDescent="0.25">
      <c r="A148" s="3">
        <v>1</v>
      </c>
      <c r="B148" s="3" t="s">
        <v>69</v>
      </c>
      <c r="C148" s="3" t="s">
        <v>66</v>
      </c>
      <c r="D148" s="3">
        <v>0</v>
      </c>
      <c r="E148" s="3">
        <v>0</v>
      </c>
      <c r="F148" s="3">
        <f t="shared" si="2"/>
        <v>0</v>
      </c>
      <c r="G148" s="3">
        <v>13</v>
      </c>
      <c r="H148" s="3">
        <v>491.2</v>
      </c>
      <c r="I148" s="3">
        <v>23.1</v>
      </c>
      <c r="J148" s="15" t="s">
        <v>83</v>
      </c>
    </row>
    <row r="149" spans="1:10" x14ac:dyDescent="0.25">
      <c r="A149" s="3">
        <v>2</v>
      </c>
      <c r="B149" s="3" t="s">
        <v>69</v>
      </c>
      <c r="C149" s="3" t="s">
        <v>66</v>
      </c>
      <c r="D149" s="3">
        <v>1.3</v>
      </c>
      <c r="E149" s="3">
        <v>0.8</v>
      </c>
      <c r="F149" s="3">
        <f t="shared" si="2"/>
        <v>1.05</v>
      </c>
      <c r="G149" s="3"/>
      <c r="H149" s="3"/>
      <c r="I149" s="3"/>
      <c r="J149" s="15" t="s">
        <v>85</v>
      </c>
    </row>
    <row r="150" spans="1:10" x14ac:dyDescent="0.25">
      <c r="A150" s="3">
        <v>3</v>
      </c>
      <c r="B150" s="3" t="s">
        <v>69</v>
      </c>
      <c r="C150" s="3" t="s">
        <v>66</v>
      </c>
      <c r="D150" s="3">
        <v>0.3</v>
      </c>
      <c r="E150" s="3">
        <v>0.3</v>
      </c>
      <c r="F150" s="3">
        <f t="shared" si="2"/>
        <v>0.3</v>
      </c>
      <c r="G150" s="3"/>
      <c r="H150" s="3"/>
      <c r="I150" s="3"/>
      <c r="J150" s="15" t="s">
        <v>82</v>
      </c>
    </row>
    <row r="151" spans="1:10" x14ac:dyDescent="0.25">
      <c r="A151" s="3">
        <v>4</v>
      </c>
      <c r="B151" s="3" t="s">
        <v>69</v>
      </c>
      <c r="C151" s="3" t="s">
        <v>66</v>
      </c>
      <c r="D151" s="3">
        <v>0.9</v>
      </c>
      <c r="E151" s="3">
        <v>0.7</v>
      </c>
      <c r="F151" s="3">
        <f t="shared" si="2"/>
        <v>0.8</v>
      </c>
      <c r="G151" s="3"/>
      <c r="H151" s="3"/>
      <c r="I151" s="3"/>
      <c r="J151" s="15" t="s">
        <v>86</v>
      </c>
    </row>
    <row r="152" spans="1:10" x14ac:dyDescent="0.25">
      <c r="A152" s="3">
        <v>5</v>
      </c>
      <c r="B152" s="3" t="s">
        <v>69</v>
      </c>
      <c r="C152" s="3" t="s">
        <v>66</v>
      </c>
      <c r="D152" s="3">
        <v>0.3</v>
      </c>
      <c r="E152" s="3">
        <v>0.3</v>
      </c>
      <c r="F152" s="3">
        <f t="shared" si="2"/>
        <v>0.3</v>
      </c>
      <c r="G152" s="3"/>
      <c r="H152" s="3"/>
      <c r="I152" s="3"/>
      <c r="J152" s="15" t="s">
        <v>83</v>
      </c>
    </row>
    <row r="153" spans="1:10" x14ac:dyDescent="0.25">
      <c r="A153" s="3">
        <v>6</v>
      </c>
      <c r="B153" s="3" t="s">
        <v>69</v>
      </c>
      <c r="C153" s="3" t="s">
        <v>66</v>
      </c>
      <c r="D153" s="3">
        <v>0.3</v>
      </c>
      <c r="E153" s="3">
        <v>0.4</v>
      </c>
      <c r="F153" s="3">
        <f t="shared" si="2"/>
        <v>0.35</v>
      </c>
      <c r="G153" s="3"/>
      <c r="H153" s="3"/>
      <c r="I153" s="3"/>
      <c r="J153" s="15"/>
    </row>
    <row r="154" spans="1:10" x14ac:dyDescent="0.25">
      <c r="A154" s="3">
        <v>7</v>
      </c>
      <c r="B154" s="3" t="s">
        <v>69</v>
      </c>
      <c r="C154" s="3" t="s">
        <v>66</v>
      </c>
      <c r="D154" s="3">
        <v>0.7</v>
      </c>
      <c r="E154" s="3">
        <v>0.6</v>
      </c>
      <c r="F154" s="3">
        <f t="shared" si="2"/>
        <v>0.64999999999999991</v>
      </c>
      <c r="G154" s="3"/>
      <c r="H154" s="3"/>
      <c r="I154" s="3"/>
      <c r="J154" s="15" t="s">
        <v>85</v>
      </c>
    </row>
    <row r="155" spans="1:10" x14ac:dyDescent="0.25">
      <c r="A155" s="3">
        <v>8</v>
      </c>
      <c r="B155" s="3" t="s">
        <v>69</v>
      </c>
      <c r="C155" s="3" t="s">
        <v>66</v>
      </c>
      <c r="D155" s="3">
        <v>0.3</v>
      </c>
      <c r="E155" s="3">
        <v>0.3</v>
      </c>
      <c r="F155" s="3">
        <f t="shared" si="2"/>
        <v>0.3</v>
      </c>
      <c r="G155" s="3"/>
      <c r="H155" s="3"/>
      <c r="I155" s="3"/>
      <c r="J155" s="15"/>
    </row>
    <row r="156" spans="1:10" x14ac:dyDescent="0.25">
      <c r="A156" s="3">
        <v>9</v>
      </c>
      <c r="B156" s="3" t="s">
        <v>69</v>
      </c>
      <c r="C156" s="3" t="s">
        <v>66</v>
      </c>
      <c r="D156" s="3">
        <v>0.7</v>
      </c>
      <c r="E156" s="3">
        <v>0.6</v>
      </c>
      <c r="F156" s="3">
        <f t="shared" si="2"/>
        <v>0.64999999999999991</v>
      </c>
      <c r="G156" s="3"/>
      <c r="H156" s="3"/>
      <c r="I156" s="3"/>
      <c r="J156" s="15" t="s">
        <v>82</v>
      </c>
    </row>
    <row r="157" spans="1:10" x14ac:dyDescent="0.25">
      <c r="A157" s="3">
        <v>10</v>
      </c>
      <c r="B157" s="3" t="s">
        <v>69</v>
      </c>
      <c r="C157" s="3" t="s">
        <v>66</v>
      </c>
      <c r="D157" s="3">
        <v>0.5</v>
      </c>
      <c r="E157" s="3">
        <v>0.5</v>
      </c>
      <c r="F157" s="3">
        <f t="shared" si="2"/>
        <v>0.5</v>
      </c>
      <c r="G157" s="3"/>
      <c r="H157" s="3"/>
      <c r="I157" s="3"/>
      <c r="J157" s="15"/>
    </row>
    <row r="158" spans="1:10" x14ac:dyDescent="0.25">
      <c r="A158" s="3">
        <v>11</v>
      </c>
      <c r="B158" s="3" t="s">
        <v>69</v>
      </c>
      <c r="C158" s="3" t="s">
        <v>66</v>
      </c>
      <c r="D158" s="3">
        <v>0.3</v>
      </c>
      <c r="E158" s="3">
        <v>0.5</v>
      </c>
      <c r="F158" s="3">
        <f t="shared" si="2"/>
        <v>0.4</v>
      </c>
      <c r="G158" s="3"/>
      <c r="H158" s="3"/>
      <c r="I158" s="3"/>
      <c r="J158" s="15" t="s">
        <v>82</v>
      </c>
    </row>
    <row r="159" spans="1:10" x14ac:dyDescent="0.25">
      <c r="A159" s="3">
        <v>12</v>
      </c>
      <c r="B159" s="3" t="s">
        <v>69</v>
      </c>
      <c r="C159" s="3" t="s">
        <v>66</v>
      </c>
      <c r="D159" s="3">
        <v>0.5</v>
      </c>
      <c r="E159" s="3">
        <v>0.5</v>
      </c>
      <c r="F159" s="3">
        <f t="shared" si="2"/>
        <v>0.5</v>
      </c>
      <c r="G159" s="3"/>
      <c r="H159" s="3"/>
      <c r="I159" s="3"/>
      <c r="J159" s="15" t="s">
        <v>82</v>
      </c>
    </row>
    <row r="160" spans="1:10" x14ac:dyDescent="0.25">
      <c r="A160" s="3">
        <v>13</v>
      </c>
      <c r="B160" s="3" t="s">
        <v>69</v>
      </c>
      <c r="C160" s="3" t="s">
        <v>66</v>
      </c>
      <c r="D160" s="3">
        <v>0.4</v>
      </c>
      <c r="E160" s="3">
        <v>0.6</v>
      </c>
      <c r="F160" s="3">
        <f t="shared" si="2"/>
        <v>0.5</v>
      </c>
      <c r="G160" s="3">
        <v>10.4</v>
      </c>
      <c r="H160" s="3">
        <v>483.6</v>
      </c>
      <c r="I160" s="3">
        <v>25</v>
      </c>
      <c r="J160" s="15" t="s">
        <v>89</v>
      </c>
    </row>
    <row r="161" spans="1:10" x14ac:dyDescent="0.25">
      <c r="A161" s="3">
        <v>14</v>
      </c>
      <c r="B161" s="3" t="s">
        <v>69</v>
      </c>
      <c r="C161" s="3" t="s">
        <v>66</v>
      </c>
      <c r="D161" s="3">
        <v>0.5</v>
      </c>
      <c r="E161" s="3">
        <v>0.6</v>
      </c>
      <c r="F161" s="3">
        <f t="shared" si="2"/>
        <v>0.55000000000000004</v>
      </c>
      <c r="G161" s="3"/>
      <c r="H161" s="3"/>
      <c r="I161" s="3"/>
      <c r="J161" s="15" t="s">
        <v>85</v>
      </c>
    </row>
    <row r="162" spans="1:10" x14ac:dyDescent="0.25">
      <c r="A162" s="3">
        <v>15</v>
      </c>
      <c r="B162" s="3" t="s">
        <v>69</v>
      </c>
      <c r="C162" s="3" t="s">
        <v>66</v>
      </c>
      <c r="D162" s="3">
        <v>1.1000000000000001</v>
      </c>
      <c r="E162" s="3">
        <v>0.8</v>
      </c>
      <c r="F162" s="3">
        <f t="shared" si="2"/>
        <v>0.95000000000000007</v>
      </c>
      <c r="G162" s="3"/>
      <c r="H162" s="3"/>
      <c r="I162" s="3"/>
      <c r="J162" s="15" t="s">
        <v>82</v>
      </c>
    </row>
    <row r="163" spans="1:10" x14ac:dyDescent="0.25">
      <c r="A163" s="3">
        <v>16</v>
      </c>
      <c r="B163" s="3" t="s">
        <v>69</v>
      </c>
      <c r="C163" s="3" t="s">
        <v>66</v>
      </c>
      <c r="D163" s="3">
        <v>0</v>
      </c>
      <c r="E163" s="3">
        <v>0.3</v>
      </c>
      <c r="F163" s="3">
        <f t="shared" si="2"/>
        <v>0.15</v>
      </c>
      <c r="G163" s="3"/>
      <c r="H163" s="3"/>
      <c r="I163" s="3"/>
      <c r="J163" s="15" t="s">
        <v>86</v>
      </c>
    </row>
    <row r="164" spans="1:10" x14ac:dyDescent="0.25">
      <c r="A164" s="3">
        <v>17</v>
      </c>
      <c r="B164" s="3" t="s">
        <v>69</v>
      </c>
      <c r="C164" s="3" t="s">
        <v>66</v>
      </c>
      <c r="D164" s="3">
        <v>0.6</v>
      </c>
      <c r="E164" s="3">
        <v>0.6</v>
      </c>
      <c r="F164" s="3">
        <f t="shared" si="2"/>
        <v>0.6</v>
      </c>
      <c r="G164" s="3"/>
      <c r="H164" s="3"/>
      <c r="I164" s="3"/>
      <c r="J164" s="15" t="s">
        <v>86</v>
      </c>
    </row>
    <row r="165" spans="1:10" x14ac:dyDescent="0.25">
      <c r="A165" s="3">
        <v>18</v>
      </c>
      <c r="B165" s="3" t="s">
        <v>69</v>
      </c>
      <c r="C165" s="3" t="s">
        <v>66</v>
      </c>
      <c r="D165" s="3">
        <v>0.8</v>
      </c>
      <c r="E165" s="3">
        <v>0.7</v>
      </c>
      <c r="F165" s="3">
        <f t="shared" si="2"/>
        <v>0.75</v>
      </c>
      <c r="G165" s="3"/>
      <c r="H165" s="3"/>
      <c r="I165" s="3"/>
      <c r="J165" s="15" t="s">
        <v>82</v>
      </c>
    </row>
    <row r="166" spans="1:10" x14ac:dyDescent="0.25">
      <c r="A166" s="3">
        <v>19</v>
      </c>
      <c r="B166" s="3" t="s">
        <v>69</v>
      </c>
      <c r="C166" s="3" t="s">
        <v>66</v>
      </c>
      <c r="D166" s="3">
        <v>0.5</v>
      </c>
      <c r="E166" s="3">
        <v>0.7</v>
      </c>
      <c r="F166" s="3">
        <f t="shared" si="2"/>
        <v>0.6</v>
      </c>
      <c r="G166" s="3"/>
      <c r="H166" s="3"/>
      <c r="I166" s="3"/>
      <c r="J166" s="15"/>
    </row>
    <row r="167" spans="1:10" x14ac:dyDescent="0.25">
      <c r="A167" s="3">
        <v>20</v>
      </c>
      <c r="B167" s="3" t="s">
        <v>69</v>
      </c>
      <c r="C167" s="3" t="s">
        <v>66</v>
      </c>
      <c r="D167" s="3">
        <v>0.6</v>
      </c>
      <c r="E167" s="3">
        <v>0.7</v>
      </c>
      <c r="F167" s="3">
        <f t="shared" si="2"/>
        <v>0.64999999999999991</v>
      </c>
      <c r="G167" s="3"/>
      <c r="H167" s="3"/>
      <c r="I167" s="3"/>
      <c r="J167" s="15" t="s">
        <v>82</v>
      </c>
    </row>
    <row r="168" spans="1:10" x14ac:dyDescent="0.25">
      <c r="A168" s="3">
        <v>21</v>
      </c>
      <c r="B168" s="3" t="s">
        <v>69</v>
      </c>
      <c r="C168" s="3" t="s">
        <v>66</v>
      </c>
      <c r="D168" s="3">
        <v>1</v>
      </c>
      <c r="E168" s="3">
        <v>0.9</v>
      </c>
      <c r="F168" s="3">
        <f t="shared" si="2"/>
        <v>0.95</v>
      </c>
      <c r="G168" s="3"/>
      <c r="H168" s="3"/>
      <c r="I168" s="3"/>
      <c r="J168" s="15"/>
    </row>
    <row r="169" spans="1:10" x14ac:dyDescent="0.25">
      <c r="A169" s="3">
        <v>22</v>
      </c>
      <c r="B169" s="3" t="s">
        <v>69</v>
      </c>
      <c r="C169" s="3" t="s">
        <v>66</v>
      </c>
      <c r="D169" s="3">
        <v>0.6</v>
      </c>
      <c r="E169" s="3">
        <v>0.7</v>
      </c>
      <c r="F169" s="3">
        <f t="shared" si="2"/>
        <v>0.64999999999999991</v>
      </c>
      <c r="G169" s="3"/>
      <c r="H169" s="3"/>
      <c r="I169" s="3"/>
      <c r="J169" s="15"/>
    </row>
    <row r="170" spans="1:10" x14ac:dyDescent="0.25">
      <c r="A170" s="3">
        <v>23</v>
      </c>
      <c r="B170" s="3" t="s">
        <v>69</v>
      </c>
      <c r="C170" s="3" t="s">
        <v>66</v>
      </c>
      <c r="D170" s="3">
        <v>0.8</v>
      </c>
      <c r="E170" s="3">
        <v>0.5</v>
      </c>
      <c r="F170" s="3">
        <f t="shared" si="2"/>
        <v>0.65</v>
      </c>
      <c r="G170" s="3"/>
      <c r="H170" s="3"/>
      <c r="I170" s="3"/>
      <c r="J170" s="15"/>
    </row>
    <row r="171" spans="1:10" x14ac:dyDescent="0.25">
      <c r="A171" s="3">
        <v>24</v>
      </c>
      <c r="B171" s="3" t="s">
        <v>69</v>
      </c>
      <c r="C171" s="3" t="s">
        <v>66</v>
      </c>
      <c r="D171" s="3">
        <v>0.3</v>
      </c>
      <c r="E171" s="3">
        <v>0.5</v>
      </c>
      <c r="F171" s="3">
        <f t="shared" si="2"/>
        <v>0.4</v>
      </c>
      <c r="G171" s="3"/>
      <c r="H171" s="3"/>
      <c r="I171" s="3"/>
      <c r="J171" s="15"/>
    </row>
    <row r="172" spans="1:10" x14ac:dyDescent="0.25">
      <c r="A172" s="3">
        <v>25</v>
      </c>
      <c r="B172" s="3" t="s">
        <v>69</v>
      </c>
      <c r="C172" s="3" t="s">
        <v>66</v>
      </c>
      <c r="D172" s="3">
        <v>0.4</v>
      </c>
      <c r="E172" s="3">
        <v>0.6</v>
      </c>
      <c r="F172" s="3">
        <f t="shared" si="2"/>
        <v>0.5</v>
      </c>
      <c r="G172" s="3">
        <v>11.1</v>
      </c>
      <c r="H172" s="3">
        <v>555</v>
      </c>
      <c r="I172" s="3">
        <v>22.4</v>
      </c>
      <c r="J172" s="15" t="s">
        <v>86</v>
      </c>
    </row>
    <row r="173" spans="1:10" x14ac:dyDescent="0.25">
      <c r="A173" s="3">
        <v>26</v>
      </c>
      <c r="B173" s="3" t="s">
        <v>69</v>
      </c>
      <c r="C173" s="3" t="s">
        <v>66</v>
      </c>
      <c r="D173" s="3">
        <v>0.5</v>
      </c>
      <c r="E173" s="3">
        <v>0.8</v>
      </c>
      <c r="F173" s="3">
        <f t="shared" si="2"/>
        <v>0.65</v>
      </c>
      <c r="G173" s="3"/>
      <c r="H173" s="3"/>
      <c r="I173" s="3"/>
      <c r="J173" s="15" t="s">
        <v>93</v>
      </c>
    </row>
    <row r="174" spans="1:10" x14ac:dyDescent="0.25">
      <c r="A174" s="3">
        <v>27</v>
      </c>
      <c r="B174" s="3" t="s">
        <v>69</v>
      </c>
      <c r="C174" s="3" t="s">
        <v>66</v>
      </c>
      <c r="D174" s="3">
        <v>0.4</v>
      </c>
      <c r="E174" s="3">
        <v>0.4</v>
      </c>
      <c r="F174" s="3">
        <f t="shared" si="2"/>
        <v>0.4</v>
      </c>
      <c r="G174" s="3"/>
      <c r="H174" s="3"/>
      <c r="I174" s="3"/>
      <c r="J174" s="15" t="s">
        <v>85</v>
      </c>
    </row>
    <row r="175" spans="1:10" x14ac:dyDescent="0.25">
      <c r="A175" s="3">
        <v>28</v>
      </c>
      <c r="B175" s="3" t="s">
        <v>69</v>
      </c>
      <c r="C175" s="3" t="s">
        <v>66</v>
      </c>
      <c r="D175" s="3">
        <v>0.6</v>
      </c>
      <c r="E175" s="3">
        <v>0.4</v>
      </c>
      <c r="F175" s="3">
        <f t="shared" si="2"/>
        <v>0.5</v>
      </c>
      <c r="G175" s="3"/>
      <c r="H175" s="3"/>
      <c r="I175" s="3"/>
      <c r="J175" s="15" t="s">
        <v>85</v>
      </c>
    </row>
    <row r="176" spans="1:10" x14ac:dyDescent="0.25">
      <c r="A176" s="3">
        <v>29</v>
      </c>
      <c r="B176" s="3" t="s">
        <v>69</v>
      </c>
      <c r="C176" s="3" t="s">
        <v>66</v>
      </c>
      <c r="D176" s="3">
        <v>0.8</v>
      </c>
      <c r="E176" s="3">
        <v>1.3</v>
      </c>
      <c r="F176" s="3">
        <f t="shared" si="2"/>
        <v>1.05</v>
      </c>
      <c r="G176" s="3"/>
      <c r="H176" s="3"/>
      <c r="I176" s="3"/>
      <c r="J176" s="15" t="s">
        <v>84</v>
      </c>
    </row>
    <row r="177" spans="1:10" x14ac:dyDescent="0.25">
      <c r="A177" s="3">
        <v>30</v>
      </c>
      <c r="B177" s="3" t="s">
        <v>69</v>
      </c>
      <c r="C177" s="3" t="s">
        <v>66</v>
      </c>
      <c r="D177" s="3">
        <v>0.7</v>
      </c>
      <c r="E177" s="3">
        <v>0.5</v>
      </c>
      <c r="F177" s="3">
        <f t="shared" si="2"/>
        <v>0.6</v>
      </c>
      <c r="G177" s="3"/>
      <c r="H177" s="3"/>
      <c r="I177" s="3"/>
      <c r="J177" s="15"/>
    </row>
    <row r="178" spans="1:10" x14ac:dyDescent="0.25">
      <c r="A178" s="3">
        <v>31</v>
      </c>
      <c r="B178" s="3" t="s">
        <v>69</v>
      </c>
      <c r="C178" s="3" t="s">
        <v>66</v>
      </c>
      <c r="D178" s="3">
        <v>0.7</v>
      </c>
      <c r="E178" s="3">
        <v>0.7</v>
      </c>
      <c r="F178" s="3">
        <f t="shared" si="2"/>
        <v>0.7</v>
      </c>
      <c r="G178" s="3"/>
      <c r="H178" s="3"/>
      <c r="I178" s="3"/>
      <c r="J178" s="15"/>
    </row>
    <row r="179" spans="1:10" x14ac:dyDescent="0.25">
      <c r="A179" s="3">
        <v>32</v>
      </c>
      <c r="B179" s="3" t="s">
        <v>69</v>
      </c>
      <c r="C179" s="3" t="s">
        <v>66</v>
      </c>
      <c r="D179" s="3">
        <v>0.5</v>
      </c>
      <c r="E179" s="3">
        <v>0.3</v>
      </c>
      <c r="F179" s="3">
        <f t="shared" si="2"/>
        <v>0.4</v>
      </c>
      <c r="G179" s="3"/>
      <c r="H179" s="3"/>
      <c r="I179" s="3"/>
      <c r="J179" s="15" t="s">
        <v>85</v>
      </c>
    </row>
    <row r="180" spans="1:10" x14ac:dyDescent="0.25">
      <c r="A180" s="3">
        <v>33</v>
      </c>
      <c r="B180" s="3" t="s">
        <v>69</v>
      </c>
      <c r="C180" s="3" t="s">
        <v>66</v>
      </c>
      <c r="D180" s="3">
        <v>0.3</v>
      </c>
      <c r="E180" s="3">
        <v>0.3</v>
      </c>
      <c r="F180" s="3">
        <f t="shared" si="2"/>
        <v>0.3</v>
      </c>
      <c r="G180" s="3"/>
      <c r="H180" s="3"/>
      <c r="I180" s="3"/>
      <c r="J180" s="15"/>
    </row>
    <row r="181" spans="1:10" x14ac:dyDescent="0.25">
      <c r="A181" s="3">
        <v>34</v>
      </c>
      <c r="B181" s="3" t="s">
        <v>69</v>
      </c>
      <c r="C181" s="3" t="s">
        <v>66</v>
      </c>
      <c r="D181" s="3">
        <v>0.5</v>
      </c>
      <c r="E181" s="3">
        <v>0.5</v>
      </c>
      <c r="F181" s="3">
        <f t="shared" si="2"/>
        <v>0.5</v>
      </c>
      <c r="G181" s="3"/>
      <c r="H181" s="3"/>
      <c r="I181" s="3"/>
      <c r="J181" s="15" t="s">
        <v>84</v>
      </c>
    </row>
    <row r="182" spans="1:10" x14ac:dyDescent="0.25">
      <c r="A182" s="3">
        <v>35</v>
      </c>
      <c r="B182" s="3" t="s">
        <v>69</v>
      </c>
      <c r="C182" s="3" t="s">
        <v>66</v>
      </c>
      <c r="D182" s="3">
        <v>0.7</v>
      </c>
      <c r="E182" s="3">
        <v>0.5</v>
      </c>
      <c r="F182" s="3">
        <f t="shared" si="2"/>
        <v>0.6</v>
      </c>
      <c r="G182" s="3"/>
      <c r="H182" s="3"/>
      <c r="I182" s="3"/>
      <c r="J182" s="15" t="s">
        <v>83</v>
      </c>
    </row>
    <row r="183" spans="1:10" x14ac:dyDescent="0.25">
      <c r="A183" s="3">
        <v>36</v>
      </c>
      <c r="B183" s="3" t="s">
        <v>69</v>
      </c>
      <c r="C183" s="3" t="s">
        <v>66</v>
      </c>
      <c r="D183" s="3">
        <v>0.6</v>
      </c>
      <c r="E183" s="3">
        <v>1.2</v>
      </c>
      <c r="F183" s="3">
        <f t="shared" si="2"/>
        <v>0.89999999999999991</v>
      </c>
      <c r="G183" s="3"/>
      <c r="H183" s="3"/>
      <c r="I183" s="3"/>
      <c r="J183" s="15"/>
    </row>
    <row r="184" spans="1:10" x14ac:dyDescent="0.25">
      <c r="A184" s="3">
        <v>1</v>
      </c>
      <c r="B184" s="3" t="s">
        <v>70</v>
      </c>
      <c r="C184" s="3" t="s">
        <v>66</v>
      </c>
      <c r="D184" s="3">
        <v>4.3</v>
      </c>
      <c r="E184" s="3">
        <v>4.5</v>
      </c>
      <c r="F184" s="3">
        <f t="shared" si="2"/>
        <v>4.4000000000000004</v>
      </c>
      <c r="G184" s="3">
        <v>11</v>
      </c>
      <c r="H184" s="3">
        <v>1062.4000000000001</v>
      </c>
      <c r="I184" s="3">
        <v>18.5</v>
      </c>
      <c r="J184" s="15"/>
    </row>
    <row r="185" spans="1:10" x14ac:dyDescent="0.25">
      <c r="A185" s="3">
        <v>2</v>
      </c>
      <c r="B185" s="3" t="s">
        <v>70</v>
      </c>
      <c r="C185" s="3" t="s">
        <v>66</v>
      </c>
      <c r="D185" s="3">
        <v>2.5</v>
      </c>
      <c r="E185" s="3">
        <v>3.3</v>
      </c>
      <c r="F185" s="3">
        <f t="shared" si="2"/>
        <v>2.9</v>
      </c>
      <c r="G185" s="3"/>
      <c r="H185" s="3"/>
      <c r="I185" s="3"/>
      <c r="J185" s="15"/>
    </row>
    <row r="186" spans="1:10" x14ac:dyDescent="0.25">
      <c r="A186" s="3">
        <v>3</v>
      </c>
      <c r="B186" s="3" t="s">
        <v>70</v>
      </c>
      <c r="C186" s="3" t="s">
        <v>66</v>
      </c>
      <c r="D186" s="3">
        <v>2.2999999999999998</v>
      </c>
      <c r="E186" s="3">
        <v>2.5</v>
      </c>
      <c r="F186" s="3">
        <f t="shared" si="2"/>
        <v>2.4</v>
      </c>
      <c r="G186" s="3"/>
      <c r="H186" s="3"/>
      <c r="I186" s="3"/>
      <c r="J186" s="15"/>
    </row>
    <row r="187" spans="1:10" x14ac:dyDescent="0.25">
      <c r="A187" s="3">
        <v>4</v>
      </c>
      <c r="B187" s="3" t="s">
        <v>70</v>
      </c>
      <c r="C187" s="3" t="s">
        <v>66</v>
      </c>
      <c r="D187" s="3">
        <v>2.1</v>
      </c>
      <c r="E187" s="3">
        <v>2.2000000000000002</v>
      </c>
      <c r="F187" s="3">
        <f t="shared" si="2"/>
        <v>2.1500000000000004</v>
      </c>
      <c r="G187" s="3"/>
      <c r="H187" s="3"/>
      <c r="I187" s="3"/>
      <c r="J187" s="15"/>
    </row>
    <row r="188" spans="1:10" x14ac:dyDescent="0.25">
      <c r="A188" s="3">
        <v>5</v>
      </c>
      <c r="B188" s="3" t="s">
        <v>70</v>
      </c>
      <c r="C188" s="3" t="s">
        <v>66</v>
      </c>
      <c r="D188" s="3">
        <v>4.7</v>
      </c>
      <c r="E188" s="3">
        <v>5.0999999999999996</v>
      </c>
      <c r="F188" s="3">
        <f t="shared" si="2"/>
        <v>4.9000000000000004</v>
      </c>
      <c r="G188" s="3"/>
      <c r="H188" s="3"/>
      <c r="I188" s="3"/>
      <c r="J188" s="15"/>
    </row>
    <row r="189" spans="1:10" x14ac:dyDescent="0.25">
      <c r="A189" s="3">
        <v>6</v>
      </c>
      <c r="B189" s="3" t="s">
        <v>70</v>
      </c>
      <c r="C189" s="3" t="s">
        <v>66</v>
      </c>
      <c r="D189" s="3">
        <v>2.4</v>
      </c>
      <c r="E189" s="3">
        <v>2.9</v>
      </c>
      <c r="F189" s="3">
        <f t="shared" si="2"/>
        <v>2.65</v>
      </c>
      <c r="G189" s="3"/>
      <c r="H189" s="3"/>
      <c r="I189" s="3"/>
      <c r="J189" s="15"/>
    </row>
    <row r="190" spans="1:10" x14ac:dyDescent="0.25">
      <c r="A190" s="3">
        <v>7</v>
      </c>
      <c r="B190" s="3" t="s">
        <v>70</v>
      </c>
      <c r="C190" s="3" t="s">
        <v>66</v>
      </c>
      <c r="D190" s="3">
        <v>3.6</v>
      </c>
      <c r="E190" s="3">
        <v>3.4</v>
      </c>
      <c r="F190" s="3">
        <f t="shared" si="2"/>
        <v>3.5</v>
      </c>
      <c r="G190" s="3"/>
      <c r="H190" s="3"/>
      <c r="I190" s="3"/>
      <c r="J190" s="15"/>
    </row>
    <row r="191" spans="1:10" x14ac:dyDescent="0.25">
      <c r="A191" s="3">
        <v>8</v>
      </c>
      <c r="B191" s="3" t="s">
        <v>70</v>
      </c>
      <c r="C191" s="3" t="s">
        <v>66</v>
      </c>
      <c r="D191" s="3">
        <v>3.7</v>
      </c>
      <c r="E191" s="3">
        <v>4.3</v>
      </c>
      <c r="F191" s="3">
        <f t="shared" si="2"/>
        <v>4</v>
      </c>
      <c r="G191" s="3"/>
      <c r="H191" s="3"/>
      <c r="I191" s="3"/>
      <c r="J191" s="15"/>
    </row>
    <row r="192" spans="1:10" x14ac:dyDescent="0.25">
      <c r="A192" s="3">
        <v>9</v>
      </c>
      <c r="B192" s="3" t="s">
        <v>70</v>
      </c>
      <c r="C192" s="3" t="s">
        <v>66</v>
      </c>
      <c r="D192" s="3">
        <v>2.5</v>
      </c>
      <c r="E192" s="3">
        <v>2.6</v>
      </c>
      <c r="F192" s="3">
        <f t="shared" si="2"/>
        <v>2.5499999999999998</v>
      </c>
      <c r="G192" s="3"/>
      <c r="H192" s="3"/>
      <c r="I192" s="3"/>
      <c r="J192" s="15"/>
    </row>
    <row r="193" spans="1:10" x14ac:dyDescent="0.25">
      <c r="A193" s="3">
        <v>10</v>
      </c>
      <c r="B193" s="3" t="s">
        <v>70</v>
      </c>
      <c r="C193" s="3" t="s">
        <v>66</v>
      </c>
      <c r="D193" s="3">
        <v>2</v>
      </c>
      <c r="E193" s="3">
        <v>2.6</v>
      </c>
      <c r="F193" s="3">
        <f t="shared" si="2"/>
        <v>2.2999999999999998</v>
      </c>
      <c r="G193" s="3"/>
      <c r="H193" s="3"/>
      <c r="I193" s="3"/>
      <c r="J193" s="15"/>
    </row>
    <row r="194" spans="1:10" x14ac:dyDescent="0.25">
      <c r="A194" s="3">
        <v>11</v>
      </c>
      <c r="B194" s="3" t="s">
        <v>70</v>
      </c>
      <c r="C194" s="3" t="s">
        <v>66</v>
      </c>
      <c r="D194" s="3">
        <v>4.5</v>
      </c>
      <c r="E194" s="3">
        <v>3.5</v>
      </c>
      <c r="F194" s="3">
        <f t="shared" si="2"/>
        <v>4</v>
      </c>
      <c r="G194" s="3"/>
      <c r="H194" s="3"/>
      <c r="I194" s="3"/>
      <c r="J194" s="15"/>
    </row>
    <row r="195" spans="1:10" x14ac:dyDescent="0.25">
      <c r="A195" s="3">
        <v>12</v>
      </c>
      <c r="B195" s="3" t="s">
        <v>70</v>
      </c>
      <c r="C195" s="3" t="s">
        <v>66</v>
      </c>
      <c r="D195" s="3">
        <v>3.4</v>
      </c>
      <c r="E195" s="3">
        <v>3.8</v>
      </c>
      <c r="F195" s="3">
        <f t="shared" si="2"/>
        <v>3.5999999999999996</v>
      </c>
      <c r="G195" s="3"/>
      <c r="H195" s="3"/>
      <c r="I195" s="3"/>
      <c r="J195" s="15"/>
    </row>
    <row r="196" spans="1:10" x14ac:dyDescent="0.25">
      <c r="A196" s="3">
        <v>13</v>
      </c>
      <c r="B196" s="3" t="s">
        <v>70</v>
      </c>
      <c r="C196" s="3" t="s">
        <v>66</v>
      </c>
      <c r="D196" s="3">
        <v>2.7</v>
      </c>
      <c r="E196" s="3">
        <v>2.4</v>
      </c>
      <c r="F196" s="3">
        <f t="shared" si="2"/>
        <v>2.5499999999999998</v>
      </c>
      <c r="G196" s="3">
        <v>11.1</v>
      </c>
      <c r="H196" s="3">
        <v>1005.8</v>
      </c>
      <c r="I196" s="3">
        <v>18.600000000000001</v>
      </c>
      <c r="J196" s="15"/>
    </row>
    <row r="197" spans="1:10" x14ac:dyDescent="0.25">
      <c r="A197" s="3">
        <v>14</v>
      </c>
      <c r="B197" s="3" t="s">
        <v>70</v>
      </c>
      <c r="C197" s="3" t="s">
        <v>66</v>
      </c>
      <c r="D197" s="3">
        <v>3.3</v>
      </c>
      <c r="E197" s="3">
        <v>4.5</v>
      </c>
      <c r="F197" s="3">
        <f t="shared" ref="F197:F260" si="3">AVERAGE(D197:E197)</f>
        <v>3.9</v>
      </c>
      <c r="G197" s="3"/>
      <c r="H197" s="3"/>
      <c r="I197" s="3"/>
      <c r="J197" s="15"/>
    </row>
    <row r="198" spans="1:10" x14ac:dyDescent="0.25">
      <c r="A198" s="3">
        <v>15</v>
      </c>
      <c r="B198" s="3" t="s">
        <v>70</v>
      </c>
      <c r="C198" s="3" t="s">
        <v>66</v>
      </c>
      <c r="D198" s="3">
        <v>2.5</v>
      </c>
      <c r="E198" s="3">
        <v>2.4</v>
      </c>
      <c r="F198" s="3">
        <f t="shared" si="3"/>
        <v>2.4500000000000002</v>
      </c>
      <c r="G198" s="3"/>
      <c r="H198" s="3"/>
      <c r="I198" s="3"/>
      <c r="J198" s="15"/>
    </row>
    <row r="199" spans="1:10" x14ac:dyDescent="0.25">
      <c r="A199" s="3">
        <v>16</v>
      </c>
      <c r="B199" s="3" t="s">
        <v>70</v>
      </c>
      <c r="C199" s="3" t="s">
        <v>66</v>
      </c>
      <c r="D199" s="3">
        <v>2.6</v>
      </c>
      <c r="E199" s="3">
        <v>3</v>
      </c>
      <c r="F199" s="3">
        <f t="shared" si="3"/>
        <v>2.8</v>
      </c>
      <c r="G199" s="3"/>
      <c r="H199" s="3"/>
      <c r="I199" s="3"/>
      <c r="J199" s="15"/>
    </row>
    <row r="200" spans="1:10" x14ac:dyDescent="0.25">
      <c r="A200" s="3">
        <v>17</v>
      </c>
      <c r="B200" s="3" t="s">
        <v>70</v>
      </c>
      <c r="C200" s="3" t="s">
        <v>66</v>
      </c>
      <c r="D200" s="3">
        <v>2.6</v>
      </c>
      <c r="E200" s="3">
        <v>2.8</v>
      </c>
      <c r="F200" s="3">
        <f t="shared" si="3"/>
        <v>2.7</v>
      </c>
      <c r="G200" s="3"/>
      <c r="H200" s="3"/>
      <c r="I200" s="3"/>
      <c r="J200" s="15"/>
    </row>
    <row r="201" spans="1:10" x14ac:dyDescent="0.25">
      <c r="A201" s="3">
        <v>18</v>
      </c>
      <c r="B201" s="3" t="s">
        <v>70</v>
      </c>
      <c r="C201" s="3" t="s">
        <v>66</v>
      </c>
      <c r="D201" s="3">
        <v>2.2000000000000002</v>
      </c>
      <c r="E201" s="3">
        <v>2.2000000000000002</v>
      </c>
      <c r="F201" s="3">
        <f t="shared" si="3"/>
        <v>2.2000000000000002</v>
      </c>
      <c r="G201" s="3"/>
      <c r="H201" s="3"/>
      <c r="I201" s="3"/>
      <c r="J201" s="15"/>
    </row>
    <row r="202" spans="1:10" x14ac:dyDescent="0.25">
      <c r="A202" s="3">
        <v>19</v>
      </c>
      <c r="B202" s="3" t="s">
        <v>70</v>
      </c>
      <c r="C202" s="3" t="s">
        <v>66</v>
      </c>
      <c r="D202" s="3">
        <v>2.4</v>
      </c>
      <c r="E202" s="3">
        <v>2.9</v>
      </c>
      <c r="F202" s="3">
        <f t="shared" si="3"/>
        <v>2.65</v>
      </c>
      <c r="G202" s="3"/>
      <c r="H202" s="3"/>
      <c r="I202" s="3"/>
      <c r="J202" s="15"/>
    </row>
    <row r="203" spans="1:10" x14ac:dyDescent="0.25">
      <c r="A203" s="3">
        <v>20</v>
      </c>
      <c r="B203" s="3" t="s">
        <v>70</v>
      </c>
      <c r="C203" s="3" t="s">
        <v>66</v>
      </c>
      <c r="D203" s="3">
        <v>3</v>
      </c>
      <c r="E203" s="3">
        <v>3.8</v>
      </c>
      <c r="F203" s="3">
        <f t="shared" si="3"/>
        <v>3.4</v>
      </c>
      <c r="G203" s="3"/>
      <c r="H203" s="3"/>
      <c r="I203" s="3"/>
      <c r="J203" s="15"/>
    </row>
    <row r="204" spans="1:10" x14ac:dyDescent="0.25">
      <c r="A204" s="3">
        <v>21</v>
      </c>
      <c r="B204" s="3" t="s">
        <v>70</v>
      </c>
      <c r="C204" s="3" t="s">
        <v>66</v>
      </c>
      <c r="D204" s="3">
        <v>3.8</v>
      </c>
      <c r="E204" s="3">
        <v>4.5</v>
      </c>
      <c r="F204" s="3">
        <f t="shared" si="3"/>
        <v>4.1500000000000004</v>
      </c>
      <c r="G204" s="3"/>
      <c r="H204" s="3"/>
      <c r="I204" s="3"/>
      <c r="J204" s="15"/>
    </row>
    <row r="205" spans="1:10" x14ac:dyDescent="0.25">
      <c r="A205" s="3">
        <v>22</v>
      </c>
      <c r="B205" s="3" t="s">
        <v>70</v>
      </c>
      <c r="C205" s="3" t="s">
        <v>66</v>
      </c>
      <c r="D205" s="3">
        <v>2.1</v>
      </c>
      <c r="E205" s="3">
        <v>1.7</v>
      </c>
      <c r="F205" s="3">
        <f t="shared" si="3"/>
        <v>1.9</v>
      </c>
      <c r="G205" s="3"/>
      <c r="H205" s="3"/>
      <c r="I205" s="3"/>
      <c r="J205" s="15"/>
    </row>
    <row r="206" spans="1:10" x14ac:dyDescent="0.25">
      <c r="A206" s="3">
        <v>23</v>
      </c>
      <c r="B206" s="3" t="s">
        <v>70</v>
      </c>
      <c r="C206" s="3" t="s">
        <v>66</v>
      </c>
      <c r="D206" s="3">
        <v>4</v>
      </c>
      <c r="E206" s="3">
        <v>4.8</v>
      </c>
      <c r="F206" s="3">
        <f t="shared" si="3"/>
        <v>4.4000000000000004</v>
      </c>
      <c r="G206" s="3"/>
      <c r="H206" s="3"/>
      <c r="I206" s="3"/>
      <c r="J206" s="15"/>
    </row>
    <row r="207" spans="1:10" x14ac:dyDescent="0.25">
      <c r="A207" s="3">
        <v>24</v>
      </c>
      <c r="B207" s="3" t="s">
        <v>70</v>
      </c>
      <c r="C207" s="3" t="s">
        <v>66</v>
      </c>
      <c r="D207" s="3">
        <v>2.5</v>
      </c>
      <c r="E207" s="3">
        <v>2.7</v>
      </c>
      <c r="F207" s="3">
        <f t="shared" si="3"/>
        <v>2.6</v>
      </c>
      <c r="G207" s="3"/>
      <c r="H207" s="3"/>
      <c r="I207" s="3"/>
      <c r="J207" s="15"/>
    </row>
    <row r="208" spans="1:10" x14ac:dyDescent="0.25">
      <c r="A208" s="3">
        <v>25</v>
      </c>
      <c r="B208" s="3" t="s">
        <v>70</v>
      </c>
      <c r="C208" s="3" t="s">
        <v>66</v>
      </c>
      <c r="D208" s="3">
        <v>3.6</v>
      </c>
      <c r="E208" s="3">
        <v>4</v>
      </c>
      <c r="F208" s="3">
        <f t="shared" si="3"/>
        <v>3.8</v>
      </c>
      <c r="G208" s="3">
        <v>11</v>
      </c>
      <c r="H208" s="3">
        <v>977.9</v>
      </c>
      <c r="I208" s="3">
        <v>19.399999999999999</v>
      </c>
      <c r="J208" s="15"/>
    </row>
    <row r="209" spans="1:10" x14ac:dyDescent="0.25">
      <c r="A209" s="3">
        <v>26</v>
      </c>
      <c r="B209" s="3" t="s">
        <v>70</v>
      </c>
      <c r="C209" s="3" t="s">
        <v>66</v>
      </c>
      <c r="D209" s="3">
        <v>3.4</v>
      </c>
      <c r="E209" s="3">
        <v>3.3</v>
      </c>
      <c r="F209" s="3">
        <f t="shared" si="3"/>
        <v>3.3499999999999996</v>
      </c>
      <c r="G209" s="3"/>
      <c r="H209" s="3"/>
      <c r="I209" s="3"/>
      <c r="J209" s="15"/>
    </row>
    <row r="210" spans="1:10" x14ac:dyDescent="0.25">
      <c r="A210" s="3">
        <v>27</v>
      </c>
      <c r="B210" s="3" t="s">
        <v>70</v>
      </c>
      <c r="C210" s="3" t="s">
        <v>66</v>
      </c>
      <c r="D210" s="3">
        <v>2.9</v>
      </c>
      <c r="E210" s="3">
        <v>3</v>
      </c>
      <c r="F210" s="3">
        <f t="shared" si="3"/>
        <v>2.95</v>
      </c>
      <c r="G210" s="3"/>
      <c r="H210" s="3"/>
      <c r="I210" s="3"/>
      <c r="J210" s="15"/>
    </row>
    <row r="211" spans="1:10" x14ac:dyDescent="0.25">
      <c r="A211" s="3">
        <v>28</v>
      </c>
      <c r="B211" s="3" t="s">
        <v>70</v>
      </c>
      <c r="C211" s="3" t="s">
        <v>66</v>
      </c>
      <c r="D211" s="3">
        <v>2.6</v>
      </c>
      <c r="E211" s="3">
        <v>2.8</v>
      </c>
      <c r="F211" s="3">
        <f t="shared" si="3"/>
        <v>2.7</v>
      </c>
      <c r="G211" s="3"/>
      <c r="H211" s="3"/>
      <c r="I211" s="3"/>
      <c r="J211" s="15"/>
    </row>
    <row r="212" spans="1:10" x14ac:dyDescent="0.25">
      <c r="A212" s="3">
        <v>29</v>
      </c>
      <c r="B212" s="3" t="s">
        <v>70</v>
      </c>
      <c r="C212" s="3" t="s">
        <v>66</v>
      </c>
      <c r="D212" s="3">
        <v>2.5</v>
      </c>
      <c r="E212" s="3">
        <v>2.8</v>
      </c>
      <c r="F212" s="3">
        <f t="shared" si="3"/>
        <v>2.65</v>
      </c>
      <c r="G212" s="3"/>
      <c r="H212" s="3"/>
      <c r="I212" s="3"/>
      <c r="J212" s="15"/>
    </row>
    <row r="213" spans="1:10" x14ac:dyDescent="0.25">
      <c r="A213" s="3">
        <v>30</v>
      </c>
      <c r="B213" s="3" t="s">
        <v>70</v>
      </c>
      <c r="C213" s="3" t="s">
        <v>66</v>
      </c>
      <c r="D213" s="3">
        <v>3.2</v>
      </c>
      <c r="E213" s="3">
        <v>3.4</v>
      </c>
      <c r="F213" s="3">
        <f t="shared" si="3"/>
        <v>3.3</v>
      </c>
      <c r="G213" s="3"/>
      <c r="H213" s="3"/>
      <c r="I213" s="3"/>
      <c r="J213" s="15"/>
    </row>
    <row r="214" spans="1:10" x14ac:dyDescent="0.25">
      <c r="A214" s="3">
        <v>31</v>
      </c>
      <c r="B214" s="3" t="s">
        <v>70</v>
      </c>
      <c r="C214" s="3" t="s">
        <v>66</v>
      </c>
      <c r="D214" s="3">
        <v>3</v>
      </c>
      <c r="E214" s="3">
        <v>3</v>
      </c>
      <c r="F214" s="3">
        <f t="shared" si="3"/>
        <v>3</v>
      </c>
      <c r="G214" s="3"/>
      <c r="H214" s="3"/>
      <c r="I214" s="3"/>
      <c r="J214" s="15"/>
    </row>
    <row r="215" spans="1:10" x14ac:dyDescent="0.25">
      <c r="A215" s="3">
        <v>32</v>
      </c>
      <c r="B215" s="3" t="s">
        <v>70</v>
      </c>
      <c r="C215" s="3" t="s">
        <v>66</v>
      </c>
      <c r="D215" s="3">
        <v>3.4</v>
      </c>
      <c r="E215" s="3">
        <v>4.0999999999999996</v>
      </c>
      <c r="F215" s="3">
        <f t="shared" si="3"/>
        <v>3.75</v>
      </c>
      <c r="G215" s="3"/>
      <c r="H215" s="3"/>
      <c r="I215" s="3"/>
      <c r="J215" s="15"/>
    </row>
    <row r="216" spans="1:10" x14ac:dyDescent="0.25">
      <c r="A216" s="3">
        <v>33</v>
      </c>
      <c r="B216" s="3" t="s">
        <v>70</v>
      </c>
      <c r="C216" s="3" t="s">
        <v>66</v>
      </c>
      <c r="D216" s="3">
        <v>1.9</v>
      </c>
      <c r="E216" s="3">
        <v>1.9</v>
      </c>
      <c r="F216" s="3">
        <f t="shared" si="3"/>
        <v>1.9</v>
      </c>
      <c r="G216" s="3"/>
      <c r="H216" s="3"/>
      <c r="I216" s="3"/>
      <c r="J216" s="15"/>
    </row>
    <row r="217" spans="1:10" x14ac:dyDescent="0.25">
      <c r="A217" s="3">
        <v>34</v>
      </c>
      <c r="B217" s="3" t="s">
        <v>70</v>
      </c>
      <c r="C217" s="3" t="s">
        <v>66</v>
      </c>
      <c r="D217" s="3">
        <v>3.7</v>
      </c>
      <c r="E217" s="3">
        <v>4</v>
      </c>
      <c r="F217" s="3">
        <f t="shared" si="3"/>
        <v>3.85</v>
      </c>
      <c r="G217" s="3"/>
      <c r="H217" s="3"/>
      <c r="I217" s="3"/>
      <c r="J217" s="15"/>
    </row>
    <row r="218" spans="1:10" x14ac:dyDescent="0.25">
      <c r="A218" s="3">
        <v>35</v>
      </c>
      <c r="B218" s="3" t="s">
        <v>70</v>
      </c>
      <c r="C218" s="3" t="s">
        <v>66</v>
      </c>
      <c r="D218" s="3">
        <v>4.2</v>
      </c>
      <c r="E218" s="3">
        <v>4</v>
      </c>
      <c r="F218" s="3">
        <f t="shared" si="3"/>
        <v>4.0999999999999996</v>
      </c>
      <c r="G218" s="3"/>
      <c r="H218" s="3"/>
      <c r="I218" s="3"/>
      <c r="J218" s="15"/>
    </row>
    <row r="219" spans="1:10" x14ac:dyDescent="0.25">
      <c r="A219" s="3">
        <v>36</v>
      </c>
      <c r="B219" s="3" t="s">
        <v>70</v>
      </c>
      <c r="C219" s="3" t="s">
        <v>66</v>
      </c>
      <c r="D219" s="3">
        <v>3.4</v>
      </c>
      <c r="E219" s="3">
        <v>3.9</v>
      </c>
      <c r="F219" s="3">
        <f t="shared" si="3"/>
        <v>3.65</v>
      </c>
      <c r="G219" s="3"/>
      <c r="H219" s="3"/>
      <c r="I219" s="3"/>
      <c r="J219" s="15"/>
    </row>
    <row r="220" spans="1:10" x14ac:dyDescent="0.25">
      <c r="A220" s="3">
        <v>1</v>
      </c>
      <c r="B220" s="3" t="s">
        <v>64</v>
      </c>
      <c r="C220" s="3" t="s">
        <v>67</v>
      </c>
      <c r="D220" s="3">
        <v>0.6</v>
      </c>
      <c r="E220" s="3">
        <v>0.5</v>
      </c>
      <c r="F220" s="3">
        <f t="shared" si="3"/>
        <v>0.55000000000000004</v>
      </c>
      <c r="G220" s="3">
        <v>9.6999999999999993</v>
      </c>
      <c r="H220" s="3">
        <v>618.5</v>
      </c>
      <c r="I220" s="3">
        <v>18.8</v>
      </c>
      <c r="J220" s="15"/>
    </row>
    <row r="221" spans="1:10" x14ac:dyDescent="0.25">
      <c r="A221" s="3">
        <v>2</v>
      </c>
      <c r="B221" s="3" t="s">
        <v>64</v>
      </c>
      <c r="C221" s="3" t="s">
        <v>67</v>
      </c>
      <c r="D221" s="3">
        <v>1</v>
      </c>
      <c r="E221" s="3">
        <v>1.8</v>
      </c>
      <c r="F221" s="3">
        <f t="shared" si="3"/>
        <v>1.4</v>
      </c>
      <c r="G221" s="3"/>
      <c r="H221" s="3"/>
      <c r="I221" s="3"/>
      <c r="J221" s="15" t="s">
        <v>83</v>
      </c>
    </row>
    <row r="222" spans="1:10" x14ac:dyDescent="0.25">
      <c r="A222" s="3">
        <v>3</v>
      </c>
      <c r="B222" s="3" t="s">
        <v>64</v>
      </c>
      <c r="C222" s="3" t="s">
        <v>67</v>
      </c>
      <c r="D222" s="3">
        <v>1.9</v>
      </c>
      <c r="E222" s="3">
        <v>2</v>
      </c>
      <c r="F222" s="3">
        <f t="shared" si="3"/>
        <v>1.95</v>
      </c>
      <c r="G222" s="3"/>
      <c r="H222" s="3"/>
      <c r="I222" s="3"/>
      <c r="J222" s="15" t="s">
        <v>86</v>
      </c>
    </row>
    <row r="223" spans="1:10" x14ac:dyDescent="0.25">
      <c r="A223" s="3">
        <v>4</v>
      </c>
      <c r="B223" s="3" t="s">
        <v>64</v>
      </c>
      <c r="C223" s="3" t="s">
        <v>67</v>
      </c>
      <c r="D223" s="3">
        <v>2.5</v>
      </c>
      <c r="E223" s="3">
        <v>2.5</v>
      </c>
      <c r="F223" s="3">
        <f t="shared" si="3"/>
        <v>2.5</v>
      </c>
      <c r="G223" s="3"/>
      <c r="H223" s="3"/>
      <c r="I223" s="3"/>
      <c r="J223" s="15"/>
    </row>
    <row r="224" spans="1:10" x14ac:dyDescent="0.25">
      <c r="A224" s="3">
        <v>5</v>
      </c>
      <c r="B224" s="3" t="s">
        <v>64</v>
      </c>
      <c r="C224" s="3" t="s">
        <v>67</v>
      </c>
      <c r="D224" s="3">
        <v>0.5</v>
      </c>
      <c r="E224" s="3">
        <v>0.4</v>
      </c>
      <c r="F224" s="3">
        <f t="shared" si="3"/>
        <v>0.45</v>
      </c>
      <c r="G224" s="3"/>
      <c r="H224" s="3"/>
      <c r="I224" s="3"/>
      <c r="J224" s="15" t="s">
        <v>84</v>
      </c>
    </row>
    <row r="225" spans="1:10" x14ac:dyDescent="0.25">
      <c r="A225" s="3">
        <v>6</v>
      </c>
      <c r="B225" s="3" t="s">
        <v>64</v>
      </c>
      <c r="C225" s="3" t="s">
        <v>67</v>
      </c>
      <c r="D225" s="3">
        <v>0.9</v>
      </c>
      <c r="E225" s="3">
        <v>0.5</v>
      </c>
      <c r="F225" s="3">
        <f t="shared" si="3"/>
        <v>0.7</v>
      </c>
      <c r="G225" s="3"/>
      <c r="H225" s="3"/>
      <c r="I225" s="3"/>
      <c r="J225" s="15"/>
    </row>
    <row r="226" spans="1:10" x14ac:dyDescent="0.25">
      <c r="A226" s="3">
        <v>7</v>
      </c>
      <c r="B226" s="3" t="s">
        <v>64</v>
      </c>
      <c r="C226" s="3" t="s">
        <v>67</v>
      </c>
      <c r="D226" s="3">
        <v>0.9</v>
      </c>
      <c r="E226" s="3">
        <v>1</v>
      </c>
      <c r="F226" s="3">
        <f t="shared" si="3"/>
        <v>0.95</v>
      </c>
      <c r="G226" s="3"/>
      <c r="H226" s="3"/>
      <c r="I226" s="3"/>
      <c r="J226" s="15"/>
    </row>
    <row r="227" spans="1:10" x14ac:dyDescent="0.25">
      <c r="A227" s="3">
        <v>8</v>
      </c>
      <c r="B227" s="3" t="s">
        <v>64</v>
      </c>
      <c r="C227" s="3" t="s">
        <v>67</v>
      </c>
      <c r="D227" s="3">
        <v>1.3</v>
      </c>
      <c r="E227" s="3">
        <v>1.3</v>
      </c>
      <c r="F227" s="3">
        <f t="shared" si="3"/>
        <v>1.3</v>
      </c>
      <c r="G227" s="3"/>
      <c r="H227" s="3"/>
      <c r="I227" s="3"/>
      <c r="J227" s="15"/>
    </row>
    <row r="228" spans="1:10" x14ac:dyDescent="0.25">
      <c r="A228" s="3">
        <v>9</v>
      </c>
      <c r="B228" s="3" t="s">
        <v>64</v>
      </c>
      <c r="C228" s="3" t="s">
        <v>67</v>
      </c>
      <c r="D228" s="3">
        <v>0.5</v>
      </c>
      <c r="E228" s="3">
        <v>0.6</v>
      </c>
      <c r="F228" s="3">
        <f t="shared" si="3"/>
        <v>0.55000000000000004</v>
      </c>
      <c r="G228" s="3"/>
      <c r="H228" s="3"/>
      <c r="I228" s="3"/>
      <c r="J228" s="15"/>
    </row>
    <row r="229" spans="1:10" x14ac:dyDescent="0.25">
      <c r="A229" s="3">
        <v>10</v>
      </c>
      <c r="B229" s="3" t="s">
        <v>64</v>
      </c>
      <c r="C229" s="3" t="s">
        <v>67</v>
      </c>
      <c r="D229" s="3">
        <v>2</v>
      </c>
      <c r="E229" s="3">
        <v>2.4</v>
      </c>
      <c r="F229" s="3">
        <f t="shared" si="3"/>
        <v>2.2000000000000002</v>
      </c>
      <c r="G229" s="3"/>
      <c r="H229" s="3"/>
      <c r="I229" s="3"/>
      <c r="J229" s="15" t="s">
        <v>87</v>
      </c>
    </row>
    <row r="230" spans="1:10" x14ac:dyDescent="0.25">
      <c r="A230" s="3">
        <v>11</v>
      </c>
      <c r="B230" s="3" t="s">
        <v>64</v>
      </c>
      <c r="C230" s="3" t="s">
        <v>67</v>
      </c>
      <c r="D230" s="3">
        <v>4.5999999999999996</v>
      </c>
      <c r="E230" s="3">
        <v>4.3</v>
      </c>
      <c r="F230" s="3">
        <f t="shared" si="3"/>
        <v>4.4499999999999993</v>
      </c>
      <c r="G230" s="3"/>
      <c r="H230" s="3"/>
      <c r="I230" s="3"/>
      <c r="J230" s="15"/>
    </row>
    <row r="231" spans="1:10" x14ac:dyDescent="0.25">
      <c r="A231" s="3">
        <v>12</v>
      </c>
      <c r="B231" s="3" t="s">
        <v>64</v>
      </c>
      <c r="C231" s="3" t="s">
        <v>67</v>
      </c>
      <c r="D231" s="3">
        <v>0.6</v>
      </c>
      <c r="E231" s="3">
        <v>0.7</v>
      </c>
      <c r="F231" s="3">
        <f t="shared" si="3"/>
        <v>0.64999999999999991</v>
      </c>
      <c r="G231" s="3"/>
      <c r="H231" s="3"/>
      <c r="I231" s="3"/>
      <c r="J231" s="15" t="s">
        <v>83</v>
      </c>
    </row>
    <row r="232" spans="1:10" x14ac:dyDescent="0.25">
      <c r="A232" s="3">
        <v>13</v>
      </c>
      <c r="B232" s="3" t="s">
        <v>64</v>
      </c>
      <c r="C232" s="3" t="s">
        <v>67</v>
      </c>
      <c r="D232" s="3">
        <v>2</v>
      </c>
      <c r="E232" s="3">
        <v>2.2000000000000002</v>
      </c>
      <c r="F232" s="3">
        <f t="shared" si="3"/>
        <v>2.1</v>
      </c>
      <c r="G232" s="3">
        <v>10.1</v>
      </c>
      <c r="H232" s="3">
        <v>535.79999999999995</v>
      </c>
      <c r="I232" s="3">
        <v>16.399999999999999</v>
      </c>
      <c r="J232" s="15" t="s">
        <v>85</v>
      </c>
    </row>
    <row r="233" spans="1:10" x14ac:dyDescent="0.25">
      <c r="A233" s="3">
        <v>14</v>
      </c>
      <c r="B233" s="3" t="s">
        <v>64</v>
      </c>
      <c r="C233" s="3" t="s">
        <v>67</v>
      </c>
      <c r="D233" s="3">
        <v>0.3</v>
      </c>
      <c r="E233" s="3">
        <v>0.3</v>
      </c>
      <c r="F233" s="3">
        <f t="shared" si="3"/>
        <v>0.3</v>
      </c>
      <c r="G233" s="3"/>
      <c r="H233" s="3"/>
      <c r="I233" s="3"/>
      <c r="J233" s="15"/>
    </row>
    <row r="234" spans="1:10" x14ac:dyDescent="0.25">
      <c r="A234" s="3">
        <v>15</v>
      </c>
      <c r="B234" s="3" t="s">
        <v>64</v>
      </c>
      <c r="C234" s="3" t="s">
        <v>67</v>
      </c>
      <c r="D234" s="3">
        <v>1.4</v>
      </c>
      <c r="E234" s="3">
        <v>1.7</v>
      </c>
      <c r="F234" s="3">
        <f t="shared" si="3"/>
        <v>1.5499999999999998</v>
      </c>
      <c r="G234" s="3"/>
      <c r="H234" s="3"/>
      <c r="I234" s="3"/>
      <c r="J234" s="15"/>
    </row>
    <row r="235" spans="1:10" x14ac:dyDescent="0.25">
      <c r="A235" s="3">
        <v>16</v>
      </c>
      <c r="B235" s="3" t="s">
        <v>64</v>
      </c>
      <c r="C235" s="3" t="s">
        <v>67</v>
      </c>
      <c r="D235" s="3">
        <v>0.9</v>
      </c>
      <c r="E235" s="3">
        <v>1.4</v>
      </c>
      <c r="F235" s="3">
        <f t="shared" si="3"/>
        <v>1.1499999999999999</v>
      </c>
      <c r="G235" s="3"/>
      <c r="H235" s="3"/>
      <c r="I235" s="3"/>
      <c r="J235" s="15" t="s">
        <v>85</v>
      </c>
    </row>
    <row r="236" spans="1:10" x14ac:dyDescent="0.25">
      <c r="A236" s="3">
        <v>17</v>
      </c>
      <c r="B236" s="3" t="s">
        <v>64</v>
      </c>
      <c r="C236" s="3" t="s">
        <v>67</v>
      </c>
      <c r="D236" s="3">
        <v>1.8</v>
      </c>
      <c r="E236" s="3">
        <v>1.8</v>
      </c>
      <c r="F236" s="3">
        <f t="shared" si="3"/>
        <v>1.8</v>
      </c>
      <c r="G236" s="3"/>
      <c r="H236" s="3"/>
      <c r="I236" s="3"/>
      <c r="J236" s="15"/>
    </row>
    <row r="237" spans="1:10" x14ac:dyDescent="0.25">
      <c r="A237" s="3">
        <v>18</v>
      </c>
      <c r="B237" s="3" t="s">
        <v>64</v>
      </c>
      <c r="C237" s="3" t="s">
        <v>67</v>
      </c>
      <c r="D237" s="3">
        <v>0.8</v>
      </c>
      <c r="E237" s="3">
        <v>1.3</v>
      </c>
      <c r="F237" s="3">
        <f t="shared" si="3"/>
        <v>1.05</v>
      </c>
      <c r="G237" s="3"/>
      <c r="H237" s="3"/>
      <c r="I237" s="3"/>
      <c r="J237" s="15"/>
    </row>
    <row r="238" spans="1:10" x14ac:dyDescent="0.25">
      <c r="A238" s="3">
        <v>19</v>
      </c>
      <c r="B238" s="3" t="s">
        <v>64</v>
      </c>
      <c r="C238" s="3" t="s">
        <v>67</v>
      </c>
      <c r="D238" s="3">
        <v>0.3</v>
      </c>
      <c r="E238" s="3">
        <v>0.3</v>
      </c>
      <c r="F238" s="3">
        <f t="shared" si="3"/>
        <v>0.3</v>
      </c>
      <c r="G238" s="3"/>
      <c r="H238" s="3"/>
      <c r="I238" s="3"/>
      <c r="J238" s="15" t="s">
        <v>83</v>
      </c>
    </row>
    <row r="239" spans="1:10" x14ac:dyDescent="0.25">
      <c r="A239" s="3">
        <v>20</v>
      </c>
      <c r="B239" s="3" t="s">
        <v>64</v>
      </c>
      <c r="C239" s="3" t="s">
        <v>67</v>
      </c>
      <c r="D239" s="3">
        <v>1.7</v>
      </c>
      <c r="E239" s="3">
        <v>1.5</v>
      </c>
      <c r="F239" s="3">
        <f t="shared" si="3"/>
        <v>1.6</v>
      </c>
      <c r="G239" s="3"/>
      <c r="H239" s="3"/>
      <c r="I239" s="3"/>
      <c r="J239" s="15"/>
    </row>
    <row r="240" spans="1:10" x14ac:dyDescent="0.25">
      <c r="A240" s="3">
        <v>21</v>
      </c>
      <c r="B240" s="3" t="s">
        <v>64</v>
      </c>
      <c r="C240" s="3" t="s">
        <v>67</v>
      </c>
      <c r="D240" s="3">
        <v>2.1</v>
      </c>
      <c r="E240" s="3">
        <v>2.6</v>
      </c>
      <c r="F240" s="3">
        <f t="shared" si="3"/>
        <v>2.35</v>
      </c>
      <c r="G240" s="3"/>
      <c r="H240" s="3"/>
      <c r="I240" s="3"/>
      <c r="J240" s="15" t="s">
        <v>87</v>
      </c>
    </row>
    <row r="241" spans="1:10" x14ac:dyDescent="0.25">
      <c r="A241" s="3">
        <v>22</v>
      </c>
      <c r="B241" s="3" t="s">
        <v>64</v>
      </c>
      <c r="C241" s="3" t="s">
        <v>67</v>
      </c>
      <c r="D241" s="3">
        <v>5.7</v>
      </c>
      <c r="E241" s="3">
        <v>5.4</v>
      </c>
      <c r="F241" s="3">
        <f t="shared" si="3"/>
        <v>5.5500000000000007</v>
      </c>
      <c r="G241" s="3"/>
      <c r="H241" s="3"/>
      <c r="I241" s="3"/>
      <c r="J241" s="15"/>
    </row>
    <row r="242" spans="1:10" x14ac:dyDescent="0.25">
      <c r="A242" s="3">
        <v>23</v>
      </c>
      <c r="B242" s="3" t="s">
        <v>64</v>
      </c>
      <c r="C242" s="3" t="s">
        <v>67</v>
      </c>
      <c r="D242" s="3">
        <v>1</v>
      </c>
      <c r="E242" s="3">
        <v>1.4</v>
      </c>
      <c r="F242" s="3">
        <f t="shared" si="3"/>
        <v>1.2</v>
      </c>
      <c r="G242" s="3"/>
      <c r="H242" s="3"/>
      <c r="I242" s="3"/>
      <c r="J242" s="15" t="s">
        <v>83</v>
      </c>
    </row>
    <row r="243" spans="1:10" x14ac:dyDescent="0.25">
      <c r="A243" s="3">
        <v>24</v>
      </c>
      <c r="B243" s="3" t="s">
        <v>64</v>
      </c>
      <c r="C243" s="3" t="s">
        <v>67</v>
      </c>
      <c r="D243" s="3">
        <v>0.7</v>
      </c>
      <c r="E243" s="3">
        <v>1.5</v>
      </c>
      <c r="F243" s="3">
        <f t="shared" si="3"/>
        <v>1.1000000000000001</v>
      </c>
      <c r="G243" s="3"/>
      <c r="H243" s="3"/>
      <c r="I243" s="3"/>
      <c r="J243" s="15"/>
    </row>
    <row r="244" spans="1:10" x14ac:dyDescent="0.25">
      <c r="A244" s="3">
        <v>25</v>
      </c>
      <c r="B244" s="3" t="s">
        <v>64</v>
      </c>
      <c r="C244" s="3" t="s">
        <v>67</v>
      </c>
      <c r="D244" s="3">
        <v>0.6</v>
      </c>
      <c r="E244" s="3">
        <v>0.8</v>
      </c>
      <c r="F244" s="3">
        <f t="shared" si="3"/>
        <v>0.7</v>
      </c>
      <c r="G244" s="3">
        <v>10.5</v>
      </c>
      <c r="H244" s="3">
        <v>617.9</v>
      </c>
      <c r="I244" s="3">
        <v>15.9</v>
      </c>
      <c r="J244" s="15" t="s">
        <v>83</v>
      </c>
    </row>
    <row r="245" spans="1:10" x14ac:dyDescent="0.25">
      <c r="A245" s="3">
        <v>26</v>
      </c>
      <c r="B245" s="3" t="s">
        <v>64</v>
      </c>
      <c r="C245" s="3" t="s">
        <v>67</v>
      </c>
      <c r="D245" s="3">
        <v>0.4</v>
      </c>
      <c r="E245" s="3">
        <v>0.5</v>
      </c>
      <c r="F245" s="3">
        <f t="shared" si="3"/>
        <v>0.45</v>
      </c>
      <c r="G245" s="3"/>
      <c r="H245" s="3"/>
      <c r="I245" s="3"/>
      <c r="J245" s="15"/>
    </row>
    <row r="246" spans="1:10" x14ac:dyDescent="0.25">
      <c r="A246" s="3">
        <v>27</v>
      </c>
      <c r="B246" s="3" t="s">
        <v>64</v>
      </c>
      <c r="C246" s="3" t="s">
        <v>67</v>
      </c>
      <c r="D246" s="3">
        <v>2.2000000000000002</v>
      </c>
      <c r="E246" s="3">
        <v>2.2999999999999998</v>
      </c>
      <c r="F246" s="3">
        <f t="shared" si="3"/>
        <v>2.25</v>
      </c>
      <c r="G246" s="3"/>
      <c r="H246" s="3"/>
      <c r="I246" s="3"/>
      <c r="J246" s="15" t="s">
        <v>87</v>
      </c>
    </row>
    <row r="247" spans="1:10" x14ac:dyDescent="0.25">
      <c r="A247" s="3">
        <v>28</v>
      </c>
      <c r="B247" s="3" t="s">
        <v>64</v>
      </c>
      <c r="C247" s="3" t="s">
        <v>67</v>
      </c>
      <c r="D247" s="3">
        <v>1.2</v>
      </c>
      <c r="E247" s="3">
        <v>1.8</v>
      </c>
      <c r="F247" s="3">
        <f t="shared" si="3"/>
        <v>1.5</v>
      </c>
      <c r="G247" s="3"/>
      <c r="H247" s="3"/>
      <c r="I247" s="3"/>
      <c r="J247" s="15"/>
    </row>
    <row r="248" spans="1:10" x14ac:dyDescent="0.25">
      <c r="A248" s="3">
        <v>29</v>
      </c>
      <c r="B248" s="3" t="s">
        <v>64</v>
      </c>
      <c r="C248" s="3" t="s">
        <v>67</v>
      </c>
      <c r="D248" s="3">
        <v>1.6</v>
      </c>
      <c r="E248" s="3">
        <v>2.2000000000000002</v>
      </c>
      <c r="F248" s="3">
        <f t="shared" si="3"/>
        <v>1.9000000000000001</v>
      </c>
      <c r="G248" s="3"/>
      <c r="H248" s="3"/>
      <c r="I248" s="3"/>
      <c r="J248" s="15" t="s">
        <v>83</v>
      </c>
    </row>
    <row r="249" spans="1:10" x14ac:dyDescent="0.25">
      <c r="A249" s="3">
        <v>30</v>
      </c>
      <c r="B249" s="3" t="s">
        <v>64</v>
      </c>
      <c r="C249" s="3" t="s">
        <v>67</v>
      </c>
      <c r="D249" s="3">
        <v>2.2000000000000002</v>
      </c>
      <c r="E249" s="3">
        <v>2.2000000000000002</v>
      </c>
      <c r="F249" s="3">
        <f t="shared" si="3"/>
        <v>2.2000000000000002</v>
      </c>
      <c r="G249" s="3"/>
      <c r="H249" s="3"/>
      <c r="I249" s="3"/>
      <c r="J249" s="15" t="s">
        <v>83</v>
      </c>
    </row>
    <row r="250" spans="1:10" x14ac:dyDescent="0.25">
      <c r="A250" s="3">
        <v>31</v>
      </c>
      <c r="B250" s="3" t="s">
        <v>64</v>
      </c>
      <c r="C250" s="3" t="s">
        <v>67</v>
      </c>
      <c r="D250" s="3">
        <v>1.6</v>
      </c>
      <c r="E250" s="3">
        <v>1.5</v>
      </c>
      <c r="F250" s="3">
        <f t="shared" si="3"/>
        <v>1.55</v>
      </c>
      <c r="G250" s="3"/>
      <c r="H250" s="3"/>
      <c r="I250" s="3"/>
      <c r="J250" s="15"/>
    </row>
    <row r="251" spans="1:10" x14ac:dyDescent="0.25">
      <c r="A251" s="3">
        <v>32</v>
      </c>
      <c r="B251" s="3" t="s">
        <v>64</v>
      </c>
      <c r="C251" s="3" t="s">
        <v>67</v>
      </c>
      <c r="D251" s="3">
        <v>1.3</v>
      </c>
      <c r="E251" s="3">
        <v>2</v>
      </c>
      <c r="F251" s="3">
        <f t="shared" si="3"/>
        <v>1.65</v>
      </c>
      <c r="G251" s="3"/>
      <c r="H251" s="3"/>
      <c r="I251" s="3"/>
      <c r="J251" s="15" t="s">
        <v>83</v>
      </c>
    </row>
    <row r="252" spans="1:10" x14ac:dyDescent="0.25">
      <c r="A252" s="3">
        <v>33</v>
      </c>
      <c r="B252" s="3" t="s">
        <v>64</v>
      </c>
      <c r="C252" s="3" t="s">
        <v>67</v>
      </c>
      <c r="D252" s="3">
        <v>1.8</v>
      </c>
      <c r="E252" s="3">
        <v>1.8</v>
      </c>
      <c r="F252" s="3">
        <f t="shared" si="3"/>
        <v>1.8</v>
      </c>
      <c r="G252" s="3"/>
      <c r="H252" s="3"/>
      <c r="I252" s="3"/>
      <c r="J252" s="15"/>
    </row>
    <row r="253" spans="1:10" x14ac:dyDescent="0.25">
      <c r="A253" s="3">
        <v>34</v>
      </c>
      <c r="B253" s="3" t="s">
        <v>64</v>
      </c>
      <c r="C253" s="3" t="s">
        <v>67</v>
      </c>
      <c r="D253" s="3">
        <v>1.3</v>
      </c>
      <c r="E253" s="3">
        <v>1.9</v>
      </c>
      <c r="F253" s="3">
        <f t="shared" si="3"/>
        <v>1.6</v>
      </c>
      <c r="G253" s="3"/>
      <c r="H253" s="3"/>
      <c r="I253" s="3"/>
      <c r="J253" s="15"/>
    </row>
    <row r="254" spans="1:10" x14ac:dyDescent="0.25">
      <c r="A254" s="3">
        <v>35</v>
      </c>
      <c r="B254" s="3" t="s">
        <v>64</v>
      </c>
      <c r="C254" s="3" t="s">
        <v>67</v>
      </c>
      <c r="D254" s="3">
        <v>1</v>
      </c>
      <c r="E254" s="3">
        <v>1.4</v>
      </c>
      <c r="F254" s="3">
        <f t="shared" si="3"/>
        <v>1.2</v>
      </c>
      <c r="G254" s="3"/>
      <c r="H254" s="3"/>
      <c r="I254" s="3"/>
      <c r="J254" s="15"/>
    </row>
    <row r="255" spans="1:10" x14ac:dyDescent="0.25">
      <c r="A255" s="3">
        <v>36</v>
      </c>
      <c r="B255" s="3" t="s">
        <v>64</v>
      </c>
      <c r="C255" s="3" t="s">
        <v>67</v>
      </c>
      <c r="D255" s="3">
        <v>0.6</v>
      </c>
      <c r="E255" s="3">
        <v>0.9</v>
      </c>
      <c r="F255" s="3">
        <f t="shared" si="3"/>
        <v>0.75</v>
      </c>
      <c r="G255" s="3"/>
      <c r="H255" s="3"/>
      <c r="I255" s="3"/>
      <c r="J255" s="15" t="s">
        <v>85</v>
      </c>
    </row>
    <row r="256" spans="1:10" x14ac:dyDescent="0.25">
      <c r="A256" s="3">
        <v>1</v>
      </c>
      <c r="B256" s="3" t="s">
        <v>69</v>
      </c>
      <c r="C256" s="3" t="s">
        <v>67</v>
      </c>
      <c r="D256" s="3">
        <v>0.3</v>
      </c>
      <c r="E256" s="3">
        <v>0.3</v>
      </c>
      <c r="F256" s="3">
        <f t="shared" si="3"/>
        <v>0.3</v>
      </c>
      <c r="G256" s="3">
        <v>11.5</v>
      </c>
      <c r="H256" s="3">
        <v>448.3</v>
      </c>
      <c r="I256" s="3">
        <v>19.3</v>
      </c>
      <c r="J256" s="15"/>
    </row>
    <row r="257" spans="1:10" x14ac:dyDescent="0.25">
      <c r="A257" s="3">
        <v>2</v>
      </c>
      <c r="B257" s="3" t="s">
        <v>69</v>
      </c>
      <c r="C257" s="3" t="s">
        <v>67</v>
      </c>
      <c r="D257" s="3">
        <v>0.8</v>
      </c>
      <c r="E257" s="3">
        <v>0.9</v>
      </c>
      <c r="F257" s="3">
        <f t="shared" si="3"/>
        <v>0.85000000000000009</v>
      </c>
      <c r="G257" s="3"/>
      <c r="H257" s="3"/>
      <c r="I257" s="3"/>
      <c r="J257" s="15" t="s">
        <v>83</v>
      </c>
    </row>
    <row r="258" spans="1:10" x14ac:dyDescent="0.25">
      <c r="A258" s="3">
        <v>3</v>
      </c>
      <c r="B258" s="3" t="s">
        <v>69</v>
      </c>
      <c r="C258" s="3" t="s">
        <v>67</v>
      </c>
      <c r="D258" s="3">
        <v>1.3</v>
      </c>
      <c r="E258" s="3">
        <v>1</v>
      </c>
      <c r="F258" s="3">
        <f t="shared" si="3"/>
        <v>1.1499999999999999</v>
      </c>
      <c r="G258" s="3"/>
      <c r="H258" s="3"/>
      <c r="I258" s="3"/>
      <c r="J258" s="15"/>
    </row>
    <row r="259" spans="1:10" x14ac:dyDescent="0.25">
      <c r="A259" s="3">
        <v>4</v>
      </c>
      <c r="B259" s="3" t="s">
        <v>69</v>
      </c>
      <c r="C259" s="3" t="s">
        <v>67</v>
      </c>
      <c r="D259" s="3">
        <v>10.6</v>
      </c>
      <c r="E259" s="3">
        <v>0.8</v>
      </c>
      <c r="F259" s="3">
        <f t="shared" si="3"/>
        <v>5.7</v>
      </c>
      <c r="G259" s="3"/>
      <c r="H259" s="3"/>
      <c r="I259" s="3"/>
      <c r="J259" s="15" t="s">
        <v>84</v>
      </c>
    </row>
    <row r="260" spans="1:10" x14ac:dyDescent="0.25">
      <c r="A260" s="3">
        <v>5</v>
      </c>
      <c r="B260" s="3" t="s">
        <v>69</v>
      </c>
      <c r="C260" s="3" t="s">
        <v>67</v>
      </c>
      <c r="D260" s="3">
        <v>0.9</v>
      </c>
      <c r="E260" s="3">
        <v>0.8</v>
      </c>
      <c r="F260" s="3">
        <f t="shared" si="3"/>
        <v>0.85000000000000009</v>
      </c>
      <c r="G260" s="3"/>
      <c r="H260" s="3"/>
      <c r="I260" s="3"/>
      <c r="J260" s="15"/>
    </row>
    <row r="261" spans="1:10" x14ac:dyDescent="0.25">
      <c r="A261" s="3">
        <v>6</v>
      </c>
      <c r="B261" s="3" t="s">
        <v>69</v>
      </c>
      <c r="C261" s="3" t="s">
        <v>67</v>
      </c>
      <c r="D261" s="3">
        <v>0.7</v>
      </c>
      <c r="E261" s="3">
        <v>0.8</v>
      </c>
      <c r="F261" s="3">
        <f t="shared" ref="F261:F323" si="4">AVERAGE(D261:E261)</f>
        <v>0.75</v>
      </c>
      <c r="G261" s="3"/>
      <c r="H261" s="3"/>
      <c r="I261" s="3"/>
      <c r="J261" s="15" t="s">
        <v>94</v>
      </c>
    </row>
    <row r="262" spans="1:10" x14ac:dyDescent="0.25">
      <c r="A262" s="3">
        <v>7</v>
      </c>
      <c r="B262" s="3" t="s">
        <v>69</v>
      </c>
      <c r="C262" s="3" t="s">
        <v>67</v>
      </c>
      <c r="D262" s="3">
        <v>0.9</v>
      </c>
      <c r="E262" s="3">
        <v>0.8</v>
      </c>
      <c r="F262" s="3">
        <f t="shared" si="4"/>
        <v>0.85000000000000009</v>
      </c>
      <c r="G262" s="3"/>
      <c r="H262" s="3"/>
      <c r="I262" s="3"/>
      <c r="J262" s="15" t="s">
        <v>85</v>
      </c>
    </row>
    <row r="263" spans="1:10" x14ac:dyDescent="0.25">
      <c r="A263" s="3">
        <v>8</v>
      </c>
      <c r="B263" s="3" t="s">
        <v>69</v>
      </c>
      <c r="C263" s="3" t="s">
        <v>67</v>
      </c>
      <c r="D263" s="3">
        <v>1</v>
      </c>
      <c r="E263" s="3">
        <v>1.2</v>
      </c>
      <c r="F263" s="3">
        <f t="shared" si="4"/>
        <v>1.1000000000000001</v>
      </c>
      <c r="G263" s="3"/>
      <c r="H263" s="3"/>
      <c r="I263" s="3"/>
      <c r="J263" s="15" t="s">
        <v>83</v>
      </c>
    </row>
    <row r="264" spans="1:10" x14ac:dyDescent="0.25">
      <c r="A264" s="3">
        <v>9</v>
      </c>
      <c r="B264" s="3" t="s">
        <v>69</v>
      </c>
      <c r="C264" s="3" t="s">
        <v>67</v>
      </c>
      <c r="D264" s="3">
        <v>1</v>
      </c>
      <c r="E264" s="3">
        <v>0.5</v>
      </c>
      <c r="F264" s="3">
        <f t="shared" si="4"/>
        <v>0.75</v>
      </c>
      <c r="G264" s="3"/>
      <c r="H264" s="3"/>
      <c r="I264" s="3"/>
      <c r="J264" s="15" t="s">
        <v>85</v>
      </c>
    </row>
    <row r="265" spans="1:10" x14ac:dyDescent="0.25">
      <c r="A265" s="3">
        <v>10</v>
      </c>
      <c r="B265" s="3" t="s">
        <v>69</v>
      </c>
      <c r="C265" s="3" t="s">
        <v>67</v>
      </c>
      <c r="D265" s="3">
        <v>0.3</v>
      </c>
      <c r="E265" s="3">
        <v>0.3</v>
      </c>
      <c r="F265" s="3">
        <f t="shared" si="4"/>
        <v>0.3</v>
      </c>
      <c r="G265" s="3"/>
      <c r="H265" s="3"/>
      <c r="I265" s="3"/>
      <c r="J265" s="15"/>
    </row>
    <row r="266" spans="1:10" x14ac:dyDescent="0.25">
      <c r="A266" s="3">
        <v>11</v>
      </c>
      <c r="B266" s="3" t="s">
        <v>69</v>
      </c>
      <c r="C266" s="3" t="s">
        <v>67</v>
      </c>
      <c r="D266" s="3">
        <v>1</v>
      </c>
      <c r="E266" s="3">
        <v>0.8</v>
      </c>
      <c r="F266" s="3">
        <f t="shared" si="4"/>
        <v>0.9</v>
      </c>
      <c r="G266" s="3"/>
      <c r="H266" s="3"/>
      <c r="I266" s="3"/>
      <c r="J266" s="15"/>
    </row>
    <row r="267" spans="1:10" x14ac:dyDescent="0.25">
      <c r="A267" s="3">
        <v>12</v>
      </c>
      <c r="B267" s="3" t="s">
        <v>69</v>
      </c>
      <c r="C267" s="3" t="s">
        <v>67</v>
      </c>
      <c r="D267" s="3">
        <v>1.8</v>
      </c>
      <c r="E267" s="3">
        <v>1.5</v>
      </c>
      <c r="F267" s="3">
        <f t="shared" si="4"/>
        <v>1.65</v>
      </c>
      <c r="G267" s="3"/>
      <c r="H267" s="3"/>
      <c r="I267" s="3"/>
      <c r="J267" s="15"/>
    </row>
    <row r="268" spans="1:10" x14ac:dyDescent="0.25">
      <c r="A268" s="3">
        <v>13</v>
      </c>
      <c r="B268" s="3" t="s">
        <v>69</v>
      </c>
      <c r="C268" s="3" t="s">
        <v>67</v>
      </c>
      <c r="D268" s="3">
        <v>0.5</v>
      </c>
      <c r="E268" s="3">
        <v>0.5</v>
      </c>
      <c r="F268" s="3">
        <f t="shared" si="4"/>
        <v>0.5</v>
      </c>
      <c r="G268" s="3">
        <v>11.6</v>
      </c>
      <c r="H268" s="3">
        <v>444.2</v>
      </c>
      <c r="I268" s="3">
        <v>22.4</v>
      </c>
      <c r="J268" s="15"/>
    </row>
    <row r="269" spans="1:10" x14ac:dyDescent="0.25">
      <c r="A269" s="3">
        <v>14</v>
      </c>
      <c r="B269" s="3" t="s">
        <v>69</v>
      </c>
      <c r="C269" s="3" t="s">
        <v>67</v>
      </c>
      <c r="D269" s="3">
        <v>1.6</v>
      </c>
      <c r="E269" s="3">
        <v>0.9</v>
      </c>
      <c r="F269" s="3">
        <f t="shared" si="4"/>
        <v>1.25</v>
      </c>
      <c r="G269" s="3"/>
      <c r="H269" s="3"/>
      <c r="I269" s="3"/>
      <c r="J269" s="15" t="s">
        <v>98</v>
      </c>
    </row>
    <row r="270" spans="1:10" x14ac:dyDescent="0.25">
      <c r="A270" s="3">
        <v>15</v>
      </c>
      <c r="B270" s="3" t="s">
        <v>69</v>
      </c>
      <c r="C270" s="3" t="s">
        <v>67</v>
      </c>
      <c r="D270" s="3">
        <v>0.6</v>
      </c>
      <c r="E270" s="3">
        <v>0.6</v>
      </c>
      <c r="F270" s="3">
        <f t="shared" si="4"/>
        <v>0.6</v>
      </c>
      <c r="G270" s="3"/>
      <c r="H270" s="3"/>
      <c r="I270" s="3"/>
      <c r="J270" s="15" t="s">
        <v>98</v>
      </c>
    </row>
    <row r="271" spans="1:10" x14ac:dyDescent="0.25">
      <c r="A271" s="3">
        <v>16</v>
      </c>
      <c r="B271" s="3" t="s">
        <v>69</v>
      </c>
      <c r="C271" s="3" t="s">
        <v>67</v>
      </c>
      <c r="D271" s="3">
        <v>0.6</v>
      </c>
      <c r="E271" s="3">
        <v>0.8</v>
      </c>
      <c r="F271" s="3">
        <f t="shared" si="4"/>
        <v>0.7</v>
      </c>
      <c r="G271" s="3"/>
      <c r="H271" s="3"/>
      <c r="I271" s="3"/>
      <c r="J271" s="15" t="s">
        <v>86</v>
      </c>
    </row>
    <row r="272" spans="1:10" x14ac:dyDescent="0.25">
      <c r="A272" s="3">
        <v>17</v>
      </c>
      <c r="B272" s="3" t="s">
        <v>69</v>
      </c>
      <c r="C272" s="3" t="s">
        <v>67</v>
      </c>
      <c r="D272" s="3">
        <v>0.5</v>
      </c>
      <c r="E272" s="3">
        <v>0.6</v>
      </c>
      <c r="F272" s="3">
        <f t="shared" si="4"/>
        <v>0.55000000000000004</v>
      </c>
      <c r="G272" s="3"/>
      <c r="H272" s="3"/>
      <c r="I272" s="3"/>
      <c r="J272" s="15" t="s">
        <v>85</v>
      </c>
    </row>
    <row r="273" spans="1:10" x14ac:dyDescent="0.25">
      <c r="A273" s="3">
        <v>18</v>
      </c>
      <c r="B273" s="3" t="s">
        <v>69</v>
      </c>
      <c r="C273" s="3" t="s">
        <v>67</v>
      </c>
      <c r="D273" s="3">
        <v>0.4</v>
      </c>
      <c r="E273" s="3">
        <v>0.9</v>
      </c>
      <c r="F273" s="3">
        <f t="shared" si="4"/>
        <v>0.65</v>
      </c>
      <c r="G273" s="3"/>
      <c r="H273" s="3"/>
      <c r="I273" s="3"/>
      <c r="J273" s="15" t="s">
        <v>98</v>
      </c>
    </row>
    <row r="274" spans="1:10" x14ac:dyDescent="0.25">
      <c r="A274" s="3">
        <v>19</v>
      </c>
      <c r="B274" s="3" t="s">
        <v>69</v>
      </c>
      <c r="C274" s="3" t="s">
        <v>67</v>
      </c>
      <c r="D274" s="3">
        <v>0.9</v>
      </c>
      <c r="E274" s="3">
        <v>0.9</v>
      </c>
      <c r="F274" s="3">
        <f t="shared" si="4"/>
        <v>0.9</v>
      </c>
      <c r="G274" s="3"/>
      <c r="H274" s="3"/>
      <c r="I274" s="3"/>
      <c r="J274" s="15" t="s">
        <v>82</v>
      </c>
    </row>
    <row r="275" spans="1:10" x14ac:dyDescent="0.25">
      <c r="A275" s="3">
        <v>20</v>
      </c>
      <c r="B275" s="3" t="s">
        <v>69</v>
      </c>
      <c r="C275" s="3" t="s">
        <v>67</v>
      </c>
      <c r="D275" s="3">
        <v>0.8</v>
      </c>
      <c r="E275" s="3">
        <v>0.8</v>
      </c>
      <c r="F275" s="3">
        <f t="shared" si="4"/>
        <v>0.8</v>
      </c>
      <c r="G275" s="3"/>
      <c r="H275" s="3"/>
      <c r="I275" s="3"/>
      <c r="J275" s="15" t="s">
        <v>82</v>
      </c>
    </row>
    <row r="276" spans="1:10" x14ac:dyDescent="0.25">
      <c r="A276" s="3">
        <v>21</v>
      </c>
      <c r="B276" s="3" t="s">
        <v>69</v>
      </c>
      <c r="C276" s="3" t="s">
        <v>67</v>
      </c>
      <c r="D276" s="3">
        <v>1.2</v>
      </c>
      <c r="E276" s="3">
        <v>1.2</v>
      </c>
      <c r="F276" s="3">
        <f t="shared" si="4"/>
        <v>1.2</v>
      </c>
      <c r="G276" s="3"/>
      <c r="H276" s="3"/>
      <c r="I276" s="3"/>
      <c r="J276" s="15"/>
    </row>
    <row r="277" spans="1:10" x14ac:dyDescent="0.25">
      <c r="A277" s="3">
        <v>22</v>
      </c>
      <c r="B277" s="3" t="s">
        <v>69</v>
      </c>
      <c r="C277" s="3" t="s">
        <v>67</v>
      </c>
      <c r="D277" s="3">
        <v>0.6</v>
      </c>
      <c r="E277" s="3">
        <v>0.6</v>
      </c>
      <c r="F277" s="3">
        <f t="shared" si="4"/>
        <v>0.6</v>
      </c>
      <c r="G277" s="3"/>
      <c r="H277" s="3"/>
      <c r="I277" s="3"/>
      <c r="J277" s="15"/>
    </row>
    <row r="278" spans="1:10" x14ac:dyDescent="0.25">
      <c r="A278" s="3">
        <v>23</v>
      </c>
      <c r="B278" s="3" t="s">
        <v>69</v>
      </c>
      <c r="C278" s="3" t="s">
        <v>67</v>
      </c>
      <c r="D278" s="3">
        <v>0.4</v>
      </c>
      <c r="E278" s="3">
        <v>0.5</v>
      </c>
      <c r="F278" s="3">
        <f t="shared" si="4"/>
        <v>0.45</v>
      </c>
      <c r="G278" s="3"/>
      <c r="H278" s="3"/>
      <c r="I278" s="3"/>
      <c r="J278" s="15" t="s">
        <v>83</v>
      </c>
    </row>
    <row r="279" spans="1:10" x14ac:dyDescent="0.25">
      <c r="A279" s="3">
        <v>24</v>
      </c>
      <c r="B279" s="3" t="s">
        <v>69</v>
      </c>
      <c r="C279" s="3" t="s">
        <v>67</v>
      </c>
      <c r="D279" s="3">
        <v>0.5</v>
      </c>
      <c r="E279" s="3">
        <v>0.8</v>
      </c>
      <c r="F279" s="3">
        <f t="shared" si="4"/>
        <v>0.65</v>
      </c>
      <c r="G279" s="3"/>
      <c r="H279" s="3"/>
      <c r="I279" s="3"/>
      <c r="J279" s="15" t="s">
        <v>85</v>
      </c>
    </row>
    <row r="280" spans="1:10" x14ac:dyDescent="0.25">
      <c r="A280" s="3">
        <v>25</v>
      </c>
      <c r="B280" s="3" t="s">
        <v>69</v>
      </c>
      <c r="C280" s="3" t="s">
        <v>67</v>
      </c>
      <c r="D280" s="3">
        <v>0.5</v>
      </c>
      <c r="E280" s="3">
        <v>0.5</v>
      </c>
      <c r="F280" s="3">
        <f t="shared" si="4"/>
        <v>0.5</v>
      </c>
      <c r="G280" s="3">
        <v>11.7</v>
      </c>
      <c r="H280" s="3">
        <v>489.2</v>
      </c>
      <c r="I280" s="3">
        <v>18.5</v>
      </c>
      <c r="J280" s="15" t="s">
        <v>100</v>
      </c>
    </row>
    <row r="281" spans="1:10" x14ac:dyDescent="0.25">
      <c r="A281" s="3">
        <v>26</v>
      </c>
      <c r="B281" s="3" t="s">
        <v>69</v>
      </c>
      <c r="C281" s="3" t="s">
        <v>67</v>
      </c>
      <c r="D281" s="3">
        <v>0.5</v>
      </c>
      <c r="E281" s="3">
        <v>0.6</v>
      </c>
      <c r="F281" s="3">
        <f t="shared" si="4"/>
        <v>0.55000000000000004</v>
      </c>
      <c r="G281" s="3"/>
      <c r="H281" s="3"/>
      <c r="I281" s="3"/>
      <c r="J281" s="15" t="s">
        <v>101</v>
      </c>
    </row>
    <row r="282" spans="1:10" x14ac:dyDescent="0.25">
      <c r="A282" s="3">
        <v>27</v>
      </c>
      <c r="B282" s="3" t="s">
        <v>69</v>
      </c>
      <c r="C282" s="3" t="s">
        <v>67</v>
      </c>
      <c r="D282" s="3">
        <v>0.4</v>
      </c>
      <c r="E282" s="3">
        <v>0.6</v>
      </c>
      <c r="F282" s="3">
        <f t="shared" si="4"/>
        <v>0.5</v>
      </c>
      <c r="G282" s="3"/>
      <c r="H282" s="3"/>
      <c r="I282" s="3"/>
      <c r="J282" s="15"/>
    </row>
    <row r="283" spans="1:10" x14ac:dyDescent="0.25">
      <c r="A283" s="3">
        <v>28</v>
      </c>
      <c r="B283" s="3" t="s">
        <v>69</v>
      </c>
      <c r="C283" s="3" t="s">
        <v>67</v>
      </c>
      <c r="D283" s="3">
        <v>1</v>
      </c>
      <c r="E283" s="3">
        <v>0.8</v>
      </c>
      <c r="F283" s="3">
        <f t="shared" si="4"/>
        <v>0.9</v>
      </c>
      <c r="G283" s="3"/>
      <c r="H283" s="3"/>
      <c r="I283" s="3"/>
      <c r="J283" s="15"/>
    </row>
    <row r="284" spans="1:10" x14ac:dyDescent="0.25">
      <c r="A284" s="3">
        <v>29</v>
      </c>
      <c r="B284" s="3" t="s">
        <v>69</v>
      </c>
      <c r="C284" s="3" t="s">
        <v>67</v>
      </c>
      <c r="D284" s="3">
        <v>0.8</v>
      </c>
      <c r="E284" s="3">
        <v>0.6</v>
      </c>
      <c r="F284" s="3">
        <f t="shared" si="4"/>
        <v>0.7</v>
      </c>
      <c r="G284" s="3"/>
      <c r="H284" s="3"/>
      <c r="I284" s="3"/>
      <c r="J284" s="15" t="s">
        <v>83</v>
      </c>
    </row>
    <row r="285" spans="1:10" x14ac:dyDescent="0.25">
      <c r="A285" s="3">
        <v>30</v>
      </c>
      <c r="B285" s="3" t="s">
        <v>69</v>
      </c>
      <c r="C285" s="3" t="s">
        <v>67</v>
      </c>
      <c r="D285" s="3">
        <v>0.5</v>
      </c>
      <c r="E285" s="3">
        <v>0.9</v>
      </c>
      <c r="F285" s="3">
        <f t="shared" si="4"/>
        <v>0.7</v>
      </c>
      <c r="G285" s="3"/>
      <c r="H285" s="3"/>
      <c r="I285" s="3"/>
      <c r="J285" s="15" t="s">
        <v>89</v>
      </c>
    </row>
    <row r="286" spans="1:10" x14ac:dyDescent="0.25">
      <c r="A286" s="3">
        <v>31</v>
      </c>
      <c r="B286" s="3" t="s">
        <v>69</v>
      </c>
      <c r="C286" s="3" t="s">
        <v>67</v>
      </c>
      <c r="D286" s="3">
        <v>0.5</v>
      </c>
      <c r="E286" s="3">
        <v>0.6</v>
      </c>
      <c r="F286" s="3">
        <f t="shared" si="4"/>
        <v>0.55000000000000004</v>
      </c>
      <c r="G286" s="3"/>
      <c r="H286" s="3"/>
      <c r="I286" s="3"/>
      <c r="J286" s="15" t="s">
        <v>83</v>
      </c>
    </row>
    <row r="287" spans="1:10" x14ac:dyDescent="0.25">
      <c r="A287" s="3">
        <v>32</v>
      </c>
      <c r="B287" s="3" t="s">
        <v>69</v>
      </c>
      <c r="C287" s="3" t="s">
        <v>67</v>
      </c>
      <c r="D287" s="3">
        <v>0.4</v>
      </c>
      <c r="E287" s="3">
        <v>0.3</v>
      </c>
      <c r="F287" s="3">
        <f t="shared" si="4"/>
        <v>0.35</v>
      </c>
      <c r="G287" s="3"/>
      <c r="H287" s="3"/>
      <c r="I287" s="3"/>
      <c r="J287" s="15" t="s">
        <v>83</v>
      </c>
    </row>
    <row r="288" spans="1:10" x14ac:dyDescent="0.25">
      <c r="A288" s="3">
        <v>33</v>
      </c>
      <c r="B288" s="3" t="s">
        <v>69</v>
      </c>
      <c r="C288" s="3" t="s">
        <v>67</v>
      </c>
      <c r="D288" s="3">
        <v>0.3</v>
      </c>
      <c r="E288" s="3">
        <v>0.3</v>
      </c>
      <c r="F288" s="3">
        <f t="shared" si="4"/>
        <v>0.3</v>
      </c>
      <c r="G288" s="3"/>
      <c r="H288" s="3"/>
      <c r="I288" s="3"/>
      <c r="J288" s="15" t="s">
        <v>85</v>
      </c>
    </row>
    <row r="289" spans="1:10" x14ac:dyDescent="0.25">
      <c r="A289" s="3">
        <v>34</v>
      </c>
      <c r="B289" s="3" t="s">
        <v>69</v>
      </c>
      <c r="C289" s="3" t="s">
        <v>67</v>
      </c>
      <c r="D289" s="3">
        <v>0.6</v>
      </c>
      <c r="E289" s="3">
        <v>0.3</v>
      </c>
      <c r="F289" s="3">
        <f t="shared" si="4"/>
        <v>0.44999999999999996</v>
      </c>
      <c r="G289" s="3"/>
      <c r="H289" s="3"/>
      <c r="I289" s="3"/>
      <c r="J289" s="15" t="s">
        <v>82</v>
      </c>
    </row>
    <row r="290" spans="1:10" x14ac:dyDescent="0.25">
      <c r="A290" s="3">
        <v>35</v>
      </c>
      <c r="B290" s="3" t="s">
        <v>69</v>
      </c>
      <c r="C290" s="3" t="s">
        <v>67</v>
      </c>
      <c r="D290" s="3">
        <v>1</v>
      </c>
      <c r="E290" s="3">
        <v>0.7</v>
      </c>
      <c r="F290" s="3">
        <f t="shared" si="4"/>
        <v>0.85</v>
      </c>
      <c r="G290" s="3"/>
      <c r="H290" s="3"/>
      <c r="I290" s="3"/>
      <c r="J290" s="15"/>
    </row>
    <row r="291" spans="1:10" x14ac:dyDescent="0.25">
      <c r="A291" s="3">
        <v>1</v>
      </c>
      <c r="B291" s="3" t="s">
        <v>70</v>
      </c>
      <c r="C291" s="3" t="s">
        <v>67</v>
      </c>
      <c r="D291" s="3">
        <v>4.3</v>
      </c>
      <c r="E291" s="3">
        <v>4.3</v>
      </c>
      <c r="F291" s="3">
        <f t="shared" si="4"/>
        <v>4.3</v>
      </c>
      <c r="G291" s="3">
        <v>11.5</v>
      </c>
      <c r="H291" s="3">
        <v>1006.2</v>
      </c>
      <c r="I291" s="3">
        <v>20.6</v>
      </c>
      <c r="J291" s="15"/>
    </row>
    <row r="292" spans="1:10" x14ac:dyDescent="0.25">
      <c r="A292" s="3">
        <v>2</v>
      </c>
      <c r="B292" s="3" t="s">
        <v>70</v>
      </c>
      <c r="C292" s="3" t="s">
        <v>67</v>
      </c>
      <c r="D292" s="3">
        <v>4.2</v>
      </c>
      <c r="E292" s="3">
        <v>4.3</v>
      </c>
      <c r="F292" s="3">
        <f t="shared" si="4"/>
        <v>4.25</v>
      </c>
      <c r="G292" s="3"/>
      <c r="H292" s="3"/>
      <c r="I292" s="3"/>
      <c r="J292" s="15"/>
    </row>
    <row r="293" spans="1:10" x14ac:dyDescent="0.25">
      <c r="A293" s="3">
        <v>3</v>
      </c>
      <c r="B293" s="3" t="s">
        <v>70</v>
      </c>
      <c r="C293" s="3" t="s">
        <v>67</v>
      </c>
      <c r="D293" s="3">
        <v>4.4000000000000004</v>
      </c>
      <c r="E293" s="3">
        <v>4.5</v>
      </c>
      <c r="F293" s="3">
        <f t="shared" si="4"/>
        <v>4.45</v>
      </c>
      <c r="G293" s="3"/>
      <c r="H293" s="3"/>
      <c r="I293" s="3"/>
      <c r="J293" s="15"/>
    </row>
    <row r="294" spans="1:10" x14ac:dyDescent="0.25">
      <c r="A294" s="3">
        <v>4</v>
      </c>
      <c r="B294" s="3" t="s">
        <v>70</v>
      </c>
      <c r="C294" s="3" t="s">
        <v>67</v>
      </c>
      <c r="D294" s="3">
        <v>4.8</v>
      </c>
      <c r="E294" s="3">
        <v>5</v>
      </c>
      <c r="F294" s="3">
        <f t="shared" si="4"/>
        <v>4.9000000000000004</v>
      </c>
      <c r="G294" s="3"/>
      <c r="H294" s="3"/>
      <c r="I294" s="3"/>
      <c r="J294" s="15"/>
    </row>
    <row r="295" spans="1:10" x14ac:dyDescent="0.25">
      <c r="A295" s="3">
        <v>5</v>
      </c>
      <c r="B295" s="3" t="s">
        <v>70</v>
      </c>
      <c r="C295" s="3" t="s">
        <v>67</v>
      </c>
      <c r="D295" s="3">
        <v>4.4000000000000004</v>
      </c>
      <c r="E295" s="3">
        <v>4.3</v>
      </c>
      <c r="F295" s="3">
        <f t="shared" si="4"/>
        <v>4.3499999999999996</v>
      </c>
      <c r="G295" s="3"/>
      <c r="H295" s="3"/>
      <c r="I295" s="3"/>
      <c r="J295" s="15"/>
    </row>
    <row r="296" spans="1:10" x14ac:dyDescent="0.25">
      <c r="A296" s="3">
        <v>6</v>
      </c>
      <c r="B296" s="3" t="s">
        <v>70</v>
      </c>
      <c r="C296" s="3" t="s">
        <v>67</v>
      </c>
      <c r="D296" s="3">
        <v>5</v>
      </c>
      <c r="E296" s="3">
        <v>5.6</v>
      </c>
      <c r="F296" s="3">
        <f t="shared" si="4"/>
        <v>5.3</v>
      </c>
      <c r="G296" s="3"/>
      <c r="H296" s="3"/>
      <c r="I296" s="3"/>
      <c r="J296" s="15"/>
    </row>
    <row r="297" spans="1:10" x14ac:dyDescent="0.25">
      <c r="A297" s="3">
        <v>7</v>
      </c>
      <c r="B297" s="3" t="s">
        <v>70</v>
      </c>
      <c r="C297" s="3" t="s">
        <v>67</v>
      </c>
      <c r="D297" s="3">
        <v>3.9</v>
      </c>
      <c r="E297" s="3">
        <v>4.5</v>
      </c>
      <c r="F297" s="3">
        <f t="shared" si="4"/>
        <v>4.2</v>
      </c>
      <c r="G297" s="3"/>
      <c r="H297" s="3"/>
      <c r="I297" s="3"/>
      <c r="J297" s="15"/>
    </row>
    <row r="298" spans="1:10" x14ac:dyDescent="0.25">
      <c r="A298" s="3">
        <v>8</v>
      </c>
      <c r="B298" s="3" t="s">
        <v>70</v>
      </c>
      <c r="C298" s="3" t="s">
        <v>67</v>
      </c>
      <c r="D298" s="3">
        <v>4.0999999999999996</v>
      </c>
      <c r="E298" s="3">
        <v>4.2</v>
      </c>
      <c r="F298" s="3">
        <f t="shared" si="4"/>
        <v>4.1500000000000004</v>
      </c>
      <c r="G298" s="3"/>
      <c r="H298" s="3"/>
      <c r="I298" s="3"/>
      <c r="J298" s="15"/>
    </row>
    <row r="299" spans="1:10" x14ac:dyDescent="0.25">
      <c r="A299" s="3">
        <v>9</v>
      </c>
      <c r="B299" s="3" t="s">
        <v>70</v>
      </c>
      <c r="C299" s="3" t="s">
        <v>67</v>
      </c>
      <c r="D299" s="3">
        <v>2.2999999999999998</v>
      </c>
      <c r="E299" s="3">
        <v>2.2000000000000002</v>
      </c>
      <c r="F299" s="3">
        <f t="shared" si="4"/>
        <v>2.25</v>
      </c>
      <c r="G299" s="3"/>
      <c r="H299" s="3"/>
      <c r="I299" s="3"/>
      <c r="J299" s="15"/>
    </row>
    <row r="300" spans="1:10" x14ac:dyDescent="0.25">
      <c r="A300" s="3">
        <v>10</v>
      </c>
      <c r="B300" s="3" t="s">
        <v>70</v>
      </c>
      <c r="C300" s="3" t="s">
        <v>67</v>
      </c>
      <c r="D300" s="3">
        <v>4.4000000000000004</v>
      </c>
      <c r="E300" s="3">
        <v>4.5999999999999996</v>
      </c>
      <c r="F300" s="3">
        <f t="shared" si="4"/>
        <v>4.5</v>
      </c>
      <c r="G300" s="3"/>
      <c r="H300" s="3"/>
      <c r="I300" s="3"/>
      <c r="J300" s="15"/>
    </row>
    <row r="301" spans="1:10" x14ac:dyDescent="0.25">
      <c r="A301" s="3">
        <v>11</v>
      </c>
      <c r="B301" s="3" t="s">
        <v>70</v>
      </c>
      <c r="C301" s="3" t="s">
        <v>67</v>
      </c>
      <c r="D301" s="3">
        <v>2</v>
      </c>
      <c r="E301" s="3">
        <v>2</v>
      </c>
      <c r="F301" s="3">
        <f t="shared" si="4"/>
        <v>2</v>
      </c>
      <c r="G301" s="3"/>
      <c r="H301" s="3"/>
      <c r="I301" s="3"/>
      <c r="J301" s="15"/>
    </row>
    <row r="302" spans="1:10" x14ac:dyDescent="0.25">
      <c r="A302" s="3">
        <v>12</v>
      </c>
      <c r="B302" s="3" t="s">
        <v>70</v>
      </c>
      <c r="C302" s="3" t="s">
        <v>67</v>
      </c>
      <c r="D302" s="3">
        <v>2.2999999999999998</v>
      </c>
      <c r="E302" s="3">
        <v>2.7</v>
      </c>
      <c r="F302" s="3">
        <f t="shared" si="4"/>
        <v>2.5</v>
      </c>
      <c r="G302" s="3"/>
      <c r="H302" s="3"/>
      <c r="I302" s="3"/>
      <c r="J302" s="15"/>
    </row>
    <row r="303" spans="1:10" x14ac:dyDescent="0.25">
      <c r="A303" s="3">
        <v>13</v>
      </c>
      <c r="B303" s="3" t="s">
        <v>70</v>
      </c>
      <c r="C303" s="3" t="s">
        <v>67</v>
      </c>
      <c r="D303" s="3">
        <v>3.9</v>
      </c>
      <c r="E303" s="3">
        <v>4.4000000000000004</v>
      </c>
      <c r="F303" s="3">
        <f t="shared" si="4"/>
        <v>4.1500000000000004</v>
      </c>
      <c r="G303" s="3">
        <v>11.7</v>
      </c>
      <c r="H303" s="3">
        <v>1098.0999999999999</v>
      </c>
      <c r="I303" s="3">
        <v>20.7</v>
      </c>
      <c r="J303" s="15"/>
    </row>
    <row r="304" spans="1:10" x14ac:dyDescent="0.25">
      <c r="A304" s="3">
        <v>14</v>
      </c>
      <c r="B304" s="3" t="s">
        <v>70</v>
      </c>
      <c r="C304" s="3" t="s">
        <v>67</v>
      </c>
      <c r="D304" s="3">
        <v>4</v>
      </c>
      <c r="E304" s="3">
        <v>4</v>
      </c>
      <c r="F304" s="3">
        <f t="shared" si="4"/>
        <v>4</v>
      </c>
      <c r="G304" s="3"/>
      <c r="H304" s="3"/>
      <c r="I304" s="3"/>
      <c r="J304" s="15"/>
    </row>
    <row r="305" spans="1:10" x14ac:dyDescent="0.25">
      <c r="A305" s="3">
        <v>15</v>
      </c>
      <c r="B305" s="3" t="s">
        <v>70</v>
      </c>
      <c r="C305" s="3" t="s">
        <v>67</v>
      </c>
      <c r="D305" s="3">
        <v>2.9</v>
      </c>
      <c r="E305" s="3">
        <v>3.5</v>
      </c>
      <c r="F305" s="3">
        <f t="shared" si="4"/>
        <v>3.2</v>
      </c>
      <c r="G305" s="3"/>
      <c r="H305" s="3"/>
      <c r="I305" s="3"/>
      <c r="J305" s="15"/>
    </row>
    <row r="306" spans="1:10" x14ac:dyDescent="0.25">
      <c r="A306" s="3">
        <v>16</v>
      </c>
      <c r="B306" s="3" t="s">
        <v>70</v>
      </c>
      <c r="C306" s="3" t="s">
        <v>67</v>
      </c>
      <c r="D306" s="3">
        <v>3.9</v>
      </c>
      <c r="E306" s="3">
        <v>0.3</v>
      </c>
      <c r="F306" s="3">
        <f t="shared" si="4"/>
        <v>2.1</v>
      </c>
      <c r="G306" s="3"/>
      <c r="H306" s="3"/>
      <c r="I306" s="3"/>
      <c r="J306" s="15"/>
    </row>
    <row r="307" spans="1:10" x14ac:dyDescent="0.25">
      <c r="A307" s="3">
        <v>17</v>
      </c>
      <c r="B307" s="3" t="s">
        <v>70</v>
      </c>
      <c r="C307" s="3" t="s">
        <v>67</v>
      </c>
      <c r="D307" s="3">
        <v>3.4</v>
      </c>
      <c r="E307" s="3">
        <v>3.8</v>
      </c>
      <c r="F307" s="3">
        <f t="shared" si="4"/>
        <v>3.5999999999999996</v>
      </c>
      <c r="G307" s="3"/>
      <c r="H307" s="3"/>
      <c r="I307" s="3"/>
      <c r="J307" s="15"/>
    </row>
    <row r="308" spans="1:10" x14ac:dyDescent="0.25">
      <c r="A308" s="3">
        <v>18</v>
      </c>
      <c r="B308" s="3" t="s">
        <v>70</v>
      </c>
      <c r="C308" s="3" t="s">
        <v>67</v>
      </c>
      <c r="D308" s="3">
        <v>4.5999999999999996</v>
      </c>
      <c r="E308" s="3">
        <v>5</v>
      </c>
      <c r="F308" s="3">
        <f t="shared" si="4"/>
        <v>4.8</v>
      </c>
      <c r="G308" s="3"/>
      <c r="H308" s="3"/>
      <c r="I308" s="3"/>
      <c r="J308" s="15"/>
    </row>
    <row r="309" spans="1:10" x14ac:dyDescent="0.25">
      <c r="A309" s="3">
        <v>19</v>
      </c>
      <c r="B309" s="3" t="s">
        <v>70</v>
      </c>
      <c r="C309" s="3" t="s">
        <v>67</v>
      </c>
      <c r="D309" s="3">
        <v>3</v>
      </c>
      <c r="E309" s="3">
        <v>1.8</v>
      </c>
      <c r="F309" s="3">
        <f t="shared" si="4"/>
        <v>2.4</v>
      </c>
      <c r="G309" s="3"/>
      <c r="H309" s="3"/>
      <c r="I309" s="3"/>
      <c r="J309" s="15"/>
    </row>
    <row r="310" spans="1:10" x14ac:dyDescent="0.25">
      <c r="A310" s="3">
        <v>20</v>
      </c>
      <c r="B310" s="3" t="s">
        <v>70</v>
      </c>
      <c r="C310" s="3" t="s">
        <v>67</v>
      </c>
      <c r="D310" s="3">
        <v>2.4</v>
      </c>
      <c r="E310" s="3">
        <v>1.9</v>
      </c>
      <c r="F310" s="3">
        <f t="shared" si="4"/>
        <v>2.15</v>
      </c>
      <c r="G310" s="3"/>
      <c r="H310" s="3"/>
      <c r="I310" s="3"/>
      <c r="J310" s="15"/>
    </row>
    <row r="311" spans="1:10" x14ac:dyDescent="0.25">
      <c r="A311" s="3">
        <v>21</v>
      </c>
      <c r="B311" s="3" t="s">
        <v>70</v>
      </c>
      <c r="C311" s="3" t="s">
        <v>67</v>
      </c>
      <c r="D311" s="3">
        <v>4.2</v>
      </c>
      <c r="E311" s="3">
        <v>4.3</v>
      </c>
      <c r="F311" s="3">
        <f t="shared" si="4"/>
        <v>4.25</v>
      </c>
      <c r="G311" s="3"/>
      <c r="H311" s="3"/>
      <c r="I311" s="3"/>
      <c r="J311" s="15"/>
    </row>
    <row r="312" spans="1:10" x14ac:dyDescent="0.25">
      <c r="A312" s="3">
        <v>22</v>
      </c>
      <c r="B312" s="3" t="s">
        <v>70</v>
      </c>
      <c r="C312" s="3" t="s">
        <v>67</v>
      </c>
      <c r="D312" s="3">
        <v>4.4000000000000004</v>
      </c>
      <c r="E312" s="3">
        <v>4.2</v>
      </c>
      <c r="F312" s="3">
        <f t="shared" si="4"/>
        <v>4.3000000000000007</v>
      </c>
      <c r="G312" s="3"/>
      <c r="H312" s="3"/>
      <c r="I312" s="3"/>
      <c r="J312" s="15"/>
    </row>
    <row r="313" spans="1:10" x14ac:dyDescent="0.25">
      <c r="A313" s="3">
        <v>23</v>
      </c>
      <c r="B313" s="3" t="s">
        <v>70</v>
      </c>
      <c r="C313" s="3" t="s">
        <v>67</v>
      </c>
      <c r="D313" s="3">
        <v>4</v>
      </c>
      <c r="E313" s="3">
        <v>4</v>
      </c>
      <c r="F313" s="3">
        <f t="shared" si="4"/>
        <v>4</v>
      </c>
      <c r="G313" s="3"/>
      <c r="H313" s="3"/>
      <c r="I313" s="3"/>
      <c r="J313" s="15"/>
    </row>
    <row r="314" spans="1:10" x14ac:dyDescent="0.25">
      <c r="A314" s="3">
        <v>24</v>
      </c>
      <c r="B314" s="3" t="s">
        <v>70</v>
      </c>
      <c r="C314" s="3" t="s">
        <v>67</v>
      </c>
      <c r="D314" s="3">
        <v>2.9</v>
      </c>
      <c r="E314" s="3">
        <v>4.2</v>
      </c>
      <c r="F314" s="3">
        <f t="shared" si="4"/>
        <v>3.55</v>
      </c>
      <c r="G314" s="3"/>
      <c r="H314" s="3"/>
      <c r="I314" s="3"/>
      <c r="J314" s="15"/>
    </row>
    <row r="315" spans="1:10" x14ac:dyDescent="0.25">
      <c r="A315" s="3">
        <v>25</v>
      </c>
      <c r="B315" s="3" t="s">
        <v>70</v>
      </c>
      <c r="C315" s="3" t="s">
        <v>67</v>
      </c>
      <c r="D315" s="3">
        <v>4.5</v>
      </c>
      <c r="E315" s="3">
        <v>4.3</v>
      </c>
      <c r="F315" s="3">
        <f t="shared" si="4"/>
        <v>4.4000000000000004</v>
      </c>
      <c r="G315" s="3">
        <v>11.1</v>
      </c>
      <c r="H315" s="3">
        <v>965.8</v>
      </c>
      <c r="I315" s="3">
        <v>19.7</v>
      </c>
      <c r="J315" s="15"/>
    </row>
    <row r="316" spans="1:10" x14ac:dyDescent="0.25">
      <c r="A316" s="3">
        <v>26</v>
      </c>
      <c r="B316" s="3" t="s">
        <v>70</v>
      </c>
      <c r="C316" s="3" t="s">
        <v>67</v>
      </c>
      <c r="D316" s="3">
        <v>2.8</v>
      </c>
      <c r="E316" s="3">
        <v>3.2</v>
      </c>
      <c r="F316" s="3">
        <f t="shared" si="4"/>
        <v>3</v>
      </c>
      <c r="G316" s="3"/>
      <c r="H316" s="3"/>
      <c r="I316" s="3"/>
      <c r="J316" s="15"/>
    </row>
    <row r="317" spans="1:10" x14ac:dyDescent="0.25">
      <c r="A317" s="3">
        <v>27</v>
      </c>
      <c r="B317" s="3" t="s">
        <v>70</v>
      </c>
      <c r="C317" s="3" t="s">
        <v>67</v>
      </c>
      <c r="D317" s="3">
        <v>2.2999999999999998</v>
      </c>
      <c r="E317" s="3">
        <v>2.2000000000000002</v>
      </c>
      <c r="F317" s="3">
        <f t="shared" si="4"/>
        <v>2.25</v>
      </c>
      <c r="G317" s="3"/>
      <c r="H317" s="3"/>
      <c r="I317" s="3"/>
      <c r="J317" s="15"/>
    </row>
    <row r="318" spans="1:10" x14ac:dyDescent="0.25">
      <c r="A318" s="3">
        <v>28</v>
      </c>
      <c r="B318" s="3" t="s">
        <v>70</v>
      </c>
      <c r="C318" s="3" t="s">
        <v>67</v>
      </c>
      <c r="D318" s="3">
        <v>3.5</v>
      </c>
      <c r="E318" s="3">
        <v>3.4</v>
      </c>
      <c r="F318" s="3">
        <f t="shared" si="4"/>
        <v>3.45</v>
      </c>
      <c r="G318" s="3"/>
      <c r="H318" s="3"/>
      <c r="I318" s="3"/>
      <c r="J318" s="15"/>
    </row>
    <row r="319" spans="1:10" x14ac:dyDescent="0.25">
      <c r="A319" s="3">
        <v>29</v>
      </c>
      <c r="B319" s="3" t="s">
        <v>70</v>
      </c>
      <c r="C319" s="3" t="s">
        <v>67</v>
      </c>
      <c r="D319" s="3">
        <v>3.5</v>
      </c>
      <c r="E319" s="3">
        <v>4.8</v>
      </c>
      <c r="F319" s="3">
        <f t="shared" si="4"/>
        <v>4.1500000000000004</v>
      </c>
      <c r="G319" s="3"/>
      <c r="H319" s="3"/>
      <c r="I319" s="3"/>
      <c r="J319" s="15"/>
    </row>
    <row r="320" spans="1:10" x14ac:dyDescent="0.25">
      <c r="A320" s="3">
        <v>30</v>
      </c>
      <c r="B320" s="3" t="s">
        <v>70</v>
      </c>
      <c r="C320" s="3" t="s">
        <v>67</v>
      </c>
      <c r="D320" s="3">
        <v>3.5</v>
      </c>
      <c r="E320" s="3">
        <v>3.9</v>
      </c>
      <c r="F320" s="3">
        <f t="shared" si="4"/>
        <v>3.7</v>
      </c>
      <c r="G320" s="3"/>
      <c r="H320" s="3"/>
      <c r="I320" s="3"/>
      <c r="J320" s="15"/>
    </row>
    <row r="321" spans="1:10" x14ac:dyDescent="0.25">
      <c r="A321" s="3">
        <v>31</v>
      </c>
      <c r="B321" s="3" t="s">
        <v>70</v>
      </c>
      <c r="C321" s="3" t="s">
        <v>67</v>
      </c>
      <c r="D321" s="3">
        <v>4.4000000000000004</v>
      </c>
      <c r="E321" s="3">
        <v>5</v>
      </c>
      <c r="F321" s="3">
        <f t="shared" si="4"/>
        <v>4.7</v>
      </c>
      <c r="G321" s="3"/>
      <c r="H321" s="3"/>
      <c r="I321" s="3"/>
      <c r="J321" s="15"/>
    </row>
    <row r="322" spans="1:10" x14ac:dyDescent="0.25">
      <c r="A322" s="3">
        <v>32</v>
      </c>
      <c r="B322" s="3" t="s">
        <v>70</v>
      </c>
      <c r="C322" s="3" t="s">
        <v>67</v>
      </c>
      <c r="D322" s="3">
        <v>4.2</v>
      </c>
      <c r="E322" s="3">
        <v>4.2</v>
      </c>
      <c r="F322" s="3">
        <f t="shared" si="4"/>
        <v>4.2</v>
      </c>
      <c r="G322" s="3"/>
      <c r="H322" s="3"/>
      <c r="I322" s="3"/>
      <c r="J322" s="15"/>
    </row>
    <row r="323" spans="1:10" x14ac:dyDescent="0.25">
      <c r="A323" s="3">
        <v>33</v>
      </c>
      <c r="B323" s="3" t="s">
        <v>70</v>
      </c>
      <c r="C323" s="3" t="s">
        <v>67</v>
      </c>
      <c r="D323" s="3">
        <v>3.7</v>
      </c>
      <c r="E323" s="3">
        <v>4.2</v>
      </c>
      <c r="F323" s="3">
        <f t="shared" si="4"/>
        <v>3.95</v>
      </c>
      <c r="G323" s="3"/>
      <c r="H323" s="3"/>
      <c r="I323" s="3"/>
      <c r="J323" s="15"/>
    </row>
    <row r="324" spans="1:10" x14ac:dyDescent="0.25">
      <c r="A324" s="3">
        <v>34</v>
      </c>
      <c r="B324" s="3" t="s">
        <v>70</v>
      </c>
      <c r="C324" s="3" t="s">
        <v>67</v>
      </c>
      <c r="D324" s="3">
        <v>1.8</v>
      </c>
      <c r="E324" s="3">
        <v>2.4</v>
      </c>
      <c r="F324" s="3">
        <f t="shared" ref="F324:F326" si="5">AVERAGE(D324:E324)</f>
        <v>2.1</v>
      </c>
      <c r="G324" s="3"/>
      <c r="H324" s="3"/>
      <c r="I324" s="3"/>
      <c r="J324" s="15"/>
    </row>
    <row r="325" spans="1:10" x14ac:dyDescent="0.25">
      <c r="A325" s="3">
        <v>35</v>
      </c>
      <c r="B325" s="3" t="s">
        <v>70</v>
      </c>
      <c r="C325" s="3" t="s">
        <v>67</v>
      </c>
      <c r="D325" s="3">
        <v>1.9</v>
      </c>
      <c r="E325" s="3">
        <v>2.4</v>
      </c>
      <c r="F325" s="3">
        <f t="shared" si="5"/>
        <v>2.15</v>
      </c>
      <c r="G325" s="3"/>
      <c r="H325" s="3"/>
      <c r="I325" s="3"/>
      <c r="J325" s="15"/>
    </row>
    <row r="326" spans="1:10" x14ac:dyDescent="0.25">
      <c r="A326" s="3">
        <v>36</v>
      </c>
      <c r="B326" s="3" t="s">
        <v>70</v>
      </c>
      <c r="C326" s="3" t="s">
        <v>67</v>
      </c>
      <c r="D326" s="3">
        <v>0.9</v>
      </c>
      <c r="E326" s="3">
        <v>0.6</v>
      </c>
      <c r="F326" s="3">
        <f t="shared" si="5"/>
        <v>0.75</v>
      </c>
      <c r="G326" s="3"/>
      <c r="H326" s="3"/>
      <c r="I326" s="3"/>
      <c r="J326" s="15"/>
    </row>
  </sheetData>
  <mergeCells count="1">
    <mergeCell ref="A1:I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A327"/>
  <sheetViews>
    <sheetView zoomScale="60" zoomScaleNormal="60" zoomScalePageLayoutView="60" workbookViewId="0">
      <selection activeCell="Y316" activeCellId="8" sqref="Y220 Y232 Y244 Y256 Y268 Y280 Y292 Y304 Y316"/>
    </sheetView>
  </sheetViews>
  <sheetFormatPr baseColWidth="10" defaultColWidth="10.875" defaultRowHeight="15.75" x14ac:dyDescent="0.25"/>
  <cols>
    <col min="1" max="1" width="19" style="1" bestFit="1" customWidth="1"/>
    <col min="2" max="3" width="19" style="1" customWidth="1"/>
    <col min="4" max="5" width="13.625" style="1" bestFit="1" customWidth="1"/>
    <col min="6" max="8" width="13.625" style="1" customWidth="1"/>
    <col min="9" max="9" width="5.125" style="1" bestFit="1" customWidth="1"/>
    <col min="10" max="11" width="13.875" style="30" customWidth="1"/>
    <col min="12" max="12" width="5.5" style="1" bestFit="1" customWidth="1"/>
    <col min="13" max="13" width="8.625" style="1" bestFit="1" customWidth="1"/>
    <col min="14" max="14" width="7.625" style="30" bestFit="1" customWidth="1"/>
    <col min="15" max="16" width="12.875" style="30" bestFit="1" customWidth="1"/>
    <col min="17" max="20" width="10.875" style="1"/>
    <col min="21" max="21" width="13.625" style="1" bestFit="1" customWidth="1"/>
    <col min="22" max="22" width="10.875" style="1"/>
    <col min="23" max="23" width="5.125" style="36" bestFit="1" customWidth="1"/>
    <col min="24" max="24" width="8.625" style="36" bestFit="1" customWidth="1"/>
    <col min="25" max="16384" width="10.875" style="1"/>
  </cols>
  <sheetData>
    <row r="1" spans="1:27" x14ac:dyDescent="0.25">
      <c r="A1" s="37" t="s">
        <v>37</v>
      </c>
      <c r="B1" s="37"/>
      <c r="C1" s="37"/>
      <c r="D1" s="37"/>
      <c r="E1" s="37"/>
      <c r="F1" s="37"/>
      <c r="G1" s="37"/>
      <c r="H1" s="37"/>
      <c r="I1" s="37"/>
      <c r="J1" s="37"/>
      <c r="K1" s="37"/>
      <c r="L1" s="37"/>
      <c r="M1" s="37"/>
      <c r="N1" s="29"/>
      <c r="O1" s="29"/>
      <c r="P1" s="29"/>
      <c r="W1" s="1"/>
      <c r="X1" s="1"/>
    </row>
    <row r="3" spans="1:27" x14ac:dyDescent="0.25">
      <c r="A3" s="21" t="s">
        <v>0</v>
      </c>
      <c r="B3" s="21" t="s">
        <v>62</v>
      </c>
      <c r="C3" s="21" t="s">
        <v>63</v>
      </c>
      <c r="D3" s="21" t="s">
        <v>1</v>
      </c>
      <c r="E3" s="21" t="s">
        <v>2</v>
      </c>
      <c r="F3" s="21" t="s">
        <v>72</v>
      </c>
      <c r="G3" s="21"/>
      <c r="H3" s="21"/>
      <c r="I3" s="21" t="s">
        <v>3</v>
      </c>
      <c r="J3" s="21"/>
      <c r="K3" s="21"/>
      <c r="L3" s="21" t="s">
        <v>4</v>
      </c>
      <c r="M3" s="21" t="s">
        <v>5</v>
      </c>
      <c r="N3" s="31"/>
      <c r="O3" s="31"/>
      <c r="P3" s="31"/>
      <c r="Q3" s="28" t="s">
        <v>119</v>
      </c>
      <c r="R3" s="28" t="s">
        <v>120</v>
      </c>
      <c r="W3" s="21" t="s">
        <v>3</v>
      </c>
      <c r="X3" s="21" t="s">
        <v>5</v>
      </c>
    </row>
    <row r="4" spans="1:27" x14ac:dyDescent="0.25">
      <c r="A4" s="3">
        <v>1</v>
      </c>
      <c r="B4" s="3" t="s">
        <v>64</v>
      </c>
      <c r="C4" s="3" t="s">
        <v>65</v>
      </c>
      <c r="D4" s="3">
        <v>1</v>
      </c>
      <c r="E4" s="3">
        <v>0.8</v>
      </c>
      <c r="F4" s="3">
        <f>AVERAGE(D4:E4)</f>
        <v>0.9</v>
      </c>
      <c r="G4" s="3">
        <f>AVERAGE(F4:F39)</f>
        <v>1.6569444444444441</v>
      </c>
      <c r="H4" s="3">
        <f>STDEV(F4:F39)</f>
        <v>0.92382379100421375</v>
      </c>
      <c r="I4" s="3">
        <v>10.3</v>
      </c>
      <c r="J4" s="3">
        <f>AVERAGE(I4:I39)</f>
        <v>9.6666666666666661</v>
      </c>
      <c r="K4" s="3">
        <f>STDEV(I4:I39)</f>
        <v>0.65064070986477152</v>
      </c>
      <c r="L4" s="3">
        <v>636.6</v>
      </c>
      <c r="M4" s="3">
        <v>22.3</v>
      </c>
      <c r="N4" s="4">
        <f>M4*0.1*0.067*100/10</f>
        <v>1.4941</v>
      </c>
      <c r="O4" s="4">
        <f>AVERAGE(N4:N39)</f>
        <v>1.2908666666666666</v>
      </c>
      <c r="P4" s="4">
        <f>STDEV(N4:N39)</f>
        <v>0.18131310855350108</v>
      </c>
      <c r="Q4" s="15"/>
      <c r="R4" s="1" t="s">
        <v>121</v>
      </c>
      <c r="S4" s="1">
        <f>8/36</f>
        <v>0.22222222222222221</v>
      </c>
      <c r="T4" s="1">
        <f>2/12</f>
        <v>0.16666666666666666</v>
      </c>
      <c r="U4" s="1">
        <f>AVERAGE(T4:T39)</f>
        <v>0.22222222222222221</v>
      </c>
      <c r="V4" s="1">
        <f>STDEV(T4:T39)</f>
        <v>9.6225044864937631E-2</v>
      </c>
      <c r="W4" s="3">
        <v>10.3</v>
      </c>
      <c r="X4" s="3">
        <v>22.3</v>
      </c>
      <c r="Y4" s="1">
        <f>W4/X4</f>
        <v>0.46188340807174888</v>
      </c>
      <c r="Z4" s="1">
        <f>AVERAGE(Y4:Y39)</f>
        <v>0.50608843494755396</v>
      </c>
      <c r="AA4" s="1">
        <f>STDEV(Y4:Y39)</f>
        <v>5.4692659687898028E-2</v>
      </c>
    </row>
    <row r="5" spans="1:27" x14ac:dyDescent="0.25">
      <c r="A5" s="3">
        <v>2</v>
      </c>
      <c r="B5" s="3" t="s">
        <v>64</v>
      </c>
      <c r="C5" s="3" t="s">
        <v>68</v>
      </c>
      <c r="D5" s="3">
        <v>2.1</v>
      </c>
      <c r="E5" s="3">
        <v>2.8</v>
      </c>
      <c r="F5" s="3">
        <f t="shared" ref="F5:F68" si="0">AVERAGE(D5:E5)</f>
        <v>2.4500000000000002</v>
      </c>
      <c r="G5" s="3"/>
      <c r="H5" s="3"/>
      <c r="I5" s="3"/>
      <c r="J5" s="3"/>
      <c r="K5" s="3"/>
      <c r="L5" s="3"/>
      <c r="M5" s="3"/>
      <c r="N5" s="4"/>
      <c r="O5" s="4"/>
      <c r="P5" s="4"/>
      <c r="Q5" s="15"/>
      <c r="R5" s="26" t="s">
        <v>121</v>
      </c>
      <c r="W5" s="3"/>
      <c r="X5" s="3"/>
    </row>
    <row r="6" spans="1:27" x14ac:dyDescent="0.25">
      <c r="A6" s="3">
        <v>3</v>
      </c>
      <c r="B6" s="3" t="s">
        <v>64</v>
      </c>
      <c r="C6" s="3" t="s">
        <v>65</v>
      </c>
      <c r="D6" s="3">
        <v>1.6</v>
      </c>
      <c r="E6" s="3">
        <v>1.6</v>
      </c>
      <c r="F6" s="3">
        <f t="shared" si="0"/>
        <v>1.6</v>
      </c>
      <c r="G6" s="3"/>
      <c r="H6" s="3"/>
      <c r="I6" s="3"/>
      <c r="J6" s="3"/>
      <c r="K6" s="3"/>
      <c r="L6" s="3"/>
      <c r="M6" s="3"/>
      <c r="N6" s="4"/>
      <c r="O6" s="4"/>
      <c r="P6" s="4"/>
      <c r="Q6" s="15" t="s">
        <v>83</v>
      </c>
      <c r="R6" s="1" t="s">
        <v>122</v>
      </c>
      <c r="W6" s="3"/>
      <c r="X6" s="3"/>
    </row>
    <row r="7" spans="1:27" x14ac:dyDescent="0.25">
      <c r="A7" s="3">
        <v>4</v>
      </c>
      <c r="B7" s="3" t="s">
        <v>64</v>
      </c>
      <c r="C7" s="3" t="s">
        <v>65</v>
      </c>
      <c r="D7" s="3">
        <v>1.4</v>
      </c>
      <c r="E7" s="3">
        <v>1.4</v>
      </c>
      <c r="F7" s="3">
        <f t="shared" si="0"/>
        <v>1.4</v>
      </c>
      <c r="G7" s="3"/>
      <c r="H7" s="3"/>
      <c r="I7" s="3"/>
      <c r="J7" s="3"/>
      <c r="K7" s="3"/>
      <c r="L7" s="3"/>
      <c r="M7" s="3"/>
      <c r="N7" s="4"/>
      <c r="O7" s="4"/>
      <c r="P7" s="4"/>
      <c r="Q7" s="15" t="s">
        <v>89</v>
      </c>
      <c r="R7" s="26" t="s">
        <v>122</v>
      </c>
      <c r="W7" s="3"/>
      <c r="X7" s="3"/>
    </row>
    <row r="8" spans="1:27" x14ac:dyDescent="0.25">
      <c r="A8" s="3">
        <v>5</v>
      </c>
      <c r="B8" s="3" t="s">
        <v>64</v>
      </c>
      <c r="C8" s="3" t="s">
        <v>65</v>
      </c>
      <c r="D8" s="3">
        <v>2</v>
      </c>
      <c r="E8" s="3">
        <v>1.8</v>
      </c>
      <c r="F8" s="3">
        <f t="shared" si="0"/>
        <v>1.9</v>
      </c>
      <c r="G8" s="3"/>
      <c r="H8" s="3"/>
      <c r="I8" s="3"/>
      <c r="J8" s="3"/>
      <c r="K8" s="3"/>
      <c r="L8" s="3"/>
      <c r="M8" s="3"/>
      <c r="N8" s="4"/>
      <c r="O8" s="4"/>
      <c r="P8" s="4"/>
      <c r="Q8" s="15"/>
      <c r="R8" s="26" t="s">
        <v>121</v>
      </c>
      <c r="W8" s="3"/>
      <c r="X8" s="3"/>
    </row>
    <row r="9" spans="1:27" x14ac:dyDescent="0.25">
      <c r="A9" s="3">
        <v>6</v>
      </c>
      <c r="B9" s="3" t="s">
        <v>64</v>
      </c>
      <c r="C9" s="3" t="s">
        <v>65</v>
      </c>
      <c r="D9" s="3">
        <v>5</v>
      </c>
      <c r="E9" s="3">
        <v>4.4000000000000004</v>
      </c>
      <c r="F9" s="3">
        <f t="shared" si="0"/>
        <v>4.7</v>
      </c>
      <c r="G9" s="3"/>
      <c r="H9" s="3"/>
      <c r="I9" s="3"/>
      <c r="J9" s="3"/>
      <c r="K9" s="3"/>
      <c r="L9" s="3"/>
      <c r="M9" s="3"/>
      <c r="N9" s="4"/>
      <c r="O9" s="4"/>
      <c r="P9" s="4"/>
      <c r="Q9" s="15"/>
      <c r="R9" s="26" t="s">
        <v>121</v>
      </c>
      <c r="W9" s="3"/>
      <c r="X9" s="3"/>
    </row>
    <row r="10" spans="1:27" x14ac:dyDescent="0.25">
      <c r="A10" s="3">
        <v>7</v>
      </c>
      <c r="B10" s="3" t="s">
        <v>64</v>
      </c>
      <c r="C10" s="3" t="s">
        <v>65</v>
      </c>
      <c r="D10" s="3">
        <v>0.8</v>
      </c>
      <c r="E10" s="3">
        <v>1</v>
      </c>
      <c r="F10" s="3">
        <f t="shared" si="0"/>
        <v>0.9</v>
      </c>
      <c r="G10" s="3"/>
      <c r="H10" s="3"/>
      <c r="I10" s="3"/>
      <c r="J10" s="3"/>
      <c r="K10" s="3"/>
      <c r="L10" s="3"/>
      <c r="M10" s="3"/>
      <c r="N10" s="4"/>
      <c r="O10" s="4"/>
      <c r="P10" s="4"/>
      <c r="Q10" s="15"/>
      <c r="R10" s="26" t="s">
        <v>121</v>
      </c>
      <c r="W10" s="3"/>
      <c r="X10" s="3"/>
    </row>
    <row r="11" spans="1:27" x14ac:dyDescent="0.25">
      <c r="A11" s="3">
        <v>8</v>
      </c>
      <c r="B11" s="3" t="s">
        <v>64</v>
      </c>
      <c r="C11" s="3" t="s">
        <v>65</v>
      </c>
      <c r="D11" s="3">
        <v>2.2999999999999998</v>
      </c>
      <c r="E11" s="3">
        <v>1.8</v>
      </c>
      <c r="F11" s="3">
        <f t="shared" si="0"/>
        <v>2.0499999999999998</v>
      </c>
      <c r="G11" s="3"/>
      <c r="H11" s="3"/>
      <c r="I11" s="3"/>
      <c r="J11" s="3"/>
      <c r="K11" s="3"/>
      <c r="L11" s="3"/>
      <c r="M11" s="3"/>
      <c r="N11" s="4"/>
      <c r="O11" s="4"/>
      <c r="P11" s="4"/>
      <c r="Q11" s="15"/>
      <c r="R11" s="26" t="s">
        <v>121</v>
      </c>
      <c r="W11" s="3"/>
      <c r="X11" s="3"/>
    </row>
    <row r="12" spans="1:27" x14ac:dyDescent="0.25">
      <c r="A12" s="3">
        <v>9</v>
      </c>
      <c r="B12" s="3" t="s">
        <v>64</v>
      </c>
      <c r="C12" s="3" t="s">
        <v>65</v>
      </c>
      <c r="D12" s="3">
        <v>2.2999999999999998</v>
      </c>
      <c r="E12" s="3">
        <v>2.9</v>
      </c>
      <c r="F12" s="3">
        <f t="shared" si="0"/>
        <v>2.5999999999999996</v>
      </c>
      <c r="G12" s="3"/>
      <c r="H12" s="3"/>
      <c r="I12" s="3"/>
      <c r="J12" s="3"/>
      <c r="K12" s="3"/>
      <c r="L12" s="3"/>
      <c r="M12" s="3"/>
      <c r="N12" s="4"/>
      <c r="O12" s="4"/>
      <c r="P12" s="4"/>
      <c r="Q12" s="15"/>
      <c r="R12" s="26" t="s">
        <v>121</v>
      </c>
      <c r="W12" s="3"/>
      <c r="X12" s="3"/>
    </row>
    <row r="13" spans="1:27" x14ac:dyDescent="0.25">
      <c r="A13" s="3">
        <v>10</v>
      </c>
      <c r="B13" s="3" t="s">
        <v>64</v>
      </c>
      <c r="C13" s="3" t="s">
        <v>65</v>
      </c>
      <c r="D13" s="3">
        <v>2.4</v>
      </c>
      <c r="E13" s="3">
        <v>1.3</v>
      </c>
      <c r="F13" s="3">
        <f t="shared" si="0"/>
        <v>1.85</v>
      </c>
      <c r="G13" s="3"/>
      <c r="H13" s="3"/>
      <c r="I13" s="3"/>
      <c r="J13" s="3"/>
      <c r="K13" s="3"/>
      <c r="L13" s="3"/>
      <c r="M13" s="3"/>
      <c r="N13" s="4"/>
      <c r="O13" s="4"/>
      <c r="P13" s="4"/>
      <c r="Q13" s="15"/>
      <c r="R13" s="26" t="s">
        <v>121</v>
      </c>
      <c r="W13" s="3"/>
      <c r="X13" s="3"/>
    </row>
    <row r="14" spans="1:27" x14ac:dyDescent="0.25">
      <c r="A14" s="3">
        <v>11</v>
      </c>
      <c r="B14" s="3" t="s">
        <v>64</v>
      </c>
      <c r="C14" s="3" t="s">
        <v>65</v>
      </c>
      <c r="D14" s="3">
        <v>2.7</v>
      </c>
      <c r="E14" s="3">
        <v>2.4</v>
      </c>
      <c r="F14" s="3">
        <f t="shared" si="0"/>
        <v>2.5499999999999998</v>
      </c>
      <c r="G14" s="3"/>
      <c r="H14" s="3"/>
      <c r="I14" s="3"/>
      <c r="J14" s="3"/>
      <c r="K14" s="3"/>
      <c r="L14" s="3"/>
      <c r="M14" s="3"/>
      <c r="N14" s="4"/>
      <c r="O14" s="4"/>
      <c r="P14" s="4"/>
      <c r="Q14" s="15"/>
      <c r="R14" s="26" t="s">
        <v>121</v>
      </c>
      <c r="W14" s="3"/>
      <c r="X14" s="3"/>
    </row>
    <row r="15" spans="1:27" x14ac:dyDescent="0.25">
      <c r="A15" s="3">
        <v>12</v>
      </c>
      <c r="B15" s="3" t="s">
        <v>64</v>
      </c>
      <c r="C15" s="3" t="s">
        <v>65</v>
      </c>
      <c r="D15" s="3">
        <v>3.4</v>
      </c>
      <c r="E15" s="3">
        <v>3.3</v>
      </c>
      <c r="F15" s="3">
        <f t="shared" si="0"/>
        <v>3.3499999999999996</v>
      </c>
      <c r="G15" s="3"/>
      <c r="H15" s="3"/>
      <c r="I15" s="3"/>
      <c r="J15" s="3"/>
      <c r="K15" s="3"/>
      <c r="L15" s="3"/>
      <c r="M15" s="3"/>
      <c r="N15" s="4"/>
      <c r="O15" s="4"/>
      <c r="P15" s="4"/>
      <c r="Q15" s="15"/>
      <c r="R15" s="26" t="s">
        <v>121</v>
      </c>
      <c r="W15" s="3"/>
      <c r="X15" s="3"/>
    </row>
    <row r="16" spans="1:27" x14ac:dyDescent="0.25">
      <c r="A16" s="3">
        <v>13</v>
      </c>
      <c r="B16" s="3" t="s">
        <v>64</v>
      </c>
      <c r="C16" s="3" t="s">
        <v>65</v>
      </c>
      <c r="D16" s="3">
        <v>2.9</v>
      </c>
      <c r="E16" s="3">
        <v>3.2</v>
      </c>
      <c r="F16" s="3">
        <f t="shared" si="0"/>
        <v>3.05</v>
      </c>
      <c r="G16" s="3"/>
      <c r="H16" s="3"/>
      <c r="I16" s="3">
        <v>9</v>
      </c>
      <c r="J16" s="3"/>
      <c r="K16" s="3"/>
      <c r="L16" s="3">
        <v>686.8</v>
      </c>
      <c r="M16" s="3">
        <v>18.399999999999999</v>
      </c>
      <c r="N16" s="4">
        <f t="shared" ref="N16:N64" si="1">M16*0.1*0.067*100/10</f>
        <v>1.2327999999999999</v>
      </c>
      <c r="O16" s="4"/>
      <c r="P16" s="4"/>
      <c r="Q16" s="15"/>
      <c r="R16" s="26" t="s">
        <v>121</v>
      </c>
      <c r="T16" s="1">
        <f>2/12</f>
        <v>0.16666666666666666</v>
      </c>
      <c r="W16" s="3">
        <v>9</v>
      </c>
      <c r="X16" s="3">
        <v>18.399999999999999</v>
      </c>
      <c r="Y16" s="36">
        <f>W16/X16</f>
        <v>0.48913043478260876</v>
      </c>
    </row>
    <row r="17" spans="1:25" x14ac:dyDescent="0.25">
      <c r="A17" s="3">
        <v>14</v>
      </c>
      <c r="B17" s="3" t="s">
        <v>64</v>
      </c>
      <c r="C17" s="3" t="s">
        <v>65</v>
      </c>
      <c r="D17" s="3">
        <v>0.4</v>
      </c>
      <c r="E17" s="3">
        <v>0.4</v>
      </c>
      <c r="F17" s="3">
        <f t="shared" si="0"/>
        <v>0.4</v>
      </c>
      <c r="G17" s="3"/>
      <c r="H17" s="3"/>
      <c r="I17" s="3"/>
      <c r="J17" s="3"/>
      <c r="K17" s="3"/>
      <c r="L17" s="3"/>
      <c r="M17" s="3"/>
      <c r="N17" s="4"/>
      <c r="O17" s="4"/>
      <c r="P17" s="4"/>
      <c r="Q17" s="15"/>
      <c r="R17" s="26" t="s">
        <v>121</v>
      </c>
      <c r="W17" s="3"/>
      <c r="X17" s="3"/>
    </row>
    <row r="18" spans="1:25" x14ac:dyDescent="0.25">
      <c r="A18" s="3">
        <v>15</v>
      </c>
      <c r="B18" s="3" t="s">
        <v>64</v>
      </c>
      <c r="C18" s="3" t="s">
        <v>65</v>
      </c>
      <c r="D18" s="3">
        <v>0.7</v>
      </c>
      <c r="E18" s="3">
        <v>1</v>
      </c>
      <c r="F18" s="3">
        <f t="shared" si="0"/>
        <v>0.85</v>
      </c>
      <c r="G18" s="3"/>
      <c r="H18" s="3"/>
      <c r="I18" s="3"/>
      <c r="J18" s="3"/>
      <c r="K18" s="3"/>
      <c r="L18" s="3"/>
      <c r="M18" s="3"/>
      <c r="N18" s="4"/>
      <c r="O18" s="4"/>
      <c r="P18" s="4"/>
      <c r="Q18" s="15" t="s">
        <v>89</v>
      </c>
      <c r="R18" s="26" t="s">
        <v>122</v>
      </c>
      <c r="W18" s="3"/>
      <c r="X18" s="3"/>
    </row>
    <row r="19" spans="1:25" x14ac:dyDescent="0.25">
      <c r="A19" s="3">
        <v>16</v>
      </c>
      <c r="B19" s="3" t="s">
        <v>64</v>
      </c>
      <c r="C19" s="3" t="s">
        <v>65</v>
      </c>
      <c r="D19" s="3">
        <v>0.5</v>
      </c>
      <c r="E19" s="3">
        <v>0.6</v>
      </c>
      <c r="F19" s="3">
        <f t="shared" si="0"/>
        <v>0.55000000000000004</v>
      </c>
      <c r="G19" s="3"/>
      <c r="H19" s="3"/>
      <c r="I19" s="3"/>
      <c r="J19" s="3"/>
      <c r="K19" s="3"/>
      <c r="L19" s="3"/>
      <c r="M19" s="3"/>
      <c r="N19" s="4"/>
      <c r="O19" s="4"/>
      <c r="P19" s="4"/>
      <c r="Q19" s="15"/>
      <c r="R19" s="26" t="s">
        <v>121</v>
      </c>
      <c r="W19" s="3"/>
      <c r="X19" s="3"/>
    </row>
    <row r="20" spans="1:25" x14ac:dyDescent="0.25">
      <c r="A20" s="3">
        <v>17</v>
      </c>
      <c r="B20" s="3" t="s">
        <v>64</v>
      </c>
      <c r="C20" s="3" t="s">
        <v>65</v>
      </c>
      <c r="D20" s="3">
        <v>1.7</v>
      </c>
      <c r="E20" s="3">
        <v>2.2000000000000002</v>
      </c>
      <c r="F20" s="3">
        <f t="shared" si="0"/>
        <v>1.9500000000000002</v>
      </c>
      <c r="G20" s="3"/>
      <c r="H20" s="3"/>
      <c r="I20" s="3"/>
      <c r="J20" s="3"/>
      <c r="K20" s="3"/>
      <c r="L20" s="3"/>
      <c r="M20" s="3"/>
      <c r="N20" s="4"/>
      <c r="O20" s="4"/>
      <c r="P20" s="4"/>
      <c r="Q20" s="15"/>
      <c r="R20" s="26" t="s">
        <v>121</v>
      </c>
      <c r="W20" s="3"/>
      <c r="X20" s="3"/>
    </row>
    <row r="21" spans="1:25" x14ac:dyDescent="0.25">
      <c r="A21" s="3">
        <v>18</v>
      </c>
      <c r="B21" s="3" t="s">
        <v>64</v>
      </c>
      <c r="C21" s="3" t="s">
        <v>65</v>
      </c>
      <c r="D21" s="3">
        <v>1.2</v>
      </c>
      <c r="E21" s="3">
        <v>1</v>
      </c>
      <c r="F21" s="3">
        <f t="shared" si="0"/>
        <v>1.1000000000000001</v>
      </c>
      <c r="G21" s="3"/>
      <c r="H21" s="3"/>
      <c r="I21" s="3"/>
      <c r="J21" s="3"/>
      <c r="K21" s="3"/>
      <c r="L21" s="3"/>
      <c r="M21" s="3"/>
      <c r="N21" s="4"/>
      <c r="O21" s="4"/>
      <c r="P21" s="4"/>
      <c r="Q21" s="15"/>
      <c r="R21" s="26" t="s">
        <v>121</v>
      </c>
      <c r="W21" s="3"/>
      <c r="X21" s="3"/>
    </row>
    <row r="22" spans="1:25" x14ac:dyDescent="0.25">
      <c r="A22" s="3">
        <v>19</v>
      </c>
      <c r="B22" s="3" t="s">
        <v>64</v>
      </c>
      <c r="C22" s="3" t="s">
        <v>65</v>
      </c>
      <c r="D22" s="3">
        <v>1.5</v>
      </c>
      <c r="E22" s="3">
        <v>1.2</v>
      </c>
      <c r="F22" s="3">
        <f t="shared" si="0"/>
        <v>1.35</v>
      </c>
      <c r="G22" s="3"/>
      <c r="H22" s="3"/>
      <c r="I22" s="3"/>
      <c r="J22" s="3"/>
      <c r="K22" s="3"/>
      <c r="L22" s="3"/>
      <c r="M22" s="3"/>
      <c r="N22" s="4"/>
      <c r="O22" s="4"/>
      <c r="P22" s="4"/>
      <c r="Q22" s="15" t="s">
        <v>86</v>
      </c>
      <c r="R22" s="26" t="s">
        <v>122</v>
      </c>
      <c r="W22" s="3"/>
      <c r="X22" s="3"/>
    </row>
    <row r="23" spans="1:25" x14ac:dyDescent="0.25">
      <c r="A23" s="3">
        <v>20</v>
      </c>
      <c r="B23" s="3" t="s">
        <v>64</v>
      </c>
      <c r="C23" s="3" t="s">
        <v>65</v>
      </c>
      <c r="D23" s="3">
        <v>2.4</v>
      </c>
      <c r="E23" s="3">
        <v>2.5</v>
      </c>
      <c r="F23" s="3">
        <f t="shared" si="0"/>
        <v>2.4500000000000002</v>
      </c>
      <c r="G23" s="3"/>
      <c r="H23" s="3"/>
      <c r="I23" s="3"/>
      <c r="J23" s="3"/>
      <c r="K23" s="3"/>
      <c r="L23" s="3"/>
      <c r="M23" s="3"/>
      <c r="N23" s="4"/>
      <c r="O23" s="4"/>
      <c r="P23" s="4"/>
      <c r="Q23" s="15"/>
      <c r="R23" s="26" t="s">
        <v>121</v>
      </c>
      <c r="W23" s="3"/>
      <c r="X23" s="3"/>
    </row>
    <row r="24" spans="1:25" x14ac:dyDescent="0.25">
      <c r="A24" s="3">
        <v>21</v>
      </c>
      <c r="B24" s="3" t="s">
        <v>64</v>
      </c>
      <c r="C24" s="3" t="s">
        <v>65</v>
      </c>
      <c r="D24" s="3">
        <v>2.1</v>
      </c>
      <c r="E24" s="3">
        <v>2.2000000000000002</v>
      </c>
      <c r="F24" s="3">
        <f t="shared" si="0"/>
        <v>2.1500000000000004</v>
      </c>
      <c r="G24" s="3"/>
      <c r="H24" s="3"/>
      <c r="I24" s="3"/>
      <c r="J24" s="3"/>
      <c r="K24" s="3"/>
      <c r="L24" s="3"/>
      <c r="M24" s="3"/>
      <c r="N24" s="4"/>
      <c r="O24" s="4"/>
      <c r="P24" s="4"/>
      <c r="Q24" s="15"/>
      <c r="R24" s="26" t="s">
        <v>121</v>
      </c>
      <c r="W24" s="3"/>
      <c r="X24" s="3"/>
    </row>
    <row r="25" spans="1:25" x14ac:dyDescent="0.25">
      <c r="A25" s="3">
        <v>22</v>
      </c>
      <c r="B25" s="3" t="s">
        <v>64</v>
      </c>
      <c r="C25" s="3" t="s">
        <v>65</v>
      </c>
      <c r="D25" s="3">
        <v>0.5</v>
      </c>
      <c r="E25" s="3">
        <v>0.6</v>
      </c>
      <c r="F25" s="3">
        <f t="shared" si="0"/>
        <v>0.55000000000000004</v>
      </c>
      <c r="G25" s="3"/>
      <c r="H25" s="3"/>
      <c r="I25" s="3"/>
      <c r="J25" s="3"/>
      <c r="K25" s="3"/>
      <c r="L25" s="3"/>
      <c r="M25" s="3"/>
      <c r="N25" s="4"/>
      <c r="O25" s="4"/>
      <c r="P25" s="4"/>
      <c r="Q25" s="15"/>
      <c r="R25" s="26" t="s">
        <v>121</v>
      </c>
      <c r="W25" s="3"/>
      <c r="X25" s="3"/>
    </row>
    <row r="26" spans="1:25" x14ac:dyDescent="0.25">
      <c r="A26" s="3">
        <v>23</v>
      </c>
      <c r="B26" s="3" t="s">
        <v>64</v>
      </c>
      <c r="C26" s="3" t="s">
        <v>65</v>
      </c>
      <c r="D26" s="3">
        <v>1.4</v>
      </c>
      <c r="E26" s="3">
        <v>0.4</v>
      </c>
      <c r="F26" s="3">
        <f t="shared" si="0"/>
        <v>0.89999999999999991</v>
      </c>
      <c r="G26" s="3"/>
      <c r="H26" s="3"/>
      <c r="I26" s="3"/>
      <c r="J26" s="3"/>
      <c r="K26" s="3"/>
      <c r="L26" s="3"/>
      <c r="M26" s="3"/>
      <c r="N26" s="4"/>
      <c r="O26" s="4"/>
      <c r="P26" s="4"/>
      <c r="Q26" s="15"/>
      <c r="R26" s="26" t="s">
        <v>121</v>
      </c>
      <c r="W26" s="3"/>
      <c r="X26" s="3"/>
    </row>
    <row r="27" spans="1:25" x14ac:dyDescent="0.25">
      <c r="A27" s="3">
        <v>24</v>
      </c>
      <c r="B27" s="3" t="s">
        <v>64</v>
      </c>
      <c r="C27" s="3" t="s">
        <v>65</v>
      </c>
      <c r="D27" s="3">
        <v>1.8</v>
      </c>
      <c r="E27" s="3">
        <v>1.8</v>
      </c>
      <c r="F27" s="3">
        <f t="shared" si="0"/>
        <v>1.8</v>
      </c>
      <c r="G27" s="3"/>
      <c r="H27" s="3"/>
      <c r="I27" s="3"/>
      <c r="J27" s="3"/>
      <c r="K27" s="3"/>
      <c r="L27" s="3"/>
      <c r="M27" s="3"/>
      <c r="N27" s="4"/>
      <c r="O27" s="4"/>
      <c r="P27" s="4"/>
      <c r="Q27" s="15"/>
      <c r="R27" s="26" t="s">
        <v>121</v>
      </c>
      <c r="W27" s="3"/>
      <c r="X27" s="3"/>
    </row>
    <row r="28" spans="1:25" x14ac:dyDescent="0.25">
      <c r="A28" s="3">
        <v>25</v>
      </c>
      <c r="B28" s="3" t="s">
        <v>64</v>
      </c>
      <c r="C28" s="3" t="s">
        <v>65</v>
      </c>
      <c r="D28" s="3">
        <v>0.6</v>
      </c>
      <c r="E28" s="3">
        <v>0.5</v>
      </c>
      <c r="F28" s="3">
        <f t="shared" si="0"/>
        <v>0.55000000000000004</v>
      </c>
      <c r="G28" s="3"/>
      <c r="H28" s="3"/>
      <c r="I28" s="3">
        <v>9.6999999999999993</v>
      </c>
      <c r="J28" s="3"/>
      <c r="K28" s="3"/>
      <c r="L28" s="3">
        <v>674.8</v>
      </c>
      <c r="M28" s="3">
        <v>17.100000000000001</v>
      </c>
      <c r="N28" s="4">
        <f t="shared" si="1"/>
        <v>1.1457000000000002</v>
      </c>
      <c r="O28" s="4"/>
      <c r="P28" s="4"/>
      <c r="Q28" s="15"/>
      <c r="R28" s="26" t="s">
        <v>121</v>
      </c>
      <c r="T28" s="1">
        <f>4/12</f>
        <v>0.33333333333333331</v>
      </c>
      <c r="W28" s="3">
        <v>9.6999999999999993</v>
      </c>
      <c r="X28" s="3">
        <v>17.100000000000001</v>
      </c>
      <c r="Y28" s="36">
        <f>W28/X28</f>
        <v>0.56725146198830401</v>
      </c>
    </row>
    <row r="29" spans="1:25" x14ac:dyDescent="0.25">
      <c r="A29" s="3">
        <v>26</v>
      </c>
      <c r="B29" s="3" t="s">
        <v>64</v>
      </c>
      <c r="C29" s="3" t="s">
        <v>65</v>
      </c>
      <c r="D29" s="3">
        <v>2.1</v>
      </c>
      <c r="E29" s="3">
        <v>2</v>
      </c>
      <c r="F29" s="3">
        <f t="shared" si="0"/>
        <v>2.0499999999999998</v>
      </c>
      <c r="G29" s="3"/>
      <c r="H29" s="3"/>
      <c r="I29" s="3"/>
      <c r="J29" s="3"/>
      <c r="K29" s="3"/>
      <c r="L29" s="3"/>
      <c r="M29" s="3"/>
      <c r="N29" s="4"/>
      <c r="O29" s="4"/>
      <c r="P29" s="4"/>
      <c r="Q29" s="15" t="s">
        <v>83</v>
      </c>
      <c r="R29" s="26" t="s">
        <v>122</v>
      </c>
      <c r="W29" s="3"/>
      <c r="X29" s="3"/>
    </row>
    <row r="30" spans="1:25" x14ac:dyDescent="0.25">
      <c r="A30" s="3">
        <v>27</v>
      </c>
      <c r="B30" s="3" t="s">
        <v>64</v>
      </c>
      <c r="C30" s="3" t="s">
        <v>65</v>
      </c>
      <c r="D30" s="3">
        <v>0.8</v>
      </c>
      <c r="E30" s="3">
        <v>0.8</v>
      </c>
      <c r="F30" s="3">
        <f t="shared" si="0"/>
        <v>0.8</v>
      </c>
      <c r="G30" s="3"/>
      <c r="H30" s="3"/>
      <c r="I30" s="3"/>
      <c r="J30" s="3"/>
      <c r="K30" s="3"/>
      <c r="L30" s="3"/>
      <c r="M30" s="3"/>
      <c r="N30" s="4"/>
      <c r="O30" s="4"/>
      <c r="P30" s="4"/>
      <c r="Q30" s="15"/>
      <c r="R30" s="26" t="s">
        <v>121</v>
      </c>
      <c r="W30" s="3"/>
      <c r="X30" s="3"/>
    </row>
    <row r="31" spans="1:25" x14ac:dyDescent="0.25">
      <c r="A31" s="3">
        <v>28</v>
      </c>
      <c r="B31" s="3" t="s">
        <v>64</v>
      </c>
      <c r="C31" s="3" t="s">
        <v>65</v>
      </c>
      <c r="D31" s="3">
        <v>0.8</v>
      </c>
      <c r="E31" s="3">
        <v>0.5</v>
      </c>
      <c r="F31" s="3">
        <f t="shared" si="0"/>
        <v>0.65</v>
      </c>
      <c r="G31" s="3"/>
      <c r="H31" s="3"/>
      <c r="I31" s="3"/>
      <c r="J31" s="3"/>
      <c r="K31" s="3"/>
      <c r="L31" s="3"/>
      <c r="M31" s="3"/>
      <c r="N31" s="4"/>
      <c r="O31" s="4"/>
      <c r="P31" s="4"/>
      <c r="Q31" s="15" t="s">
        <v>83</v>
      </c>
      <c r="R31" s="26" t="s">
        <v>122</v>
      </c>
      <c r="W31" s="3"/>
      <c r="X31" s="3"/>
    </row>
    <row r="32" spans="1:25" x14ac:dyDescent="0.25">
      <c r="A32" s="3">
        <v>29</v>
      </c>
      <c r="B32" s="3" t="s">
        <v>64</v>
      </c>
      <c r="C32" s="3" t="s">
        <v>65</v>
      </c>
      <c r="D32" s="3">
        <v>0.9</v>
      </c>
      <c r="E32" s="3">
        <v>0.9</v>
      </c>
      <c r="F32" s="3">
        <f t="shared" si="0"/>
        <v>0.9</v>
      </c>
      <c r="G32" s="3"/>
      <c r="H32" s="3"/>
      <c r="I32" s="3"/>
      <c r="J32" s="3"/>
      <c r="K32" s="3"/>
      <c r="L32" s="3"/>
      <c r="M32" s="3"/>
      <c r="N32" s="4"/>
      <c r="O32" s="4"/>
      <c r="P32" s="4"/>
      <c r="Q32" s="15" t="s">
        <v>87</v>
      </c>
      <c r="R32" s="26" t="s">
        <v>122</v>
      </c>
      <c r="W32" s="3"/>
      <c r="X32" s="3"/>
    </row>
    <row r="33" spans="1:27" x14ac:dyDescent="0.25">
      <c r="A33" s="3">
        <v>30</v>
      </c>
      <c r="B33" s="3" t="s">
        <v>64</v>
      </c>
      <c r="C33" s="3" t="s">
        <v>65</v>
      </c>
      <c r="D33" s="3">
        <v>0.8</v>
      </c>
      <c r="E33" s="3">
        <v>0.9</v>
      </c>
      <c r="F33" s="3">
        <f t="shared" si="0"/>
        <v>0.85000000000000009</v>
      </c>
      <c r="G33" s="3"/>
      <c r="H33" s="3"/>
      <c r="I33" s="3"/>
      <c r="J33" s="3"/>
      <c r="K33" s="3"/>
      <c r="L33" s="3"/>
      <c r="M33" s="3"/>
      <c r="N33" s="4"/>
      <c r="O33" s="4"/>
      <c r="P33" s="4"/>
      <c r="Q33" s="15" t="s">
        <v>86</v>
      </c>
      <c r="R33" s="26" t="s">
        <v>122</v>
      </c>
      <c r="W33" s="3"/>
      <c r="X33" s="3"/>
    </row>
    <row r="34" spans="1:27" x14ac:dyDescent="0.25">
      <c r="A34" s="3">
        <v>31</v>
      </c>
      <c r="B34" s="3" t="s">
        <v>64</v>
      </c>
      <c r="C34" s="3" t="s">
        <v>65</v>
      </c>
      <c r="D34" s="3">
        <v>1.7</v>
      </c>
      <c r="E34" s="3">
        <v>1.8</v>
      </c>
      <c r="F34" s="3">
        <f t="shared" si="0"/>
        <v>1.75</v>
      </c>
      <c r="G34" s="3"/>
      <c r="H34" s="3"/>
      <c r="I34" s="3"/>
      <c r="J34" s="3"/>
      <c r="K34" s="3"/>
      <c r="L34" s="3"/>
      <c r="M34" s="3"/>
      <c r="N34" s="4"/>
      <c r="O34" s="4"/>
      <c r="P34" s="4"/>
      <c r="Q34" s="15"/>
      <c r="R34" s="26" t="s">
        <v>121</v>
      </c>
      <c r="W34" s="3"/>
      <c r="X34" s="3"/>
    </row>
    <row r="35" spans="1:27" x14ac:dyDescent="0.25">
      <c r="A35" s="3">
        <v>32</v>
      </c>
      <c r="B35" s="3" t="s">
        <v>64</v>
      </c>
      <c r="C35" s="3" t="s">
        <v>65</v>
      </c>
      <c r="D35" s="3">
        <v>2.1</v>
      </c>
      <c r="E35" s="3">
        <v>2</v>
      </c>
      <c r="F35" s="3">
        <f t="shared" si="0"/>
        <v>2.0499999999999998</v>
      </c>
      <c r="G35" s="3"/>
      <c r="H35" s="3"/>
      <c r="I35" s="3"/>
      <c r="J35" s="3"/>
      <c r="K35" s="3"/>
      <c r="L35" s="3"/>
      <c r="M35" s="3"/>
      <c r="N35" s="4"/>
      <c r="O35" s="4"/>
      <c r="P35" s="4"/>
      <c r="Q35" s="15"/>
      <c r="R35" s="26" t="s">
        <v>121</v>
      </c>
      <c r="W35" s="3"/>
      <c r="X35" s="3"/>
    </row>
    <row r="36" spans="1:27" x14ac:dyDescent="0.25">
      <c r="A36" s="3">
        <v>33</v>
      </c>
      <c r="B36" s="3" t="s">
        <v>64</v>
      </c>
      <c r="C36" s="3" t="s">
        <v>65</v>
      </c>
      <c r="D36" s="3">
        <v>2.1</v>
      </c>
      <c r="E36" s="3">
        <v>2.6</v>
      </c>
      <c r="F36" s="3">
        <f t="shared" si="0"/>
        <v>2.35</v>
      </c>
      <c r="G36" s="3"/>
      <c r="H36" s="3"/>
      <c r="I36" s="3"/>
      <c r="J36" s="3"/>
      <c r="K36" s="3"/>
      <c r="L36" s="3"/>
      <c r="M36" s="3"/>
      <c r="N36" s="4"/>
      <c r="O36" s="4"/>
      <c r="P36" s="4"/>
      <c r="Q36" s="15"/>
      <c r="R36" s="26" t="s">
        <v>121</v>
      </c>
      <c r="W36" s="3"/>
      <c r="X36" s="3"/>
    </row>
    <row r="37" spans="1:27" x14ac:dyDescent="0.25">
      <c r="A37" s="3">
        <v>34</v>
      </c>
      <c r="B37" s="3" t="s">
        <v>64</v>
      </c>
      <c r="C37" s="3" t="s">
        <v>65</v>
      </c>
      <c r="D37" s="3">
        <v>1.4</v>
      </c>
      <c r="E37" s="3">
        <v>1.3</v>
      </c>
      <c r="F37" s="3">
        <f t="shared" si="0"/>
        <v>1.35</v>
      </c>
      <c r="G37" s="3"/>
      <c r="H37" s="3"/>
      <c r="I37" s="3"/>
      <c r="J37" s="3"/>
      <c r="K37" s="3"/>
      <c r="L37" s="3"/>
      <c r="M37" s="3"/>
      <c r="N37" s="4"/>
      <c r="O37" s="4"/>
      <c r="P37" s="4"/>
      <c r="Q37" s="15"/>
      <c r="R37" s="26" t="s">
        <v>121</v>
      </c>
      <c r="W37" s="3"/>
      <c r="X37" s="3"/>
    </row>
    <row r="38" spans="1:27" x14ac:dyDescent="0.25">
      <c r="A38" s="3">
        <v>35</v>
      </c>
      <c r="B38" s="3" t="s">
        <v>64</v>
      </c>
      <c r="C38" s="3" t="s">
        <v>65</v>
      </c>
      <c r="D38" s="3">
        <v>1.3</v>
      </c>
      <c r="E38" s="3">
        <v>1</v>
      </c>
      <c r="F38" s="3">
        <f t="shared" si="0"/>
        <v>1.1499999999999999</v>
      </c>
      <c r="G38" s="3"/>
      <c r="H38" s="3"/>
      <c r="I38" s="3"/>
      <c r="J38" s="3"/>
      <c r="K38" s="3"/>
      <c r="L38" s="3"/>
      <c r="M38" s="3"/>
      <c r="N38" s="4"/>
      <c r="O38" s="4"/>
      <c r="P38" s="4"/>
      <c r="Q38" s="15"/>
      <c r="R38" s="26" t="s">
        <v>121</v>
      </c>
      <c r="W38" s="3"/>
      <c r="X38" s="3"/>
    </row>
    <row r="39" spans="1:27" x14ac:dyDescent="0.25">
      <c r="A39" s="3">
        <v>36</v>
      </c>
      <c r="B39" s="3" t="s">
        <v>64</v>
      </c>
      <c r="C39" s="3" t="s">
        <v>65</v>
      </c>
      <c r="D39" s="3">
        <v>2</v>
      </c>
      <c r="E39" s="3">
        <v>1.7</v>
      </c>
      <c r="F39" s="3">
        <f t="shared" si="0"/>
        <v>1.85</v>
      </c>
      <c r="G39" s="3"/>
      <c r="H39" s="3"/>
      <c r="I39" s="3"/>
      <c r="J39" s="3"/>
      <c r="K39" s="3"/>
      <c r="L39" s="3"/>
      <c r="M39" s="3"/>
      <c r="N39" s="4"/>
      <c r="O39" s="4"/>
      <c r="P39" s="4"/>
      <c r="Q39" s="15"/>
      <c r="R39" s="26" t="s">
        <v>121</v>
      </c>
      <c r="W39" s="3"/>
      <c r="X39" s="3"/>
    </row>
    <row r="40" spans="1:27" x14ac:dyDescent="0.25">
      <c r="A40" s="3">
        <v>1</v>
      </c>
      <c r="B40" s="3" t="s">
        <v>69</v>
      </c>
      <c r="C40" s="3" t="s">
        <v>65</v>
      </c>
      <c r="D40" s="3">
        <v>1.1000000000000001</v>
      </c>
      <c r="E40" s="3">
        <v>1.5</v>
      </c>
      <c r="F40" s="3">
        <f t="shared" si="0"/>
        <v>1.3</v>
      </c>
      <c r="G40" s="3">
        <f>AVERAGE(F40:F75)</f>
        <v>0.59722222222222221</v>
      </c>
      <c r="H40" s="3">
        <f>STDEV(F40:F75)</f>
        <v>0.21809055931766513</v>
      </c>
      <c r="I40" s="3">
        <v>11.3</v>
      </c>
      <c r="J40" s="3">
        <f>AVERAGE(I40:I75)</f>
        <v>11.733333333333334</v>
      </c>
      <c r="K40" s="3">
        <f>STDEV(I40:I75)</f>
        <v>0.40414518843273756</v>
      </c>
      <c r="L40" s="3">
        <v>461.4</v>
      </c>
      <c r="M40" s="3">
        <v>23.2</v>
      </c>
      <c r="N40" s="4">
        <f t="shared" si="1"/>
        <v>1.5543999999999998</v>
      </c>
      <c r="O40" s="4">
        <f>AVERAGE(N40:N75)</f>
        <v>1.5588666666666666</v>
      </c>
      <c r="P40" s="4">
        <f>STDEV(N40:N75)</f>
        <v>6.042394668782692E-2</v>
      </c>
      <c r="Q40" s="15" t="s">
        <v>83</v>
      </c>
      <c r="R40" s="26" t="s">
        <v>122</v>
      </c>
      <c r="S40" s="1">
        <f>19/36</f>
        <v>0.52777777777777779</v>
      </c>
      <c r="T40" s="1">
        <f>7/12</f>
        <v>0.58333333333333337</v>
      </c>
      <c r="U40" s="34">
        <f>AVERAGE(T40:T75)</f>
        <v>0.52777777777777779</v>
      </c>
      <c r="V40" s="34">
        <f>STDEV(T40:T75)</f>
        <v>4.8112522432468836E-2</v>
      </c>
      <c r="W40" s="3">
        <v>11.3</v>
      </c>
      <c r="X40" s="3">
        <v>23.2</v>
      </c>
      <c r="Y40" s="36">
        <f>W40/X40</f>
        <v>0.48706896551724144</v>
      </c>
      <c r="Z40" s="36">
        <f>AVERAGE(Y40:Y75)</f>
        <v>0.50495028091031224</v>
      </c>
      <c r="AA40" s="36">
        <f>STDEV(Y40:Y75)</f>
        <v>3.0509764330614208E-2</v>
      </c>
    </row>
    <row r="41" spans="1:27" x14ac:dyDescent="0.25">
      <c r="A41" s="3">
        <v>2</v>
      </c>
      <c r="B41" s="3" t="s">
        <v>69</v>
      </c>
      <c r="C41" s="3" t="s">
        <v>65</v>
      </c>
      <c r="D41" s="3">
        <v>0.6</v>
      </c>
      <c r="E41" s="3">
        <v>0.8</v>
      </c>
      <c r="F41" s="3">
        <f t="shared" si="0"/>
        <v>0.7</v>
      </c>
      <c r="G41" s="3"/>
      <c r="H41" s="3"/>
      <c r="I41" s="3"/>
      <c r="J41" s="3"/>
      <c r="K41" s="3"/>
      <c r="L41" s="3"/>
      <c r="M41" s="3"/>
      <c r="N41" s="4"/>
      <c r="O41" s="4"/>
      <c r="P41" s="4"/>
      <c r="Q41" s="15" t="s">
        <v>82</v>
      </c>
      <c r="R41" s="26" t="s">
        <v>122</v>
      </c>
      <c r="W41" s="3"/>
      <c r="X41" s="3"/>
    </row>
    <row r="42" spans="1:27" x14ac:dyDescent="0.25">
      <c r="A42" s="3">
        <v>3</v>
      </c>
      <c r="B42" s="3" t="s">
        <v>69</v>
      </c>
      <c r="C42" s="3" t="s">
        <v>65</v>
      </c>
      <c r="D42" s="3">
        <v>0.3</v>
      </c>
      <c r="E42" s="3">
        <v>0.3</v>
      </c>
      <c r="F42" s="3">
        <f t="shared" si="0"/>
        <v>0.3</v>
      </c>
      <c r="G42" s="3"/>
      <c r="H42" s="3"/>
      <c r="I42" s="3"/>
      <c r="J42" s="3"/>
      <c r="K42" s="3"/>
      <c r="L42" s="3"/>
      <c r="M42" s="3"/>
      <c r="N42" s="4"/>
      <c r="O42" s="4"/>
      <c r="P42" s="4"/>
      <c r="Q42" s="15" t="s">
        <v>85</v>
      </c>
      <c r="R42" s="26" t="s">
        <v>122</v>
      </c>
      <c r="W42" s="3"/>
      <c r="X42" s="3"/>
    </row>
    <row r="43" spans="1:27" x14ac:dyDescent="0.25">
      <c r="A43" s="3">
        <v>4</v>
      </c>
      <c r="B43" s="3" t="s">
        <v>69</v>
      </c>
      <c r="C43" s="3" t="s">
        <v>65</v>
      </c>
      <c r="D43" s="3">
        <v>0.5</v>
      </c>
      <c r="E43" s="3">
        <v>0.6</v>
      </c>
      <c r="F43" s="3">
        <f t="shared" si="0"/>
        <v>0.55000000000000004</v>
      </c>
      <c r="G43" s="3"/>
      <c r="H43" s="3"/>
      <c r="I43" s="3"/>
      <c r="J43" s="3"/>
      <c r="K43" s="3"/>
      <c r="L43" s="3"/>
      <c r="M43" s="3"/>
      <c r="N43" s="4"/>
      <c r="O43" s="4"/>
      <c r="P43" s="4"/>
      <c r="Q43" s="15" t="s">
        <v>82</v>
      </c>
      <c r="R43" s="26" t="s">
        <v>122</v>
      </c>
      <c r="W43" s="3"/>
      <c r="X43" s="3"/>
    </row>
    <row r="44" spans="1:27" x14ac:dyDescent="0.25">
      <c r="A44" s="3">
        <v>5</v>
      </c>
      <c r="B44" s="3" t="s">
        <v>69</v>
      </c>
      <c r="C44" s="3" t="s">
        <v>65</v>
      </c>
      <c r="D44" s="3">
        <v>0.7</v>
      </c>
      <c r="E44" s="3">
        <v>0.7</v>
      </c>
      <c r="F44" s="3">
        <f t="shared" si="0"/>
        <v>0.7</v>
      </c>
      <c r="G44" s="3"/>
      <c r="H44" s="3"/>
      <c r="I44" s="3"/>
      <c r="J44" s="3"/>
      <c r="K44" s="3"/>
      <c r="L44" s="3"/>
      <c r="M44" s="3"/>
      <c r="N44" s="4"/>
      <c r="O44" s="4"/>
      <c r="P44" s="4"/>
      <c r="Q44" s="15"/>
      <c r="R44" s="26" t="s">
        <v>121</v>
      </c>
      <c r="W44" s="3"/>
      <c r="X44" s="3"/>
    </row>
    <row r="45" spans="1:27" x14ac:dyDescent="0.25">
      <c r="A45" s="3">
        <v>6</v>
      </c>
      <c r="B45" s="3" t="s">
        <v>69</v>
      </c>
      <c r="C45" s="3" t="s">
        <v>65</v>
      </c>
      <c r="D45" s="3">
        <v>1.2</v>
      </c>
      <c r="E45" s="3">
        <v>0.8</v>
      </c>
      <c r="F45" s="3">
        <f t="shared" si="0"/>
        <v>1</v>
      </c>
      <c r="G45" s="3"/>
      <c r="H45" s="3"/>
      <c r="I45" s="3"/>
      <c r="J45" s="3"/>
      <c r="K45" s="3"/>
      <c r="L45" s="3"/>
      <c r="M45" s="3"/>
      <c r="N45" s="4"/>
      <c r="O45" s="4"/>
      <c r="P45" s="4"/>
      <c r="Q45" s="15" t="s">
        <v>82</v>
      </c>
      <c r="R45" s="26" t="s">
        <v>122</v>
      </c>
      <c r="W45" s="3"/>
      <c r="X45" s="3"/>
    </row>
    <row r="46" spans="1:27" x14ac:dyDescent="0.25">
      <c r="A46" s="3">
        <v>7</v>
      </c>
      <c r="B46" s="3" t="s">
        <v>69</v>
      </c>
      <c r="C46" s="3" t="s">
        <v>65</v>
      </c>
      <c r="D46" s="3">
        <v>0.9</v>
      </c>
      <c r="E46" s="3">
        <v>0.6</v>
      </c>
      <c r="F46" s="3">
        <f t="shared" si="0"/>
        <v>0.75</v>
      </c>
      <c r="G46" s="3"/>
      <c r="H46" s="3"/>
      <c r="I46" s="3"/>
      <c r="J46" s="3"/>
      <c r="K46" s="3"/>
      <c r="L46" s="3"/>
      <c r="M46" s="3"/>
      <c r="N46" s="4"/>
      <c r="O46" s="4"/>
      <c r="P46" s="4"/>
      <c r="Q46" s="15"/>
      <c r="R46" s="26" t="s">
        <v>121</v>
      </c>
      <c r="W46" s="3"/>
      <c r="X46" s="3"/>
    </row>
    <row r="47" spans="1:27" x14ac:dyDescent="0.25">
      <c r="A47" s="3">
        <v>8</v>
      </c>
      <c r="B47" s="3" t="s">
        <v>69</v>
      </c>
      <c r="C47" s="3" t="s">
        <v>65</v>
      </c>
      <c r="D47" s="3">
        <v>0.6</v>
      </c>
      <c r="E47" s="3">
        <v>0.7</v>
      </c>
      <c r="F47" s="3">
        <f t="shared" si="0"/>
        <v>0.64999999999999991</v>
      </c>
      <c r="G47" s="3"/>
      <c r="H47" s="3"/>
      <c r="I47" s="3"/>
      <c r="J47" s="3"/>
      <c r="K47" s="3"/>
      <c r="L47" s="3"/>
      <c r="M47" s="3"/>
      <c r="N47" s="4"/>
      <c r="O47" s="4"/>
      <c r="P47" s="4"/>
      <c r="Q47" s="15"/>
      <c r="R47" s="26" t="s">
        <v>121</v>
      </c>
      <c r="W47" s="3"/>
      <c r="X47" s="3"/>
    </row>
    <row r="48" spans="1:27" x14ac:dyDescent="0.25">
      <c r="A48" s="3">
        <v>9</v>
      </c>
      <c r="B48" s="3" t="s">
        <v>69</v>
      </c>
      <c r="C48" s="3" t="s">
        <v>65</v>
      </c>
      <c r="D48" s="3">
        <v>0.8</v>
      </c>
      <c r="E48" s="3">
        <v>0.6</v>
      </c>
      <c r="F48" s="3">
        <f t="shared" si="0"/>
        <v>0.7</v>
      </c>
      <c r="G48" s="3"/>
      <c r="H48" s="3"/>
      <c r="I48" s="3"/>
      <c r="J48" s="3"/>
      <c r="K48" s="3"/>
      <c r="L48" s="3"/>
      <c r="M48" s="3"/>
      <c r="N48" s="4"/>
      <c r="O48" s="4"/>
      <c r="P48" s="4"/>
      <c r="Q48" s="15" t="s">
        <v>82</v>
      </c>
      <c r="R48" s="26" t="s">
        <v>122</v>
      </c>
      <c r="W48" s="3"/>
      <c r="X48" s="3"/>
    </row>
    <row r="49" spans="1:25" x14ac:dyDescent="0.25">
      <c r="A49" s="3">
        <v>10</v>
      </c>
      <c r="B49" s="3" t="s">
        <v>69</v>
      </c>
      <c r="C49" s="3" t="s">
        <v>65</v>
      </c>
      <c r="D49" s="3">
        <v>0.5</v>
      </c>
      <c r="E49" s="3">
        <v>0.5</v>
      </c>
      <c r="F49" s="3">
        <f t="shared" si="0"/>
        <v>0.5</v>
      </c>
      <c r="G49" s="3"/>
      <c r="H49" s="3"/>
      <c r="I49" s="3"/>
      <c r="J49" s="3"/>
      <c r="K49" s="3"/>
      <c r="L49" s="3"/>
      <c r="M49" s="3"/>
      <c r="N49" s="4"/>
      <c r="O49" s="4"/>
      <c r="P49" s="4"/>
      <c r="Q49" s="15"/>
      <c r="R49" s="26" t="s">
        <v>121</v>
      </c>
      <c r="W49" s="3"/>
      <c r="X49" s="3"/>
    </row>
    <row r="50" spans="1:25" x14ac:dyDescent="0.25">
      <c r="A50" s="3">
        <v>11</v>
      </c>
      <c r="B50" s="3" t="s">
        <v>69</v>
      </c>
      <c r="C50" s="3" t="s">
        <v>65</v>
      </c>
      <c r="D50" s="3">
        <v>0.9</v>
      </c>
      <c r="E50" s="3">
        <v>0.8</v>
      </c>
      <c r="F50" s="3">
        <f t="shared" si="0"/>
        <v>0.85000000000000009</v>
      </c>
      <c r="G50" s="3"/>
      <c r="H50" s="3"/>
      <c r="I50" s="3"/>
      <c r="J50" s="3"/>
      <c r="K50" s="3"/>
      <c r="L50" s="3"/>
      <c r="M50" s="3"/>
      <c r="N50" s="4"/>
      <c r="O50" s="4"/>
      <c r="P50" s="4"/>
      <c r="Q50" s="15"/>
      <c r="R50" s="26" t="s">
        <v>121</v>
      </c>
      <c r="W50" s="3"/>
      <c r="X50" s="3"/>
    </row>
    <row r="51" spans="1:25" x14ac:dyDescent="0.25">
      <c r="A51" s="3">
        <v>12</v>
      </c>
      <c r="B51" s="3" t="s">
        <v>69</v>
      </c>
      <c r="C51" s="3" t="s">
        <v>65</v>
      </c>
      <c r="D51" s="3">
        <v>0.6</v>
      </c>
      <c r="E51" s="3">
        <v>0.7</v>
      </c>
      <c r="F51" s="3">
        <f t="shared" si="0"/>
        <v>0.64999999999999991</v>
      </c>
      <c r="G51" s="3"/>
      <c r="H51" s="3"/>
      <c r="I51" s="3"/>
      <c r="J51" s="3"/>
      <c r="K51" s="3"/>
      <c r="L51" s="3"/>
      <c r="M51" s="3"/>
      <c r="N51" s="4"/>
      <c r="O51" s="4"/>
      <c r="P51" s="4"/>
      <c r="Q51" s="15" t="s">
        <v>85</v>
      </c>
      <c r="R51" s="26" t="s">
        <v>122</v>
      </c>
      <c r="W51" s="3"/>
      <c r="X51" s="3"/>
    </row>
    <row r="52" spans="1:25" x14ac:dyDescent="0.25">
      <c r="A52" s="3">
        <v>13</v>
      </c>
      <c r="B52" s="3" t="s">
        <v>69</v>
      </c>
      <c r="C52" s="3" t="s">
        <v>65</v>
      </c>
      <c r="D52" s="3">
        <v>0.6</v>
      </c>
      <c r="E52" s="3">
        <v>0.3</v>
      </c>
      <c r="F52" s="3">
        <f t="shared" si="0"/>
        <v>0.44999999999999996</v>
      </c>
      <c r="G52" s="3"/>
      <c r="H52" s="3"/>
      <c r="I52" s="3">
        <v>12.1</v>
      </c>
      <c r="J52" s="3"/>
      <c r="K52" s="3"/>
      <c r="L52" s="3">
        <v>458.3</v>
      </c>
      <c r="M52" s="3">
        <v>22.4</v>
      </c>
      <c r="N52" s="4">
        <f t="shared" si="1"/>
        <v>1.5007999999999999</v>
      </c>
      <c r="O52" s="4"/>
      <c r="P52" s="4"/>
      <c r="Q52" s="15"/>
      <c r="R52" s="26" t="s">
        <v>121</v>
      </c>
      <c r="T52" s="1">
        <f>6/12</f>
        <v>0.5</v>
      </c>
      <c r="W52" s="3">
        <v>12.1</v>
      </c>
      <c r="X52" s="3">
        <v>22.4</v>
      </c>
      <c r="Y52" s="36">
        <f>W52/X52</f>
        <v>0.5401785714285714</v>
      </c>
    </row>
    <row r="53" spans="1:25" x14ac:dyDescent="0.25">
      <c r="A53" s="3">
        <v>14</v>
      </c>
      <c r="B53" s="3" t="s">
        <v>69</v>
      </c>
      <c r="C53" s="3" t="s">
        <v>65</v>
      </c>
      <c r="D53" s="3">
        <v>0.3</v>
      </c>
      <c r="E53" s="3">
        <v>0.6</v>
      </c>
      <c r="F53" s="3">
        <f t="shared" si="0"/>
        <v>0.44999999999999996</v>
      </c>
      <c r="G53" s="3"/>
      <c r="H53" s="3"/>
      <c r="I53" s="3"/>
      <c r="J53" s="3"/>
      <c r="K53" s="3"/>
      <c r="L53" s="3"/>
      <c r="M53" s="3"/>
      <c r="N53" s="4"/>
      <c r="O53" s="4"/>
      <c r="P53" s="4"/>
      <c r="Q53" s="15" t="s">
        <v>85</v>
      </c>
      <c r="R53" s="26" t="s">
        <v>122</v>
      </c>
      <c r="W53" s="3"/>
      <c r="X53" s="3"/>
    </row>
    <row r="54" spans="1:25" x14ac:dyDescent="0.25">
      <c r="A54" s="3">
        <v>15</v>
      </c>
      <c r="B54" s="3" t="s">
        <v>69</v>
      </c>
      <c r="C54" s="3" t="s">
        <v>65</v>
      </c>
      <c r="D54" s="3">
        <v>0.3</v>
      </c>
      <c r="E54" s="3">
        <v>0.3</v>
      </c>
      <c r="F54" s="3">
        <f t="shared" si="0"/>
        <v>0.3</v>
      </c>
      <c r="G54" s="3"/>
      <c r="H54" s="3"/>
      <c r="I54" s="3"/>
      <c r="J54" s="3"/>
      <c r="K54" s="3"/>
      <c r="L54" s="3"/>
      <c r="M54" s="3"/>
      <c r="N54" s="4"/>
      <c r="O54" s="4"/>
      <c r="P54" s="4"/>
      <c r="Q54" s="15"/>
      <c r="R54" s="26" t="s">
        <v>121</v>
      </c>
      <c r="W54" s="3"/>
      <c r="X54" s="3"/>
    </row>
    <row r="55" spans="1:25" x14ac:dyDescent="0.25">
      <c r="A55" s="3">
        <v>16</v>
      </c>
      <c r="B55" s="3" t="s">
        <v>69</v>
      </c>
      <c r="C55" s="3" t="s">
        <v>65</v>
      </c>
      <c r="D55" s="3">
        <v>0.6</v>
      </c>
      <c r="E55" s="3">
        <v>0.5</v>
      </c>
      <c r="F55" s="3">
        <f t="shared" si="0"/>
        <v>0.55000000000000004</v>
      </c>
      <c r="G55" s="3"/>
      <c r="H55" s="3"/>
      <c r="I55" s="3"/>
      <c r="J55" s="3"/>
      <c r="K55" s="3"/>
      <c r="L55" s="3"/>
      <c r="M55" s="3"/>
      <c r="N55" s="4"/>
      <c r="O55" s="4"/>
      <c r="P55" s="4"/>
      <c r="Q55" s="15" t="s">
        <v>83</v>
      </c>
      <c r="R55" s="26" t="s">
        <v>122</v>
      </c>
      <c r="W55" s="3"/>
      <c r="X55" s="3"/>
    </row>
    <row r="56" spans="1:25" x14ac:dyDescent="0.25">
      <c r="A56" s="3">
        <v>17</v>
      </c>
      <c r="B56" s="3" t="s">
        <v>69</v>
      </c>
      <c r="C56" s="3" t="s">
        <v>65</v>
      </c>
      <c r="D56" s="3">
        <v>0.6</v>
      </c>
      <c r="E56" s="3">
        <v>0.4</v>
      </c>
      <c r="F56" s="3">
        <f t="shared" si="0"/>
        <v>0.5</v>
      </c>
      <c r="G56" s="3"/>
      <c r="H56" s="3"/>
      <c r="I56" s="3"/>
      <c r="J56" s="3"/>
      <c r="K56" s="3"/>
      <c r="L56" s="3"/>
      <c r="M56" s="3"/>
      <c r="N56" s="4"/>
      <c r="O56" s="4"/>
      <c r="P56" s="4"/>
      <c r="Q56" s="15"/>
      <c r="R56" s="26" t="s">
        <v>121</v>
      </c>
      <c r="W56" s="3"/>
      <c r="X56" s="3"/>
    </row>
    <row r="57" spans="1:25" x14ac:dyDescent="0.25">
      <c r="A57" s="3">
        <v>18</v>
      </c>
      <c r="B57" s="3" t="s">
        <v>69</v>
      </c>
      <c r="C57" s="3" t="s">
        <v>65</v>
      </c>
      <c r="D57" s="3">
        <v>0.5</v>
      </c>
      <c r="E57" s="3">
        <v>0.6</v>
      </c>
      <c r="F57" s="3">
        <f t="shared" si="0"/>
        <v>0.55000000000000004</v>
      </c>
      <c r="G57" s="3"/>
      <c r="H57" s="3"/>
      <c r="I57" s="3"/>
      <c r="J57" s="3"/>
      <c r="K57" s="3"/>
      <c r="L57" s="3"/>
      <c r="M57" s="3"/>
      <c r="N57" s="4"/>
      <c r="O57" s="4"/>
      <c r="P57" s="4"/>
      <c r="Q57" s="15"/>
      <c r="R57" s="26" t="s">
        <v>121</v>
      </c>
      <c r="W57" s="3"/>
      <c r="X57" s="3"/>
    </row>
    <row r="58" spans="1:25" x14ac:dyDescent="0.25">
      <c r="A58" s="3">
        <v>19</v>
      </c>
      <c r="B58" s="3" t="s">
        <v>69</v>
      </c>
      <c r="C58" s="3" t="s">
        <v>65</v>
      </c>
      <c r="D58" s="3">
        <v>0.7</v>
      </c>
      <c r="E58" s="3">
        <v>0.6</v>
      </c>
      <c r="F58" s="3">
        <f t="shared" si="0"/>
        <v>0.64999999999999991</v>
      </c>
      <c r="G58" s="3"/>
      <c r="H58" s="3"/>
      <c r="I58" s="3"/>
      <c r="J58" s="3"/>
      <c r="K58" s="3"/>
      <c r="L58" s="3"/>
      <c r="M58" s="3"/>
      <c r="N58" s="4"/>
      <c r="O58" s="4"/>
      <c r="P58" s="4"/>
      <c r="Q58" s="15" t="s">
        <v>85</v>
      </c>
      <c r="R58" s="26" t="s">
        <v>122</v>
      </c>
      <c r="W58" s="3"/>
      <c r="X58" s="3"/>
    </row>
    <row r="59" spans="1:25" x14ac:dyDescent="0.25">
      <c r="A59" s="3">
        <v>20</v>
      </c>
      <c r="B59" s="3" t="s">
        <v>69</v>
      </c>
      <c r="C59" s="3" t="s">
        <v>65</v>
      </c>
      <c r="D59" s="3">
        <v>0.5</v>
      </c>
      <c r="E59" s="3">
        <v>0.6</v>
      </c>
      <c r="F59" s="3">
        <f t="shared" si="0"/>
        <v>0.55000000000000004</v>
      </c>
      <c r="G59" s="3"/>
      <c r="H59" s="3"/>
      <c r="I59" s="3"/>
      <c r="J59" s="3"/>
      <c r="K59" s="3"/>
      <c r="L59" s="3"/>
      <c r="M59" s="3"/>
      <c r="N59" s="4"/>
      <c r="O59" s="4"/>
      <c r="P59" s="4"/>
      <c r="Q59" s="15"/>
      <c r="R59" s="26" t="s">
        <v>121</v>
      </c>
      <c r="W59" s="3"/>
      <c r="X59" s="3"/>
    </row>
    <row r="60" spans="1:25" x14ac:dyDescent="0.25">
      <c r="A60" s="3">
        <v>21</v>
      </c>
      <c r="B60" s="3" t="s">
        <v>69</v>
      </c>
      <c r="C60" s="3" t="s">
        <v>65</v>
      </c>
      <c r="D60" s="3">
        <v>0.6</v>
      </c>
      <c r="E60" s="3">
        <v>0.5</v>
      </c>
      <c r="F60" s="3">
        <f t="shared" si="0"/>
        <v>0.55000000000000004</v>
      </c>
      <c r="G60" s="3"/>
      <c r="H60" s="3"/>
      <c r="I60" s="3"/>
      <c r="J60" s="3"/>
      <c r="K60" s="3"/>
      <c r="L60" s="3"/>
      <c r="M60" s="3"/>
      <c r="N60" s="4"/>
      <c r="O60" s="4"/>
      <c r="P60" s="4"/>
      <c r="Q60" s="15" t="s">
        <v>89</v>
      </c>
      <c r="R60" s="26" t="s">
        <v>122</v>
      </c>
      <c r="W60" s="3"/>
      <c r="X60" s="3"/>
    </row>
    <row r="61" spans="1:25" x14ac:dyDescent="0.25">
      <c r="A61" s="3">
        <v>22</v>
      </c>
      <c r="B61" s="3" t="s">
        <v>69</v>
      </c>
      <c r="C61" s="3" t="s">
        <v>65</v>
      </c>
      <c r="D61" s="3">
        <v>0.3</v>
      </c>
      <c r="E61" s="3">
        <v>0.3</v>
      </c>
      <c r="F61" s="3">
        <f t="shared" si="0"/>
        <v>0.3</v>
      </c>
      <c r="G61" s="3"/>
      <c r="H61" s="3"/>
      <c r="I61" s="3"/>
      <c r="J61" s="3"/>
      <c r="K61" s="3"/>
      <c r="L61" s="3"/>
      <c r="M61" s="3"/>
      <c r="N61" s="4"/>
      <c r="O61" s="4"/>
      <c r="P61" s="4"/>
      <c r="Q61" s="15" t="s">
        <v>86</v>
      </c>
      <c r="R61" s="26" t="s">
        <v>122</v>
      </c>
      <c r="W61" s="3"/>
      <c r="X61" s="3"/>
    </row>
    <row r="62" spans="1:25" x14ac:dyDescent="0.25">
      <c r="A62" s="3">
        <v>23</v>
      </c>
      <c r="B62" s="3" t="s">
        <v>69</v>
      </c>
      <c r="C62" s="3" t="s">
        <v>65</v>
      </c>
      <c r="D62" s="3">
        <v>0.5</v>
      </c>
      <c r="E62" s="3">
        <v>0.7</v>
      </c>
      <c r="F62" s="3">
        <f t="shared" si="0"/>
        <v>0.6</v>
      </c>
      <c r="G62" s="3"/>
      <c r="H62" s="3"/>
      <c r="I62" s="3"/>
      <c r="J62" s="3"/>
      <c r="K62" s="3"/>
      <c r="L62" s="3"/>
      <c r="M62" s="3"/>
      <c r="N62" s="4"/>
      <c r="O62" s="4"/>
      <c r="P62" s="4"/>
      <c r="Q62" s="15" t="s">
        <v>85</v>
      </c>
      <c r="R62" s="26" t="s">
        <v>122</v>
      </c>
      <c r="W62" s="3"/>
      <c r="X62" s="3"/>
    </row>
    <row r="63" spans="1:25" x14ac:dyDescent="0.25">
      <c r="A63" s="3">
        <v>24</v>
      </c>
      <c r="B63" s="3" t="s">
        <v>69</v>
      </c>
      <c r="C63" s="3" t="s">
        <v>65</v>
      </c>
      <c r="D63" s="3">
        <v>0.8</v>
      </c>
      <c r="E63" s="3">
        <v>0.8</v>
      </c>
      <c r="F63" s="3">
        <f t="shared" si="0"/>
        <v>0.8</v>
      </c>
      <c r="G63" s="3"/>
      <c r="H63" s="3"/>
      <c r="I63" s="3"/>
      <c r="J63" s="3"/>
      <c r="K63" s="3"/>
      <c r="L63" s="3"/>
      <c r="M63" s="3"/>
      <c r="N63" s="4"/>
      <c r="O63" s="4"/>
      <c r="P63" s="4"/>
      <c r="Q63" s="15"/>
      <c r="R63" s="26" t="s">
        <v>121</v>
      </c>
      <c r="W63" s="3"/>
      <c r="X63" s="3"/>
    </row>
    <row r="64" spans="1:25" x14ac:dyDescent="0.25">
      <c r="A64" s="3">
        <v>25</v>
      </c>
      <c r="B64" s="3" t="s">
        <v>69</v>
      </c>
      <c r="C64" s="3" t="s">
        <v>65</v>
      </c>
      <c r="D64" s="3">
        <v>0.3</v>
      </c>
      <c r="E64" s="3">
        <v>0.3</v>
      </c>
      <c r="F64" s="3">
        <f t="shared" si="0"/>
        <v>0.3</v>
      </c>
      <c r="G64" s="3"/>
      <c r="H64" s="3"/>
      <c r="I64" s="3">
        <v>11.8</v>
      </c>
      <c r="J64" s="3"/>
      <c r="K64" s="3"/>
      <c r="L64" s="3">
        <v>502.5</v>
      </c>
      <c r="M64" s="3">
        <v>24.2</v>
      </c>
      <c r="N64" s="4">
        <f t="shared" si="1"/>
        <v>1.6214000000000002</v>
      </c>
      <c r="O64" s="4"/>
      <c r="P64" s="4"/>
      <c r="Q64" s="15" t="s">
        <v>82</v>
      </c>
      <c r="R64" s="26" t="s">
        <v>122</v>
      </c>
      <c r="T64" s="1">
        <f>6/12</f>
        <v>0.5</v>
      </c>
      <c r="W64" s="3">
        <v>11.8</v>
      </c>
      <c r="X64" s="3">
        <v>24.2</v>
      </c>
      <c r="Y64" s="36">
        <f>W64/X64</f>
        <v>0.48760330578512401</v>
      </c>
    </row>
    <row r="65" spans="1:27" x14ac:dyDescent="0.25">
      <c r="A65" s="3">
        <v>26</v>
      </c>
      <c r="B65" s="3" t="s">
        <v>69</v>
      </c>
      <c r="C65" s="3" t="s">
        <v>65</v>
      </c>
      <c r="D65" s="3">
        <v>0.9</v>
      </c>
      <c r="E65" s="3">
        <v>0.7</v>
      </c>
      <c r="F65" s="3">
        <f t="shared" si="0"/>
        <v>0.8</v>
      </c>
      <c r="G65" s="3"/>
      <c r="H65" s="3"/>
      <c r="I65" s="3"/>
      <c r="J65" s="3"/>
      <c r="K65" s="3"/>
      <c r="L65" s="3"/>
      <c r="M65" s="3"/>
      <c r="N65" s="4"/>
      <c r="O65" s="4"/>
      <c r="P65" s="4"/>
      <c r="Q65" s="15" t="s">
        <v>86</v>
      </c>
      <c r="R65" s="26" t="s">
        <v>122</v>
      </c>
      <c r="W65" s="3"/>
      <c r="X65" s="3"/>
    </row>
    <row r="66" spans="1:27" x14ac:dyDescent="0.25">
      <c r="A66" s="3">
        <v>27</v>
      </c>
      <c r="B66" s="3" t="s">
        <v>69</v>
      </c>
      <c r="C66" s="3" t="s">
        <v>65</v>
      </c>
      <c r="D66" s="3">
        <v>0.5</v>
      </c>
      <c r="E66" s="3">
        <v>0.5</v>
      </c>
      <c r="F66" s="3">
        <f t="shared" si="0"/>
        <v>0.5</v>
      </c>
      <c r="G66" s="3"/>
      <c r="H66" s="3"/>
      <c r="I66" s="3"/>
      <c r="J66" s="3"/>
      <c r="K66" s="3"/>
      <c r="L66" s="3"/>
      <c r="M66" s="3"/>
      <c r="N66" s="4"/>
      <c r="O66" s="4"/>
      <c r="P66" s="4"/>
      <c r="Q66" s="15"/>
      <c r="R66" s="26" t="s">
        <v>121</v>
      </c>
      <c r="W66" s="3"/>
      <c r="X66" s="3"/>
    </row>
    <row r="67" spans="1:27" x14ac:dyDescent="0.25">
      <c r="A67" s="3">
        <v>28</v>
      </c>
      <c r="B67" s="3" t="s">
        <v>69</v>
      </c>
      <c r="C67" s="3" t="s">
        <v>65</v>
      </c>
      <c r="D67" s="3">
        <v>0.5</v>
      </c>
      <c r="E67" s="3">
        <v>0.8</v>
      </c>
      <c r="F67" s="3">
        <f t="shared" si="0"/>
        <v>0.65</v>
      </c>
      <c r="G67" s="3"/>
      <c r="H67" s="3"/>
      <c r="I67" s="3"/>
      <c r="J67" s="3"/>
      <c r="K67" s="3"/>
      <c r="L67" s="3"/>
      <c r="M67" s="3"/>
      <c r="N67" s="4"/>
      <c r="O67" s="4"/>
      <c r="P67" s="4"/>
      <c r="Q67" s="15" t="s">
        <v>89</v>
      </c>
      <c r="R67" s="26" t="s">
        <v>122</v>
      </c>
      <c r="W67" s="3"/>
      <c r="X67" s="3"/>
    </row>
    <row r="68" spans="1:27" x14ac:dyDescent="0.25">
      <c r="A68" s="3">
        <v>29</v>
      </c>
      <c r="B68" s="3" t="s">
        <v>69</v>
      </c>
      <c r="C68" s="3" t="s">
        <v>65</v>
      </c>
      <c r="D68" s="3">
        <v>0.4</v>
      </c>
      <c r="E68" s="3">
        <v>0.3</v>
      </c>
      <c r="F68" s="3">
        <f t="shared" si="0"/>
        <v>0.35</v>
      </c>
      <c r="G68" s="3"/>
      <c r="H68" s="3"/>
      <c r="I68" s="3"/>
      <c r="J68" s="3"/>
      <c r="K68" s="3"/>
      <c r="L68" s="3"/>
      <c r="M68" s="3"/>
      <c r="N68" s="4"/>
      <c r="O68" s="4"/>
      <c r="P68" s="4"/>
      <c r="Q68" s="15" t="s">
        <v>82</v>
      </c>
      <c r="R68" s="26" t="s">
        <v>122</v>
      </c>
      <c r="W68" s="3"/>
      <c r="X68" s="3"/>
    </row>
    <row r="69" spans="1:27" x14ac:dyDescent="0.25">
      <c r="A69" s="3">
        <v>30</v>
      </c>
      <c r="B69" s="3" t="s">
        <v>69</v>
      </c>
      <c r="C69" s="3" t="s">
        <v>65</v>
      </c>
      <c r="D69" s="3">
        <v>0.4</v>
      </c>
      <c r="E69" s="3">
        <v>0.4</v>
      </c>
      <c r="F69" s="3">
        <f t="shared" ref="F69:F132" si="2">AVERAGE(D69:E69)</f>
        <v>0.4</v>
      </c>
      <c r="G69" s="3"/>
      <c r="H69" s="3"/>
      <c r="I69" s="3"/>
      <c r="J69" s="3"/>
      <c r="K69" s="3"/>
      <c r="L69" s="3"/>
      <c r="M69" s="3"/>
      <c r="N69" s="4"/>
      <c r="O69" s="4"/>
      <c r="P69" s="4"/>
      <c r="Q69" s="15"/>
      <c r="R69" s="26" t="s">
        <v>121</v>
      </c>
      <c r="W69" s="3"/>
      <c r="X69" s="3"/>
    </row>
    <row r="70" spans="1:27" x14ac:dyDescent="0.25">
      <c r="A70" s="3">
        <v>31</v>
      </c>
      <c r="B70" s="3" t="s">
        <v>69</v>
      </c>
      <c r="C70" s="3" t="s">
        <v>65</v>
      </c>
      <c r="D70" s="3">
        <v>0.7</v>
      </c>
      <c r="E70" s="3">
        <v>0.7</v>
      </c>
      <c r="F70" s="3">
        <f t="shared" si="2"/>
        <v>0.7</v>
      </c>
      <c r="G70" s="3"/>
      <c r="H70" s="3"/>
      <c r="I70" s="3"/>
      <c r="J70" s="3"/>
      <c r="K70" s="3"/>
      <c r="L70" s="3"/>
      <c r="M70" s="3"/>
      <c r="N70" s="4"/>
      <c r="O70" s="4"/>
      <c r="P70" s="4"/>
      <c r="Q70" s="15" t="s">
        <v>85</v>
      </c>
      <c r="R70" s="26" t="s">
        <v>122</v>
      </c>
      <c r="W70" s="3"/>
      <c r="X70" s="3"/>
    </row>
    <row r="71" spans="1:27" x14ac:dyDescent="0.25">
      <c r="A71" s="3">
        <v>32</v>
      </c>
      <c r="B71" s="3" t="s">
        <v>69</v>
      </c>
      <c r="C71" s="3" t="s">
        <v>65</v>
      </c>
      <c r="D71" s="3">
        <v>0.5</v>
      </c>
      <c r="E71" s="3">
        <v>0.5</v>
      </c>
      <c r="F71" s="3">
        <f t="shared" si="2"/>
        <v>0.5</v>
      </c>
      <c r="G71" s="3"/>
      <c r="H71" s="3"/>
      <c r="I71" s="3"/>
      <c r="J71" s="3"/>
      <c r="K71" s="3"/>
      <c r="L71" s="3"/>
      <c r="M71" s="3"/>
      <c r="N71" s="4"/>
      <c r="O71" s="4"/>
      <c r="P71" s="4"/>
      <c r="Q71" s="15"/>
      <c r="R71" s="26" t="s">
        <v>121</v>
      </c>
      <c r="W71" s="3"/>
      <c r="X71" s="3"/>
    </row>
    <row r="72" spans="1:27" x14ac:dyDescent="0.25">
      <c r="A72" s="3">
        <v>33</v>
      </c>
      <c r="B72" s="3" t="s">
        <v>69</v>
      </c>
      <c r="C72" s="3" t="s">
        <v>65</v>
      </c>
      <c r="D72" s="3">
        <v>0.3</v>
      </c>
      <c r="E72" s="3">
        <v>0.5</v>
      </c>
      <c r="F72" s="3">
        <f t="shared" si="2"/>
        <v>0.4</v>
      </c>
      <c r="G72" s="3"/>
      <c r="H72" s="3"/>
      <c r="I72" s="3"/>
      <c r="J72" s="3"/>
      <c r="K72" s="3"/>
      <c r="L72" s="3"/>
      <c r="M72" s="3"/>
      <c r="N72" s="4"/>
      <c r="O72" s="4"/>
      <c r="P72" s="4"/>
      <c r="Q72" s="15" t="s">
        <v>83</v>
      </c>
      <c r="R72" s="26" t="s">
        <v>122</v>
      </c>
      <c r="W72" s="3"/>
      <c r="X72" s="3"/>
    </row>
    <row r="73" spans="1:27" x14ac:dyDescent="0.25">
      <c r="A73" s="3">
        <v>34</v>
      </c>
      <c r="B73" s="3" t="s">
        <v>69</v>
      </c>
      <c r="C73" s="3" t="s">
        <v>65</v>
      </c>
      <c r="D73" s="3">
        <v>0.7</v>
      </c>
      <c r="E73" s="3">
        <v>0.5</v>
      </c>
      <c r="F73" s="3">
        <f t="shared" si="2"/>
        <v>0.6</v>
      </c>
      <c r="G73" s="3"/>
      <c r="H73" s="3"/>
      <c r="I73" s="3"/>
      <c r="J73" s="3"/>
      <c r="K73" s="3"/>
      <c r="L73" s="3"/>
      <c r="M73" s="3"/>
      <c r="N73" s="4"/>
      <c r="O73" s="4"/>
      <c r="P73" s="4"/>
      <c r="Q73" s="15"/>
      <c r="R73" s="26" t="s">
        <v>121</v>
      </c>
      <c r="W73" s="3"/>
      <c r="X73" s="3"/>
    </row>
    <row r="74" spans="1:27" x14ac:dyDescent="0.25">
      <c r="A74" s="3">
        <v>35</v>
      </c>
      <c r="B74" s="3" t="s">
        <v>69</v>
      </c>
      <c r="C74" s="3" t="s">
        <v>65</v>
      </c>
      <c r="D74" s="3">
        <v>1.2</v>
      </c>
      <c r="E74" s="3">
        <v>0.8</v>
      </c>
      <c r="F74" s="3">
        <f t="shared" si="2"/>
        <v>1</v>
      </c>
      <c r="G74" s="3"/>
      <c r="H74" s="3"/>
      <c r="I74" s="3"/>
      <c r="J74" s="3"/>
      <c r="K74" s="3"/>
      <c r="L74" s="3"/>
      <c r="M74" s="3"/>
      <c r="N74" s="4"/>
      <c r="O74" s="4"/>
      <c r="P74" s="4"/>
      <c r="Q74" s="15"/>
      <c r="R74" s="26" t="s">
        <v>121</v>
      </c>
      <c r="W74" s="3"/>
      <c r="X74" s="3"/>
    </row>
    <row r="75" spans="1:27" x14ac:dyDescent="0.25">
      <c r="A75" s="3">
        <v>36</v>
      </c>
      <c r="B75" s="3" t="s">
        <v>69</v>
      </c>
      <c r="C75" s="3" t="s">
        <v>65</v>
      </c>
      <c r="D75" s="3">
        <v>0.5</v>
      </c>
      <c r="E75" s="3">
        <v>0.3</v>
      </c>
      <c r="F75" s="3">
        <f t="shared" si="2"/>
        <v>0.4</v>
      </c>
      <c r="G75" s="3"/>
      <c r="H75" s="3"/>
      <c r="I75" s="3"/>
      <c r="J75" s="3"/>
      <c r="K75" s="3"/>
      <c r="L75" s="3"/>
      <c r="M75" s="3"/>
      <c r="N75" s="4"/>
      <c r="O75" s="4"/>
      <c r="P75" s="4"/>
      <c r="Q75" s="15"/>
      <c r="R75" s="26" t="s">
        <v>121</v>
      </c>
      <c r="W75" s="3"/>
      <c r="X75" s="3"/>
    </row>
    <row r="76" spans="1:27" x14ac:dyDescent="0.25">
      <c r="A76" s="3">
        <v>1</v>
      </c>
      <c r="B76" s="3" t="s">
        <v>70</v>
      </c>
      <c r="C76" s="3" t="s">
        <v>65</v>
      </c>
      <c r="D76" s="3">
        <v>2.1</v>
      </c>
      <c r="E76" s="3">
        <v>3.6</v>
      </c>
      <c r="F76" s="3">
        <f t="shared" si="2"/>
        <v>2.85</v>
      </c>
      <c r="G76" s="3">
        <f>AVERAGE(F76:F111)</f>
        <v>3.1986111111111111</v>
      </c>
      <c r="H76" s="3">
        <f>STDEV(F76:F111)</f>
        <v>0.68175048966519658</v>
      </c>
      <c r="I76" s="3">
        <v>11.6</v>
      </c>
      <c r="J76" s="3">
        <f>AVERAGE(I76:I111)</f>
        <v>11.6</v>
      </c>
      <c r="K76" s="3">
        <f>STDEV(I76:I111)</f>
        <v>0.5</v>
      </c>
      <c r="L76" s="3">
        <v>1201.5999999999999</v>
      </c>
      <c r="M76" s="3">
        <v>18</v>
      </c>
      <c r="N76" s="4">
        <f t="shared" ref="N76:N124" si="3">M76*0.1*0.067*100/10</f>
        <v>1.206</v>
      </c>
      <c r="O76" s="4">
        <f>AVERAGE(N76:N111)</f>
        <v>1.2551333333333334</v>
      </c>
      <c r="P76" s="4">
        <f>STDEV(N76:N111)</f>
        <v>0.10913667272431068</v>
      </c>
      <c r="Q76" s="15"/>
      <c r="R76" s="26" t="s">
        <v>121</v>
      </c>
      <c r="S76" s="1">
        <f>10/36</f>
        <v>0.27777777777777779</v>
      </c>
      <c r="T76" s="1">
        <f>0/12</f>
        <v>0</v>
      </c>
      <c r="U76" s="34">
        <f>AVERAGE(T76:T111)</f>
        <v>0.22222222222222221</v>
      </c>
      <c r="V76" s="34">
        <f>STDEV(T76:T111)</f>
        <v>0.38490017945975052</v>
      </c>
      <c r="W76" s="3">
        <v>11.6</v>
      </c>
      <c r="X76" s="3">
        <v>18</v>
      </c>
      <c r="Y76" s="36">
        <f>W76/X76</f>
        <v>0.64444444444444438</v>
      </c>
      <c r="Z76" s="36">
        <f>AVERAGE(Y76:Y111)</f>
        <v>0.62083496780098713</v>
      </c>
      <c r="AA76" s="36">
        <f>STDEV(Y76:Y111)</f>
        <v>2.977997370513058E-2</v>
      </c>
    </row>
    <row r="77" spans="1:27" s="19" customFormat="1" x14ac:dyDescent="0.25">
      <c r="A77" s="3">
        <v>2</v>
      </c>
      <c r="B77" s="3" t="s">
        <v>70</v>
      </c>
      <c r="C77" s="3" t="s">
        <v>65</v>
      </c>
      <c r="D77" s="3">
        <v>3</v>
      </c>
      <c r="E77" s="3">
        <v>3.8</v>
      </c>
      <c r="F77" s="3">
        <f t="shared" si="2"/>
        <v>3.4</v>
      </c>
      <c r="G77" s="3"/>
      <c r="H77" s="3"/>
      <c r="I77" s="3"/>
      <c r="J77" s="3"/>
      <c r="K77" s="3"/>
      <c r="L77" s="3"/>
      <c r="M77" s="3"/>
      <c r="N77" s="4"/>
      <c r="O77" s="4"/>
      <c r="P77" s="4"/>
      <c r="Q77" s="15"/>
      <c r="R77" s="26" t="s">
        <v>121</v>
      </c>
      <c r="W77" s="3"/>
      <c r="X77" s="3"/>
    </row>
    <row r="78" spans="1:27" x14ac:dyDescent="0.25">
      <c r="A78" s="3">
        <v>3</v>
      </c>
      <c r="B78" s="3" t="s">
        <v>70</v>
      </c>
      <c r="C78" s="3" t="s">
        <v>65</v>
      </c>
      <c r="D78" s="3">
        <v>4.2</v>
      </c>
      <c r="E78" s="3">
        <v>4</v>
      </c>
      <c r="F78" s="3">
        <f t="shared" si="2"/>
        <v>4.0999999999999996</v>
      </c>
      <c r="G78" s="3"/>
      <c r="H78" s="3"/>
      <c r="I78" s="3"/>
      <c r="J78" s="3"/>
      <c r="K78" s="3"/>
      <c r="L78" s="3"/>
      <c r="M78" s="3"/>
      <c r="N78" s="4"/>
      <c r="O78" s="4"/>
      <c r="P78" s="4"/>
      <c r="Q78" s="15"/>
      <c r="R78" s="26" t="s">
        <v>121</v>
      </c>
      <c r="W78" s="3"/>
      <c r="X78" s="3"/>
    </row>
    <row r="79" spans="1:27" x14ac:dyDescent="0.25">
      <c r="A79" s="3">
        <v>4</v>
      </c>
      <c r="B79" s="3" t="s">
        <v>70</v>
      </c>
      <c r="C79" s="3" t="s">
        <v>65</v>
      </c>
      <c r="D79" s="3">
        <v>4.5</v>
      </c>
      <c r="E79" s="3">
        <v>4</v>
      </c>
      <c r="F79" s="3">
        <f t="shared" si="2"/>
        <v>4.25</v>
      </c>
      <c r="G79" s="3"/>
      <c r="H79" s="3"/>
      <c r="I79" s="3"/>
      <c r="J79" s="3"/>
      <c r="K79" s="3"/>
      <c r="L79" s="3"/>
      <c r="M79" s="3"/>
      <c r="N79" s="4"/>
      <c r="O79" s="4"/>
      <c r="P79" s="4"/>
      <c r="Q79" s="15"/>
      <c r="R79" s="26" t="s">
        <v>121</v>
      </c>
      <c r="W79" s="3"/>
      <c r="X79" s="3"/>
    </row>
    <row r="80" spans="1:27" x14ac:dyDescent="0.25">
      <c r="A80" s="3">
        <v>5</v>
      </c>
      <c r="B80" s="3" t="s">
        <v>70</v>
      </c>
      <c r="C80" s="3" t="s">
        <v>65</v>
      </c>
      <c r="D80" s="3">
        <v>2.9</v>
      </c>
      <c r="E80" s="3">
        <v>3.8</v>
      </c>
      <c r="F80" s="3">
        <f t="shared" si="2"/>
        <v>3.3499999999999996</v>
      </c>
      <c r="G80" s="3"/>
      <c r="H80" s="3"/>
      <c r="I80" s="3"/>
      <c r="J80" s="3"/>
      <c r="K80" s="3"/>
      <c r="L80" s="3"/>
      <c r="M80" s="3"/>
      <c r="N80" s="4"/>
      <c r="O80" s="4"/>
      <c r="P80" s="4"/>
      <c r="Q80" s="15"/>
      <c r="R80" s="26" t="s">
        <v>121</v>
      </c>
      <c r="W80" s="3"/>
      <c r="X80" s="3"/>
    </row>
    <row r="81" spans="1:25" x14ac:dyDescent="0.25">
      <c r="A81" s="3">
        <v>6</v>
      </c>
      <c r="B81" s="3" t="s">
        <v>70</v>
      </c>
      <c r="C81" s="3" t="s">
        <v>65</v>
      </c>
      <c r="D81" s="3">
        <v>2.6</v>
      </c>
      <c r="E81" s="3">
        <v>2.1</v>
      </c>
      <c r="F81" s="3">
        <f t="shared" si="2"/>
        <v>2.35</v>
      </c>
      <c r="G81" s="3"/>
      <c r="H81" s="3"/>
      <c r="I81" s="3"/>
      <c r="J81" s="3"/>
      <c r="K81" s="3"/>
      <c r="L81" s="3"/>
      <c r="M81" s="3"/>
      <c r="N81" s="4"/>
      <c r="O81" s="4"/>
      <c r="P81" s="4"/>
      <c r="Q81" s="15"/>
      <c r="R81" s="26" t="s">
        <v>121</v>
      </c>
      <c r="W81" s="3"/>
      <c r="X81" s="3"/>
    </row>
    <row r="82" spans="1:25" x14ac:dyDescent="0.25">
      <c r="A82" s="3">
        <v>7</v>
      </c>
      <c r="B82" s="3" t="s">
        <v>70</v>
      </c>
      <c r="C82" s="3" t="s">
        <v>65</v>
      </c>
      <c r="D82" s="3">
        <v>2.2999999999999998</v>
      </c>
      <c r="E82" s="3">
        <v>3</v>
      </c>
      <c r="F82" s="3">
        <f t="shared" si="2"/>
        <v>2.65</v>
      </c>
      <c r="G82" s="3"/>
      <c r="H82" s="3"/>
      <c r="I82" s="3"/>
      <c r="J82" s="3"/>
      <c r="K82" s="3"/>
      <c r="L82" s="3"/>
      <c r="M82" s="3"/>
      <c r="N82" s="4"/>
      <c r="O82" s="4"/>
      <c r="P82" s="4"/>
      <c r="Q82" s="15"/>
      <c r="R82" s="26" t="s">
        <v>121</v>
      </c>
      <c r="W82" s="3"/>
      <c r="X82" s="3"/>
    </row>
    <row r="83" spans="1:25" x14ac:dyDescent="0.25">
      <c r="A83" s="3">
        <v>8</v>
      </c>
      <c r="B83" s="3" t="s">
        <v>70</v>
      </c>
      <c r="C83" s="3" t="s">
        <v>65</v>
      </c>
      <c r="D83" s="3">
        <v>2.8</v>
      </c>
      <c r="E83" s="3">
        <v>2.9</v>
      </c>
      <c r="F83" s="3">
        <f t="shared" si="2"/>
        <v>2.8499999999999996</v>
      </c>
      <c r="G83" s="3"/>
      <c r="H83" s="3"/>
      <c r="I83" s="3"/>
      <c r="J83" s="3"/>
      <c r="K83" s="3"/>
      <c r="L83" s="3"/>
      <c r="M83" s="3"/>
      <c r="N83" s="4"/>
      <c r="O83" s="4"/>
      <c r="P83" s="4"/>
      <c r="Q83" s="15"/>
      <c r="R83" s="26" t="s">
        <v>121</v>
      </c>
      <c r="W83" s="3"/>
      <c r="X83" s="3"/>
    </row>
    <row r="84" spans="1:25" x14ac:dyDescent="0.25">
      <c r="A84" s="3">
        <v>9</v>
      </c>
      <c r="B84" s="3" t="s">
        <v>70</v>
      </c>
      <c r="C84" s="3" t="s">
        <v>65</v>
      </c>
      <c r="D84" s="3">
        <v>4</v>
      </c>
      <c r="E84" s="3">
        <v>3.4</v>
      </c>
      <c r="F84" s="3">
        <f t="shared" si="2"/>
        <v>3.7</v>
      </c>
      <c r="G84" s="3"/>
      <c r="H84" s="3"/>
      <c r="I84" s="3"/>
      <c r="J84" s="3"/>
      <c r="K84" s="3"/>
      <c r="L84" s="3"/>
      <c r="M84" s="3"/>
      <c r="N84" s="4"/>
      <c r="O84" s="4"/>
      <c r="P84" s="4"/>
      <c r="Q84" s="15"/>
      <c r="R84" s="26" t="s">
        <v>121</v>
      </c>
      <c r="W84" s="3"/>
      <c r="X84" s="3"/>
    </row>
    <row r="85" spans="1:25" x14ac:dyDescent="0.25">
      <c r="A85" s="3">
        <v>10</v>
      </c>
      <c r="B85" s="3" t="s">
        <v>70</v>
      </c>
      <c r="C85" s="3" t="s">
        <v>65</v>
      </c>
      <c r="D85" s="3">
        <v>2.1</v>
      </c>
      <c r="E85" s="3">
        <v>2.2000000000000002</v>
      </c>
      <c r="F85" s="3">
        <f t="shared" si="2"/>
        <v>2.1500000000000004</v>
      </c>
      <c r="G85" s="3"/>
      <c r="H85" s="3"/>
      <c r="I85" s="3"/>
      <c r="J85" s="3"/>
      <c r="K85" s="3"/>
      <c r="L85" s="3"/>
      <c r="M85" s="3"/>
      <c r="N85" s="4"/>
      <c r="O85" s="4"/>
      <c r="P85" s="4"/>
      <c r="Q85" s="15"/>
      <c r="R85" s="26" t="s">
        <v>121</v>
      </c>
      <c r="W85" s="3"/>
      <c r="X85" s="3"/>
    </row>
    <row r="86" spans="1:25" x14ac:dyDescent="0.25">
      <c r="A86" s="3">
        <v>11</v>
      </c>
      <c r="B86" s="3" t="s">
        <v>70</v>
      </c>
      <c r="C86" s="3" t="s">
        <v>65</v>
      </c>
      <c r="D86" s="3">
        <v>2.5</v>
      </c>
      <c r="E86" s="3">
        <v>2.7</v>
      </c>
      <c r="F86" s="3">
        <f t="shared" si="2"/>
        <v>2.6</v>
      </c>
      <c r="G86" s="3"/>
      <c r="H86" s="3"/>
      <c r="I86" s="3"/>
      <c r="J86" s="3"/>
      <c r="K86" s="3"/>
      <c r="L86" s="3"/>
      <c r="M86" s="3"/>
      <c r="N86" s="4"/>
      <c r="O86" s="4"/>
      <c r="P86" s="4"/>
      <c r="Q86" s="15"/>
      <c r="R86" s="26" t="s">
        <v>121</v>
      </c>
      <c r="W86" s="3"/>
      <c r="X86" s="3"/>
    </row>
    <row r="87" spans="1:25" x14ac:dyDescent="0.25">
      <c r="A87" s="3">
        <v>12</v>
      </c>
      <c r="B87" s="3" t="s">
        <v>70</v>
      </c>
      <c r="C87" s="3" t="s">
        <v>65</v>
      </c>
      <c r="D87" s="3">
        <v>3</v>
      </c>
      <c r="E87" s="3">
        <v>3.5</v>
      </c>
      <c r="F87" s="3">
        <f t="shared" si="2"/>
        <v>3.25</v>
      </c>
      <c r="G87" s="3"/>
      <c r="H87" s="3"/>
      <c r="I87" s="3"/>
      <c r="J87" s="3"/>
      <c r="K87" s="3"/>
      <c r="L87" s="3"/>
      <c r="M87" s="3"/>
      <c r="N87" s="4"/>
      <c r="O87" s="4"/>
      <c r="P87" s="4"/>
      <c r="Q87" s="15"/>
      <c r="R87" s="26" t="s">
        <v>121</v>
      </c>
      <c r="W87" s="3"/>
      <c r="X87" s="3"/>
    </row>
    <row r="88" spans="1:25" x14ac:dyDescent="0.25">
      <c r="A88" s="3">
        <v>13</v>
      </c>
      <c r="B88" s="3" t="s">
        <v>70</v>
      </c>
      <c r="C88" s="3" t="s">
        <v>65</v>
      </c>
      <c r="D88" s="3">
        <v>2.8</v>
      </c>
      <c r="E88" s="3">
        <v>3.9</v>
      </c>
      <c r="F88" s="3">
        <f t="shared" si="2"/>
        <v>3.3499999999999996</v>
      </c>
      <c r="G88" s="3"/>
      <c r="H88" s="3"/>
      <c r="I88" s="3">
        <v>12.1</v>
      </c>
      <c r="J88" s="3"/>
      <c r="K88" s="3"/>
      <c r="L88" s="3">
        <v>987.1</v>
      </c>
      <c r="M88" s="3">
        <v>20.6</v>
      </c>
      <c r="N88" s="4">
        <f t="shared" si="3"/>
        <v>1.3801999999999999</v>
      </c>
      <c r="O88" s="4"/>
      <c r="P88" s="4"/>
      <c r="Q88" s="15"/>
      <c r="R88" s="26" t="s">
        <v>121</v>
      </c>
      <c r="T88" s="1">
        <f>0/12</f>
        <v>0</v>
      </c>
      <c r="W88" s="3">
        <v>12.1</v>
      </c>
      <c r="X88" s="3">
        <v>20.6</v>
      </c>
      <c r="Y88" s="36">
        <f>W88/X88</f>
        <v>0.58737864077669899</v>
      </c>
    </row>
    <row r="89" spans="1:25" x14ac:dyDescent="0.25">
      <c r="A89" s="3">
        <v>14</v>
      </c>
      <c r="B89" s="3" t="s">
        <v>70</v>
      </c>
      <c r="C89" s="3" t="s">
        <v>65</v>
      </c>
      <c r="D89" s="3">
        <v>2.9</v>
      </c>
      <c r="E89" s="3">
        <v>3.1</v>
      </c>
      <c r="F89" s="3">
        <f t="shared" si="2"/>
        <v>3</v>
      </c>
      <c r="G89" s="3"/>
      <c r="H89" s="3"/>
      <c r="I89" s="3"/>
      <c r="J89" s="3"/>
      <c r="K89" s="3"/>
      <c r="L89" s="3"/>
      <c r="M89" s="3"/>
      <c r="N89" s="4"/>
      <c r="O89" s="4"/>
      <c r="P89" s="4"/>
      <c r="Q89" s="15"/>
      <c r="R89" s="26" t="s">
        <v>121</v>
      </c>
      <c r="W89" s="3"/>
      <c r="X89" s="3"/>
    </row>
    <row r="90" spans="1:25" x14ac:dyDescent="0.25">
      <c r="A90" s="3">
        <v>15</v>
      </c>
      <c r="B90" s="3" t="s">
        <v>70</v>
      </c>
      <c r="C90" s="3" t="s">
        <v>65</v>
      </c>
      <c r="D90" s="3">
        <v>2.8</v>
      </c>
      <c r="E90" s="3">
        <v>2.9</v>
      </c>
      <c r="F90" s="3">
        <f t="shared" si="2"/>
        <v>2.8499999999999996</v>
      </c>
      <c r="G90" s="3"/>
      <c r="H90" s="3"/>
      <c r="I90" s="3"/>
      <c r="J90" s="3"/>
      <c r="K90" s="3"/>
      <c r="L90" s="3"/>
      <c r="M90" s="3"/>
      <c r="N90" s="4"/>
      <c r="O90" s="4"/>
      <c r="P90" s="4"/>
      <c r="Q90" s="15"/>
      <c r="R90" s="26" t="s">
        <v>121</v>
      </c>
      <c r="W90" s="3"/>
      <c r="X90" s="3"/>
    </row>
    <row r="91" spans="1:25" x14ac:dyDescent="0.25">
      <c r="A91" s="3">
        <v>16</v>
      </c>
      <c r="B91" s="3" t="s">
        <v>70</v>
      </c>
      <c r="C91" s="3" t="s">
        <v>65</v>
      </c>
      <c r="D91" s="3">
        <v>2.4</v>
      </c>
      <c r="E91" s="3">
        <v>2.8</v>
      </c>
      <c r="F91" s="3">
        <f t="shared" si="2"/>
        <v>2.5999999999999996</v>
      </c>
      <c r="G91" s="3"/>
      <c r="H91" s="3"/>
      <c r="I91" s="3"/>
      <c r="J91" s="3"/>
      <c r="K91" s="3"/>
      <c r="L91" s="3"/>
      <c r="M91" s="3"/>
      <c r="N91" s="4"/>
      <c r="O91" s="4"/>
      <c r="P91" s="4"/>
      <c r="Q91" s="15"/>
      <c r="R91" s="26" t="s">
        <v>121</v>
      </c>
      <c r="W91" s="3"/>
      <c r="X91" s="3"/>
    </row>
    <row r="92" spans="1:25" x14ac:dyDescent="0.25">
      <c r="A92" s="3">
        <v>17</v>
      </c>
      <c r="B92" s="3" t="s">
        <v>70</v>
      </c>
      <c r="C92" s="3" t="s">
        <v>65</v>
      </c>
      <c r="D92" s="3">
        <v>4.5999999999999996</v>
      </c>
      <c r="E92" s="3">
        <v>5</v>
      </c>
      <c r="F92" s="3">
        <f t="shared" si="2"/>
        <v>4.8</v>
      </c>
      <c r="G92" s="3"/>
      <c r="H92" s="3"/>
      <c r="I92" s="3"/>
      <c r="J92" s="3"/>
      <c r="K92" s="3"/>
      <c r="L92" s="3"/>
      <c r="M92" s="3"/>
      <c r="N92" s="4"/>
      <c r="O92" s="4"/>
      <c r="P92" s="4"/>
      <c r="Q92" s="15"/>
      <c r="R92" s="26" t="s">
        <v>121</v>
      </c>
      <c r="W92" s="3"/>
      <c r="X92" s="3"/>
    </row>
    <row r="93" spans="1:25" x14ac:dyDescent="0.25">
      <c r="A93" s="3">
        <v>18</v>
      </c>
      <c r="B93" s="3" t="s">
        <v>70</v>
      </c>
      <c r="C93" s="3" t="s">
        <v>65</v>
      </c>
      <c r="D93" s="3">
        <v>3.5</v>
      </c>
      <c r="E93" s="3">
        <v>3.3</v>
      </c>
      <c r="F93" s="3">
        <f t="shared" si="2"/>
        <v>3.4</v>
      </c>
      <c r="G93" s="3"/>
      <c r="H93" s="3"/>
      <c r="I93" s="3"/>
      <c r="J93" s="3"/>
      <c r="K93" s="3"/>
      <c r="L93" s="3"/>
      <c r="M93" s="3"/>
      <c r="N93" s="4"/>
      <c r="O93" s="4"/>
      <c r="P93" s="4"/>
      <c r="Q93" s="15"/>
      <c r="R93" s="26" t="s">
        <v>121</v>
      </c>
      <c r="W93" s="3"/>
      <c r="X93" s="3"/>
    </row>
    <row r="94" spans="1:25" x14ac:dyDescent="0.25">
      <c r="A94" s="3">
        <v>19</v>
      </c>
      <c r="B94" s="3" t="s">
        <v>70</v>
      </c>
      <c r="C94" s="3" t="s">
        <v>65</v>
      </c>
      <c r="D94" s="3">
        <v>2.8</v>
      </c>
      <c r="E94" s="3">
        <v>2.5</v>
      </c>
      <c r="F94" s="3">
        <f t="shared" si="2"/>
        <v>2.65</v>
      </c>
      <c r="G94" s="3"/>
      <c r="H94" s="3"/>
      <c r="I94" s="3"/>
      <c r="J94" s="3"/>
      <c r="K94" s="3"/>
      <c r="L94" s="3"/>
      <c r="M94" s="3"/>
      <c r="N94" s="4"/>
      <c r="O94" s="4"/>
      <c r="P94" s="4"/>
      <c r="Q94" s="15"/>
      <c r="R94" s="26" t="s">
        <v>121</v>
      </c>
      <c r="W94" s="3"/>
      <c r="X94" s="3"/>
    </row>
    <row r="95" spans="1:25" x14ac:dyDescent="0.25">
      <c r="A95" s="3">
        <v>20</v>
      </c>
      <c r="B95" s="3" t="s">
        <v>70</v>
      </c>
      <c r="C95" s="3" t="s">
        <v>65</v>
      </c>
      <c r="D95" s="3">
        <v>2.6</v>
      </c>
      <c r="E95" s="3">
        <v>2.2999999999999998</v>
      </c>
      <c r="F95" s="3">
        <f t="shared" si="2"/>
        <v>2.4500000000000002</v>
      </c>
      <c r="G95" s="3"/>
      <c r="H95" s="3"/>
      <c r="I95" s="3"/>
      <c r="J95" s="3"/>
      <c r="K95" s="3"/>
      <c r="L95" s="3"/>
      <c r="M95" s="3"/>
      <c r="N95" s="4"/>
      <c r="O95" s="4"/>
      <c r="P95" s="4"/>
      <c r="Q95" s="15"/>
      <c r="R95" s="26" t="s">
        <v>121</v>
      </c>
      <c r="W95" s="3"/>
      <c r="X95" s="3"/>
    </row>
    <row r="96" spans="1:25" x14ac:dyDescent="0.25">
      <c r="A96" s="3">
        <v>21</v>
      </c>
      <c r="B96" s="3" t="s">
        <v>70</v>
      </c>
      <c r="C96" s="3" t="s">
        <v>65</v>
      </c>
      <c r="D96" s="3">
        <v>2.2000000000000002</v>
      </c>
      <c r="E96" s="3">
        <v>2.4</v>
      </c>
      <c r="F96" s="3">
        <f t="shared" si="2"/>
        <v>2.2999999999999998</v>
      </c>
      <c r="G96" s="3"/>
      <c r="H96" s="3"/>
      <c r="I96" s="3"/>
      <c r="J96" s="3"/>
      <c r="K96" s="3"/>
      <c r="L96" s="3"/>
      <c r="M96" s="3"/>
      <c r="N96" s="4"/>
      <c r="O96" s="4"/>
      <c r="P96" s="4"/>
      <c r="Q96" s="15"/>
      <c r="R96" s="26" t="s">
        <v>121</v>
      </c>
      <c r="W96" s="3"/>
      <c r="X96" s="3"/>
    </row>
    <row r="97" spans="1:27" x14ac:dyDescent="0.25">
      <c r="A97" s="3">
        <v>22</v>
      </c>
      <c r="B97" s="3" t="s">
        <v>70</v>
      </c>
      <c r="C97" s="3" t="s">
        <v>65</v>
      </c>
      <c r="D97" s="3">
        <v>4</v>
      </c>
      <c r="E97" s="3">
        <v>4</v>
      </c>
      <c r="F97" s="3">
        <f t="shared" si="2"/>
        <v>4</v>
      </c>
      <c r="G97" s="3"/>
      <c r="H97" s="3"/>
      <c r="I97" s="3"/>
      <c r="J97" s="3"/>
      <c r="K97" s="3"/>
      <c r="L97" s="3"/>
      <c r="M97" s="3"/>
      <c r="N97" s="4"/>
      <c r="O97" s="4"/>
      <c r="P97" s="4"/>
      <c r="Q97" s="15"/>
      <c r="R97" s="26" t="s">
        <v>121</v>
      </c>
      <c r="W97" s="3"/>
      <c r="X97" s="3"/>
    </row>
    <row r="98" spans="1:27" x14ac:dyDescent="0.25">
      <c r="A98" s="3">
        <v>23</v>
      </c>
      <c r="B98" s="3" t="s">
        <v>70</v>
      </c>
      <c r="C98" s="3" t="s">
        <v>65</v>
      </c>
      <c r="D98" s="3">
        <v>2.6</v>
      </c>
      <c r="E98" s="3">
        <v>3.6</v>
      </c>
      <c r="F98" s="3">
        <f t="shared" si="2"/>
        <v>3.1</v>
      </c>
      <c r="G98" s="3"/>
      <c r="H98" s="3"/>
      <c r="I98" s="3"/>
      <c r="J98" s="3"/>
      <c r="K98" s="3"/>
      <c r="L98" s="3"/>
      <c r="M98" s="3"/>
      <c r="N98" s="4"/>
      <c r="O98" s="4"/>
      <c r="P98" s="4"/>
      <c r="Q98" s="15"/>
      <c r="R98" s="26" t="s">
        <v>121</v>
      </c>
      <c r="W98" s="3"/>
      <c r="X98" s="3"/>
    </row>
    <row r="99" spans="1:27" x14ac:dyDescent="0.25">
      <c r="A99" s="3">
        <v>24</v>
      </c>
      <c r="B99" s="3" t="s">
        <v>70</v>
      </c>
      <c r="C99" s="3" t="s">
        <v>65</v>
      </c>
      <c r="D99" s="3">
        <v>2.6</v>
      </c>
      <c r="E99" s="3">
        <v>2.6</v>
      </c>
      <c r="F99" s="3">
        <f t="shared" si="2"/>
        <v>2.6</v>
      </c>
      <c r="G99" s="3"/>
      <c r="H99" s="3"/>
      <c r="I99" s="3"/>
      <c r="J99" s="3"/>
      <c r="K99" s="3"/>
      <c r="L99" s="3"/>
      <c r="M99" s="3"/>
      <c r="N99" s="4"/>
      <c r="O99" s="4"/>
      <c r="P99" s="4"/>
      <c r="Q99" s="15"/>
      <c r="R99" s="26" t="s">
        <v>121</v>
      </c>
      <c r="W99" s="3"/>
      <c r="X99" s="3"/>
    </row>
    <row r="100" spans="1:27" x14ac:dyDescent="0.25">
      <c r="A100" s="3">
        <v>25</v>
      </c>
      <c r="B100" s="3" t="s">
        <v>70</v>
      </c>
      <c r="C100" s="3" t="s">
        <v>65</v>
      </c>
      <c r="D100" s="3">
        <v>2.4</v>
      </c>
      <c r="E100" s="3">
        <v>3.2</v>
      </c>
      <c r="F100" s="3">
        <f t="shared" si="2"/>
        <v>2.8</v>
      </c>
      <c r="G100" s="3"/>
      <c r="H100" s="3"/>
      <c r="I100" s="3">
        <v>11.1</v>
      </c>
      <c r="J100" s="3"/>
      <c r="K100" s="3"/>
      <c r="L100" s="3">
        <v>977.7</v>
      </c>
      <c r="M100" s="3">
        <v>17.600000000000001</v>
      </c>
      <c r="N100" s="4">
        <f t="shared" si="3"/>
        <v>1.1792000000000002</v>
      </c>
      <c r="O100" s="4"/>
      <c r="P100" s="4"/>
      <c r="Q100" s="15" t="s">
        <v>93</v>
      </c>
      <c r="R100" s="26" t="s">
        <v>122</v>
      </c>
      <c r="T100" s="1">
        <f>8/12</f>
        <v>0.66666666666666663</v>
      </c>
      <c r="W100" s="3">
        <v>11.1</v>
      </c>
      <c r="X100" s="3">
        <v>17.600000000000001</v>
      </c>
      <c r="Y100" s="36">
        <f>W100/X100</f>
        <v>0.63068181818181812</v>
      </c>
    </row>
    <row r="101" spans="1:27" x14ac:dyDescent="0.25">
      <c r="A101" s="3">
        <v>26</v>
      </c>
      <c r="B101" s="3" t="s">
        <v>70</v>
      </c>
      <c r="C101" s="3" t="s">
        <v>65</v>
      </c>
      <c r="D101" s="3">
        <v>3.8</v>
      </c>
      <c r="E101" s="3">
        <v>3.6</v>
      </c>
      <c r="F101" s="3">
        <f t="shared" si="2"/>
        <v>3.7</v>
      </c>
      <c r="G101" s="3"/>
      <c r="H101" s="3"/>
      <c r="I101" s="3"/>
      <c r="J101" s="3"/>
      <c r="K101" s="3"/>
      <c r="L101" s="3"/>
      <c r="M101" s="3"/>
      <c r="N101" s="4"/>
      <c r="O101" s="4"/>
      <c r="P101" s="4"/>
      <c r="Q101" s="15" t="s">
        <v>85</v>
      </c>
      <c r="R101" s="26" t="s">
        <v>122</v>
      </c>
      <c r="W101" s="3"/>
      <c r="X101" s="3"/>
    </row>
    <row r="102" spans="1:27" x14ac:dyDescent="0.25">
      <c r="A102" s="3">
        <v>27</v>
      </c>
      <c r="B102" s="3" t="s">
        <v>70</v>
      </c>
      <c r="C102" s="3" t="s">
        <v>65</v>
      </c>
      <c r="D102" s="3">
        <v>2.5</v>
      </c>
      <c r="E102" s="3">
        <v>2.9</v>
      </c>
      <c r="F102" s="3">
        <f t="shared" si="2"/>
        <v>2.7</v>
      </c>
      <c r="G102" s="3"/>
      <c r="H102" s="3"/>
      <c r="I102" s="3"/>
      <c r="J102" s="3"/>
      <c r="K102" s="3"/>
      <c r="L102" s="3"/>
      <c r="M102" s="3"/>
      <c r="N102" s="4"/>
      <c r="O102" s="4"/>
      <c r="P102" s="4"/>
      <c r="Q102" s="15" t="s">
        <v>94</v>
      </c>
      <c r="R102" s="1" t="s">
        <v>123</v>
      </c>
      <c r="W102" s="3"/>
      <c r="X102" s="3"/>
    </row>
    <row r="103" spans="1:27" x14ac:dyDescent="0.25">
      <c r="A103" s="3">
        <v>28</v>
      </c>
      <c r="B103" s="3" t="s">
        <v>70</v>
      </c>
      <c r="C103" s="3" t="s">
        <v>65</v>
      </c>
      <c r="D103" s="3">
        <v>4.2</v>
      </c>
      <c r="E103" s="3">
        <v>3.6</v>
      </c>
      <c r="F103" s="3">
        <f t="shared" si="2"/>
        <v>3.9000000000000004</v>
      </c>
      <c r="G103" s="3"/>
      <c r="H103" s="3"/>
      <c r="I103" s="3"/>
      <c r="J103" s="3"/>
      <c r="K103" s="3"/>
      <c r="L103" s="3"/>
      <c r="M103" s="3"/>
      <c r="N103" s="4"/>
      <c r="O103" s="4"/>
      <c r="P103" s="4"/>
      <c r="Q103" s="15" t="s">
        <v>84</v>
      </c>
      <c r="R103" s="26" t="s">
        <v>122</v>
      </c>
      <c r="W103" s="3"/>
      <c r="X103" s="3"/>
    </row>
    <row r="104" spans="1:27" x14ac:dyDescent="0.25">
      <c r="A104" s="3">
        <v>29</v>
      </c>
      <c r="B104" s="3" t="s">
        <v>70</v>
      </c>
      <c r="C104" s="3" t="s">
        <v>65</v>
      </c>
      <c r="D104" s="3">
        <v>4.0999999999999996</v>
      </c>
      <c r="E104" s="3">
        <v>4.5</v>
      </c>
      <c r="F104" s="3">
        <f t="shared" si="2"/>
        <v>4.3</v>
      </c>
      <c r="G104" s="3"/>
      <c r="H104" s="3"/>
      <c r="I104" s="3"/>
      <c r="J104" s="3"/>
      <c r="K104" s="3"/>
      <c r="L104" s="3"/>
      <c r="M104" s="3"/>
      <c r="N104" s="4"/>
      <c r="O104" s="4"/>
      <c r="P104" s="4"/>
      <c r="Q104" s="15" t="s">
        <v>84</v>
      </c>
      <c r="R104" s="26" t="s">
        <v>122</v>
      </c>
      <c r="W104" s="3"/>
      <c r="X104" s="3"/>
    </row>
    <row r="105" spans="1:27" x14ac:dyDescent="0.25">
      <c r="A105" s="3">
        <v>30</v>
      </c>
      <c r="B105" s="3" t="s">
        <v>70</v>
      </c>
      <c r="C105" s="3" t="s">
        <v>65</v>
      </c>
      <c r="D105" s="3">
        <v>2.8</v>
      </c>
      <c r="E105" s="3">
        <v>2.6</v>
      </c>
      <c r="F105" s="3">
        <f t="shared" si="2"/>
        <v>2.7</v>
      </c>
      <c r="G105" s="3"/>
      <c r="H105" s="3"/>
      <c r="I105" s="3"/>
      <c r="J105" s="3"/>
      <c r="K105" s="3"/>
      <c r="L105" s="3"/>
      <c r="M105" s="3"/>
      <c r="N105" s="4"/>
      <c r="O105" s="4"/>
      <c r="P105" s="4"/>
      <c r="Q105" s="15" t="s">
        <v>89</v>
      </c>
      <c r="R105" s="26" t="s">
        <v>122</v>
      </c>
      <c r="W105" s="3"/>
      <c r="X105" s="3"/>
    </row>
    <row r="106" spans="1:27" x14ac:dyDescent="0.25">
      <c r="A106" s="3">
        <v>31</v>
      </c>
      <c r="B106" s="3" t="s">
        <v>70</v>
      </c>
      <c r="C106" s="3" t="s">
        <v>65</v>
      </c>
      <c r="D106" s="3">
        <v>2.2999999999999998</v>
      </c>
      <c r="E106" s="3">
        <v>2.6</v>
      </c>
      <c r="F106" s="3">
        <f t="shared" si="2"/>
        <v>2.4500000000000002</v>
      </c>
      <c r="G106" s="3"/>
      <c r="H106" s="3"/>
      <c r="I106" s="3"/>
      <c r="J106" s="3"/>
      <c r="K106" s="3"/>
      <c r="L106" s="3"/>
      <c r="M106" s="3"/>
      <c r="N106" s="4"/>
      <c r="O106" s="4"/>
      <c r="P106" s="4"/>
      <c r="Q106" s="15"/>
      <c r="R106" s="26" t="s">
        <v>121</v>
      </c>
      <c r="W106" s="3"/>
      <c r="X106" s="3"/>
    </row>
    <row r="107" spans="1:27" x14ac:dyDescent="0.25">
      <c r="A107" s="3">
        <v>32</v>
      </c>
      <c r="B107" s="3" t="s">
        <v>70</v>
      </c>
      <c r="C107" s="3" t="s">
        <v>65</v>
      </c>
      <c r="D107" s="3">
        <v>3.3</v>
      </c>
      <c r="E107" s="3">
        <v>3.8</v>
      </c>
      <c r="F107" s="3">
        <f t="shared" si="2"/>
        <v>3.55</v>
      </c>
      <c r="G107" s="3"/>
      <c r="H107" s="3"/>
      <c r="I107" s="3"/>
      <c r="J107" s="3"/>
      <c r="K107" s="3"/>
      <c r="L107" s="3"/>
      <c r="M107" s="3"/>
      <c r="N107" s="4"/>
      <c r="O107" s="4"/>
      <c r="P107" s="4"/>
      <c r="Q107" s="15"/>
      <c r="R107" s="26" t="s">
        <v>121</v>
      </c>
      <c r="W107" s="3"/>
      <c r="X107" s="3"/>
    </row>
    <row r="108" spans="1:27" x14ac:dyDescent="0.25">
      <c r="A108" s="3">
        <v>33</v>
      </c>
      <c r="B108" s="3" t="s">
        <v>70</v>
      </c>
      <c r="C108" s="3" t="s">
        <v>65</v>
      </c>
      <c r="D108" s="3">
        <v>3.1</v>
      </c>
      <c r="E108" s="3">
        <v>3.1</v>
      </c>
      <c r="F108" s="3">
        <f t="shared" si="2"/>
        <v>3.1</v>
      </c>
      <c r="G108" s="3"/>
      <c r="H108" s="3"/>
      <c r="I108" s="3"/>
      <c r="J108" s="3"/>
      <c r="K108" s="3"/>
      <c r="L108" s="3"/>
      <c r="M108" s="3"/>
      <c r="N108" s="4"/>
      <c r="O108" s="4"/>
      <c r="P108" s="4"/>
      <c r="Q108" s="15"/>
      <c r="R108" s="26" t="s">
        <v>121</v>
      </c>
      <c r="W108" s="3"/>
      <c r="X108" s="3"/>
    </row>
    <row r="109" spans="1:27" x14ac:dyDescent="0.25">
      <c r="A109" s="3">
        <v>34</v>
      </c>
      <c r="B109" s="3" t="s">
        <v>70</v>
      </c>
      <c r="C109" s="3" t="s">
        <v>65</v>
      </c>
      <c r="D109" s="3">
        <v>4.4000000000000004</v>
      </c>
      <c r="E109" s="3">
        <v>2.9</v>
      </c>
      <c r="F109" s="3">
        <f t="shared" si="2"/>
        <v>3.6500000000000004</v>
      </c>
      <c r="G109" s="3"/>
      <c r="H109" s="3"/>
      <c r="I109" s="3"/>
      <c r="J109" s="3"/>
      <c r="K109" s="3"/>
      <c r="L109" s="3"/>
      <c r="M109" s="3"/>
      <c r="N109" s="4"/>
      <c r="O109" s="4"/>
      <c r="P109" s="4"/>
      <c r="Q109" s="15" t="s">
        <v>83</v>
      </c>
      <c r="R109" s="26" t="s">
        <v>122</v>
      </c>
      <c r="W109" s="3"/>
      <c r="X109" s="3"/>
    </row>
    <row r="110" spans="1:27" x14ac:dyDescent="0.25">
      <c r="A110" s="3">
        <v>35</v>
      </c>
      <c r="B110" s="3" t="s">
        <v>70</v>
      </c>
      <c r="C110" s="3" t="s">
        <v>65</v>
      </c>
      <c r="D110" s="3">
        <v>4.5999999999999996</v>
      </c>
      <c r="E110" s="3">
        <v>4.5999999999999996</v>
      </c>
      <c r="F110" s="3">
        <f t="shared" si="2"/>
        <v>4.5999999999999996</v>
      </c>
      <c r="G110" s="3"/>
      <c r="H110" s="3"/>
      <c r="I110" s="3"/>
      <c r="J110" s="3"/>
      <c r="K110" s="3"/>
      <c r="L110" s="3"/>
      <c r="M110" s="3"/>
      <c r="N110" s="4"/>
      <c r="O110" s="4"/>
      <c r="P110" s="4"/>
      <c r="Q110" s="15"/>
      <c r="R110" s="26" t="s">
        <v>121</v>
      </c>
      <c r="W110" s="3"/>
      <c r="X110" s="3"/>
    </row>
    <row r="111" spans="1:27" x14ac:dyDescent="0.25">
      <c r="A111" s="3">
        <v>36</v>
      </c>
      <c r="B111" s="3" t="s">
        <v>70</v>
      </c>
      <c r="C111" s="3" t="s">
        <v>65</v>
      </c>
      <c r="D111" s="3">
        <v>3</v>
      </c>
      <c r="E111" s="3">
        <v>3.2</v>
      </c>
      <c r="F111" s="3">
        <f t="shared" si="2"/>
        <v>3.1</v>
      </c>
      <c r="G111" s="3"/>
      <c r="H111" s="3"/>
      <c r="I111" s="3"/>
      <c r="J111" s="3"/>
      <c r="K111" s="3"/>
      <c r="L111" s="3"/>
      <c r="M111" s="3"/>
      <c r="N111" s="4"/>
      <c r="O111" s="4"/>
      <c r="P111" s="4"/>
      <c r="Q111" s="15"/>
      <c r="R111" s="26" t="s">
        <v>121</v>
      </c>
      <c r="W111" s="3"/>
      <c r="X111" s="3"/>
    </row>
    <row r="112" spans="1:27" x14ac:dyDescent="0.25">
      <c r="A112" s="3">
        <v>1</v>
      </c>
      <c r="B112" s="3" t="s">
        <v>64</v>
      </c>
      <c r="C112" s="3" t="s">
        <v>66</v>
      </c>
      <c r="D112" s="3">
        <v>0.3</v>
      </c>
      <c r="E112" s="3">
        <v>0.6</v>
      </c>
      <c r="F112" s="3">
        <f t="shared" si="2"/>
        <v>0.44999999999999996</v>
      </c>
      <c r="G112" s="3">
        <f>AVERAGE(F112:F147)</f>
        <v>1.9624999999999995</v>
      </c>
      <c r="H112" s="3">
        <f>STDEV(F112:F147)</f>
        <v>1.0342267643026852</v>
      </c>
      <c r="I112" s="3">
        <v>8.6999999999999993</v>
      </c>
      <c r="J112" s="3">
        <f>AVERAGE(I112:I147)</f>
        <v>9.5</v>
      </c>
      <c r="K112" s="3">
        <f>STDEV(I112:I147)</f>
        <v>0.91651513899116821</v>
      </c>
      <c r="L112" s="3">
        <v>661.2</v>
      </c>
      <c r="M112" s="3">
        <v>20.5</v>
      </c>
      <c r="N112" s="4">
        <f t="shared" si="3"/>
        <v>1.3735000000000004</v>
      </c>
      <c r="O112" s="4">
        <f>AVERAGE(N112:N147)</f>
        <v>1.4226333333333336</v>
      </c>
      <c r="P112" s="4">
        <f>STDEV(N112:N147)</f>
        <v>0.15986673616901462</v>
      </c>
      <c r="Q112" s="15"/>
      <c r="R112" s="26" t="s">
        <v>121</v>
      </c>
      <c r="S112" s="1">
        <f>10/36</f>
        <v>0.27777777777777779</v>
      </c>
      <c r="T112" s="1">
        <f>3/12</f>
        <v>0.25</v>
      </c>
      <c r="U112" s="34">
        <f>AVERAGE(T112:T147)</f>
        <v>0.27777777777777773</v>
      </c>
      <c r="V112" s="34">
        <f>STDEV(T112:T147)</f>
        <v>4.8112522432469065E-2</v>
      </c>
      <c r="W112" s="3">
        <v>8.6999999999999993</v>
      </c>
      <c r="X112" s="3">
        <v>20.5</v>
      </c>
      <c r="Y112" s="36">
        <f>W112/X112</f>
        <v>0.42439024390243901</v>
      </c>
      <c r="Z112" s="36">
        <f>AVERAGE(Y112:Y147)</f>
        <v>0.44852869093652892</v>
      </c>
      <c r="AA112" s="36">
        <f>STDEV(Y112:Y147)</f>
        <v>2.9821125360559957E-2</v>
      </c>
    </row>
    <row r="113" spans="1:25" x14ac:dyDescent="0.25">
      <c r="A113" s="3">
        <v>2</v>
      </c>
      <c r="B113" s="3" t="s">
        <v>64</v>
      </c>
      <c r="C113" s="3" t="s">
        <v>66</v>
      </c>
      <c r="D113" s="3">
        <v>2.6</v>
      </c>
      <c r="E113" s="3">
        <v>3</v>
      </c>
      <c r="F113" s="3">
        <f t="shared" si="2"/>
        <v>2.8</v>
      </c>
      <c r="G113" s="3"/>
      <c r="H113" s="3"/>
      <c r="I113" s="3"/>
      <c r="J113" s="3"/>
      <c r="K113" s="3"/>
      <c r="L113" s="3"/>
      <c r="M113" s="3"/>
      <c r="N113" s="4"/>
      <c r="O113" s="4"/>
      <c r="P113" s="4"/>
      <c r="Q113" s="15"/>
      <c r="R113" s="26" t="s">
        <v>121</v>
      </c>
      <c r="W113" s="3"/>
      <c r="X113" s="3"/>
    </row>
    <row r="114" spans="1:25" x14ac:dyDescent="0.25">
      <c r="A114" s="3">
        <v>3</v>
      </c>
      <c r="B114" s="3" t="s">
        <v>64</v>
      </c>
      <c r="C114" s="3" t="s">
        <v>66</v>
      </c>
      <c r="D114" s="3">
        <v>1</v>
      </c>
      <c r="E114" s="3">
        <v>1.2</v>
      </c>
      <c r="F114" s="3">
        <f t="shared" si="2"/>
        <v>1.1000000000000001</v>
      </c>
      <c r="G114" s="3"/>
      <c r="H114" s="3"/>
      <c r="I114" s="3"/>
      <c r="J114" s="3"/>
      <c r="K114" s="3"/>
      <c r="L114" s="3"/>
      <c r="M114" s="3"/>
      <c r="N114" s="4"/>
      <c r="O114" s="4"/>
      <c r="P114" s="4"/>
      <c r="Q114" s="15" t="s">
        <v>85</v>
      </c>
      <c r="R114" s="26" t="s">
        <v>122</v>
      </c>
      <c r="W114" s="3"/>
      <c r="X114" s="3"/>
    </row>
    <row r="115" spans="1:25" x14ac:dyDescent="0.25">
      <c r="A115" s="3">
        <v>4</v>
      </c>
      <c r="B115" s="3" t="s">
        <v>64</v>
      </c>
      <c r="C115" s="3" t="s">
        <v>66</v>
      </c>
      <c r="D115" s="3">
        <v>2.4</v>
      </c>
      <c r="E115" s="3">
        <v>1.9</v>
      </c>
      <c r="F115" s="3">
        <f t="shared" si="2"/>
        <v>2.15</v>
      </c>
      <c r="G115" s="3"/>
      <c r="H115" s="3"/>
      <c r="I115" s="3"/>
      <c r="J115" s="3"/>
      <c r="K115" s="3"/>
      <c r="L115" s="3"/>
      <c r="M115" s="3"/>
      <c r="N115" s="4"/>
      <c r="O115" s="4"/>
      <c r="P115" s="4"/>
      <c r="Q115" s="15"/>
      <c r="R115" s="26" t="s">
        <v>121</v>
      </c>
      <c r="W115" s="3"/>
      <c r="X115" s="3"/>
    </row>
    <row r="116" spans="1:25" x14ac:dyDescent="0.25">
      <c r="A116" s="3">
        <v>5</v>
      </c>
      <c r="B116" s="3" t="s">
        <v>64</v>
      </c>
      <c r="C116" s="3" t="s">
        <v>66</v>
      </c>
      <c r="D116" s="3">
        <v>0.5</v>
      </c>
      <c r="E116" s="3">
        <v>1.5</v>
      </c>
      <c r="F116" s="3">
        <f t="shared" si="2"/>
        <v>1</v>
      </c>
      <c r="G116" s="3"/>
      <c r="H116" s="3"/>
      <c r="I116" s="3"/>
      <c r="J116" s="3"/>
      <c r="K116" s="3"/>
      <c r="L116" s="3"/>
      <c r="M116" s="3"/>
      <c r="N116" s="4"/>
      <c r="O116" s="4"/>
      <c r="P116" s="4"/>
      <c r="Q116" s="15" t="s">
        <v>83</v>
      </c>
      <c r="R116" s="26" t="s">
        <v>122</v>
      </c>
      <c r="W116" s="3"/>
      <c r="X116" s="3"/>
    </row>
    <row r="117" spans="1:25" x14ac:dyDescent="0.25">
      <c r="A117" s="3">
        <v>6</v>
      </c>
      <c r="B117" s="3" t="s">
        <v>64</v>
      </c>
      <c r="C117" s="3" t="s">
        <v>66</v>
      </c>
      <c r="D117" s="3">
        <v>6</v>
      </c>
      <c r="E117" s="3">
        <v>5.4</v>
      </c>
      <c r="F117" s="3">
        <f t="shared" si="2"/>
        <v>5.7</v>
      </c>
      <c r="G117" s="3"/>
      <c r="H117" s="3"/>
      <c r="I117" s="3"/>
      <c r="J117" s="3"/>
      <c r="K117" s="3"/>
      <c r="L117" s="3"/>
      <c r="M117" s="3"/>
      <c r="N117" s="4"/>
      <c r="O117" s="4"/>
      <c r="P117" s="4"/>
      <c r="Q117" s="15"/>
      <c r="R117" s="26" t="s">
        <v>121</v>
      </c>
      <c r="W117" s="3"/>
      <c r="X117" s="3"/>
    </row>
    <row r="118" spans="1:25" x14ac:dyDescent="0.25">
      <c r="A118" s="3">
        <v>7</v>
      </c>
      <c r="B118" s="3" t="s">
        <v>64</v>
      </c>
      <c r="C118" s="3" t="s">
        <v>66</v>
      </c>
      <c r="D118" s="3">
        <v>3.2</v>
      </c>
      <c r="E118" s="3">
        <v>3.8</v>
      </c>
      <c r="F118" s="3">
        <f t="shared" si="2"/>
        <v>3.5</v>
      </c>
      <c r="G118" s="3"/>
      <c r="H118" s="3"/>
      <c r="I118" s="3"/>
      <c r="J118" s="3"/>
      <c r="K118" s="3"/>
      <c r="L118" s="3"/>
      <c r="M118" s="3"/>
      <c r="N118" s="4"/>
      <c r="O118" s="4"/>
      <c r="P118" s="4"/>
      <c r="Q118" s="15"/>
      <c r="R118" s="26" t="s">
        <v>121</v>
      </c>
      <c r="W118" s="3"/>
      <c r="X118" s="3"/>
    </row>
    <row r="119" spans="1:25" x14ac:dyDescent="0.25">
      <c r="A119" s="3">
        <v>8</v>
      </c>
      <c r="B119" s="3" t="s">
        <v>64</v>
      </c>
      <c r="C119" s="3" t="s">
        <v>66</v>
      </c>
      <c r="D119" s="3">
        <v>1.3</v>
      </c>
      <c r="E119" s="3">
        <v>1.5</v>
      </c>
      <c r="F119" s="3">
        <f t="shared" si="2"/>
        <v>1.4</v>
      </c>
      <c r="G119" s="3"/>
      <c r="H119" s="3"/>
      <c r="I119" s="3"/>
      <c r="J119" s="3"/>
      <c r="K119" s="3"/>
      <c r="L119" s="3"/>
      <c r="M119" s="3"/>
      <c r="N119" s="4"/>
      <c r="O119" s="4"/>
      <c r="P119" s="4"/>
      <c r="Q119" s="15"/>
      <c r="R119" s="26" t="s">
        <v>121</v>
      </c>
      <c r="W119" s="3"/>
      <c r="X119" s="3"/>
    </row>
    <row r="120" spans="1:25" x14ac:dyDescent="0.25">
      <c r="A120" s="3">
        <v>9</v>
      </c>
      <c r="B120" s="3" t="s">
        <v>64</v>
      </c>
      <c r="C120" s="3" t="s">
        <v>66</v>
      </c>
      <c r="D120" s="3">
        <v>1.8</v>
      </c>
      <c r="E120" s="3">
        <v>2.1</v>
      </c>
      <c r="F120" s="3">
        <f t="shared" si="2"/>
        <v>1.9500000000000002</v>
      </c>
      <c r="G120" s="3"/>
      <c r="H120" s="3"/>
      <c r="I120" s="3"/>
      <c r="J120" s="3"/>
      <c r="K120" s="3"/>
      <c r="L120" s="3"/>
      <c r="M120" s="3"/>
      <c r="N120" s="4"/>
      <c r="O120" s="4"/>
      <c r="P120" s="4"/>
      <c r="Q120" s="15"/>
      <c r="R120" s="26" t="s">
        <v>121</v>
      </c>
      <c r="W120" s="3"/>
      <c r="X120" s="3"/>
    </row>
    <row r="121" spans="1:25" x14ac:dyDescent="0.25">
      <c r="A121" s="3">
        <v>10</v>
      </c>
      <c r="B121" s="3" t="s">
        <v>64</v>
      </c>
      <c r="C121" s="3" t="s">
        <v>66</v>
      </c>
      <c r="D121" s="3">
        <v>0.7</v>
      </c>
      <c r="E121" s="3">
        <v>0.9</v>
      </c>
      <c r="F121" s="3">
        <f t="shared" si="2"/>
        <v>0.8</v>
      </c>
      <c r="G121" s="3"/>
      <c r="H121" s="3"/>
      <c r="I121" s="3"/>
      <c r="J121" s="3"/>
      <c r="K121" s="3"/>
      <c r="L121" s="3"/>
      <c r="M121" s="3"/>
      <c r="N121" s="4"/>
      <c r="O121" s="4"/>
      <c r="P121" s="4"/>
      <c r="Q121" s="15"/>
      <c r="R121" s="26" t="s">
        <v>121</v>
      </c>
      <c r="W121" s="3"/>
      <c r="X121" s="3"/>
    </row>
    <row r="122" spans="1:25" x14ac:dyDescent="0.25">
      <c r="A122" s="3">
        <v>11</v>
      </c>
      <c r="B122" s="3" t="s">
        <v>64</v>
      </c>
      <c r="C122" s="3" t="s">
        <v>66</v>
      </c>
      <c r="D122" s="3">
        <v>1.4</v>
      </c>
      <c r="E122" s="3">
        <v>1.1000000000000001</v>
      </c>
      <c r="F122" s="3">
        <f t="shared" si="2"/>
        <v>1.25</v>
      </c>
      <c r="G122" s="3"/>
      <c r="H122" s="3"/>
      <c r="I122" s="3"/>
      <c r="J122" s="3"/>
      <c r="K122" s="3"/>
      <c r="L122" s="3"/>
      <c r="M122" s="3"/>
      <c r="N122" s="4"/>
      <c r="O122" s="4"/>
      <c r="P122" s="4"/>
      <c r="Q122" s="15" t="s">
        <v>85</v>
      </c>
      <c r="R122" s="26" t="s">
        <v>122</v>
      </c>
      <c r="W122" s="3"/>
      <c r="X122" s="3"/>
    </row>
    <row r="123" spans="1:25" x14ac:dyDescent="0.25">
      <c r="A123" s="3">
        <v>12</v>
      </c>
      <c r="B123" s="3" t="s">
        <v>64</v>
      </c>
      <c r="C123" s="3" t="s">
        <v>66</v>
      </c>
      <c r="D123" s="3">
        <v>2.1</v>
      </c>
      <c r="E123" s="3">
        <v>2.7</v>
      </c>
      <c r="F123" s="3">
        <f t="shared" si="2"/>
        <v>2.4000000000000004</v>
      </c>
      <c r="G123" s="3"/>
      <c r="H123" s="3"/>
      <c r="I123" s="3"/>
      <c r="J123" s="3"/>
      <c r="K123" s="3"/>
      <c r="L123" s="3"/>
      <c r="M123" s="3"/>
      <c r="N123" s="4"/>
      <c r="O123" s="4"/>
      <c r="P123" s="4"/>
      <c r="Q123" s="15"/>
      <c r="R123" s="26" t="s">
        <v>121</v>
      </c>
      <c r="W123" s="3"/>
      <c r="X123" s="3"/>
    </row>
    <row r="124" spans="1:25" s="19" customFormat="1" x14ac:dyDescent="0.25">
      <c r="A124" s="3">
        <v>13</v>
      </c>
      <c r="B124" s="20" t="s">
        <v>64</v>
      </c>
      <c r="C124" s="20" t="s">
        <v>66</v>
      </c>
      <c r="D124" s="3">
        <v>2.1</v>
      </c>
      <c r="E124" s="3">
        <v>2.4</v>
      </c>
      <c r="F124" s="3">
        <f t="shared" si="2"/>
        <v>2.25</v>
      </c>
      <c r="G124" s="3"/>
      <c r="H124" s="3"/>
      <c r="I124" s="3">
        <v>9.3000000000000007</v>
      </c>
      <c r="J124" s="3"/>
      <c r="K124" s="3"/>
      <c r="L124" s="3">
        <v>758.1</v>
      </c>
      <c r="M124" s="3">
        <v>19.3</v>
      </c>
      <c r="N124" s="4">
        <f t="shared" si="3"/>
        <v>1.2931000000000001</v>
      </c>
      <c r="O124" s="4"/>
      <c r="P124" s="4"/>
      <c r="Q124" s="15"/>
      <c r="R124" s="26" t="s">
        <v>121</v>
      </c>
      <c r="T124" s="19">
        <f>4/12</f>
        <v>0.33333333333333331</v>
      </c>
      <c r="W124" s="3">
        <v>9.3000000000000007</v>
      </c>
      <c r="X124" s="3">
        <v>19.3</v>
      </c>
      <c r="Y124" s="36">
        <f>W124/X124</f>
        <v>0.48186528497409331</v>
      </c>
    </row>
    <row r="125" spans="1:25" x14ac:dyDescent="0.25">
      <c r="A125" s="3">
        <v>14</v>
      </c>
      <c r="B125" s="3" t="s">
        <v>64</v>
      </c>
      <c r="C125" s="3" t="s">
        <v>66</v>
      </c>
      <c r="D125" s="3">
        <v>0.8</v>
      </c>
      <c r="E125" s="3">
        <v>1</v>
      </c>
      <c r="F125" s="3">
        <f t="shared" si="2"/>
        <v>0.9</v>
      </c>
      <c r="G125" s="3"/>
      <c r="H125" s="3"/>
      <c r="I125" s="3"/>
      <c r="J125" s="3"/>
      <c r="K125" s="3"/>
      <c r="L125" s="3"/>
      <c r="M125" s="3"/>
      <c r="N125" s="4"/>
      <c r="O125" s="4"/>
      <c r="P125" s="4"/>
      <c r="Q125" s="15" t="s">
        <v>86</v>
      </c>
      <c r="R125" s="26" t="s">
        <v>122</v>
      </c>
      <c r="W125" s="3"/>
      <c r="X125" s="3"/>
    </row>
    <row r="126" spans="1:25" x14ac:dyDescent="0.25">
      <c r="A126" s="3">
        <v>15</v>
      </c>
      <c r="B126" s="3" t="s">
        <v>64</v>
      </c>
      <c r="C126" s="3" t="s">
        <v>66</v>
      </c>
      <c r="D126" s="3">
        <v>1.9</v>
      </c>
      <c r="E126" s="3">
        <v>1.8</v>
      </c>
      <c r="F126" s="3">
        <f t="shared" si="2"/>
        <v>1.85</v>
      </c>
      <c r="G126" s="3"/>
      <c r="H126" s="3"/>
      <c r="I126" s="3"/>
      <c r="J126" s="3"/>
      <c r="K126" s="3"/>
      <c r="L126" s="3"/>
      <c r="M126" s="3"/>
      <c r="N126" s="4"/>
      <c r="O126" s="4"/>
      <c r="P126" s="4"/>
      <c r="Q126" s="15"/>
      <c r="R126" s="26" t="s">
        <v>121</v>
      </c>
      <c r="W126" s="3"/>
      <c r="X126" s="3"/>
    </row>
    <row r="127" spans="1:25" x14ac:dyDescent="0.25">
      <c r="A127" s="3">
        <v>16</v>
      </c>
      <c r="B127" s="3" t="s">
        <v>64</v>
      </c>
      <c r="C127" s="3" t="s">
        <v>66</v>
      </c>
      <c r="D127" s="3">
        <v>1.9</v>
      </c>
      <c r="E127" s="3">
        <v>1.9</v>
      </c>
      <c r="F127" s="3">
        <f t="shared" si="2"/>
        <v>1.9</v>
      </c>
      <c r="G127" s="3"/>
      <c r="H127" s="3"/>
      <c r="I127" s="3"/>
      <c r="J127" s="3"/>
      <c r="K127" s="3"/>
      <c r="L127" s="3"/>
      <c r="M127" s="3"/>
      <c r="N127" s="4"/>
      <c r="O127" s="4"/>
      <c r="P127" s="4"/>
      <c r="Q127" s="15" t="s">
        <v>85</v>
      </c>
      <c r="R127" s="26" t="s">
        <v>122</v>
      </c>
      <c r="W127" s="3"/>
      <c r="X127" s="3"/>
    </row>
    <row r="128" spans="1:25" x14ac:dyDescent="0.25">
      <c r="A128" s="3">
        <v>17</v>
      </c>
      <c r="B128" s="3" t="s">
        <v>64</v>
      </c>
      <c r="C128" s="3" t="s">
        <v>66</v>
      </c>
      <c r="D128" s="3">
        <v>0.9</v>
      </c>
      <c r="E128" s="3">
        <v>0.8</v>
      </c>
      <c r="F128" s="3">
        <f t="shared" si="2"/>
        <v>0.85000000000000009</v>
      </c>
      <c r="G128" s="3"/>
      <c r="H128" s="3"/>
      <c r="I128" s="3"/>
      <c r="J128" s="3"/>
      <c r="K128" s="3"/>
      <c r="L128" s="3"/>
      <c r="M128" s="3"/>
      <c r="N128" s="4"/>
      <c r="O128" s="4"/>
      <c r="P128" s="4"/>
      <c r="Q128" s="15" t="s">
        <v>83</v>
      </c>
      <c r="R128" s="26" t="s">
        <v>122</v>
      </c>
      <c r="W128" s="3"/>
      <c r="X128" s="3"/>
    </row>
    <row r="129" spans="1:25" x14ac:dyDescent="0.25">
      <c r="A129" s="3">
        <v>18</v>
      </c>
      <c r="B129" s="3" t="s">
        <v>64</v>
      </c>
      <c r="C129" s="3" t="s">
        <v>66</v>
      </c>
      <c r="D129" s="3">
        <v>2.7</v>
      </c>
      <c r="E129" s="3">
        <v>2.8</v>
      </c>
      <c r="F129" s="3">
        <f t="shared" si="2"/>
        <v>2.75</v>
      </c>
      <c r="G129" s="3"/>
      <c r="H129" s="3"/>
      <c r="I129" s="3"/>
      <c r="J129" s="3"/>
      <c r="K129" s="3"/>
      <c r="L129" s="3"/>
      <c r="M129" s="3"/>
      <c r="N129" s="4"/>
      <c r="O129" s="4"/>
      <c r="P129" s="4"/>
      <c r="Q129" s="15"/>
      <c r="R129" s="26" t="s">
        <v>121</v>
      </c>
      <c r="W129" s="3"/>
      <c r="X129" s="3"/>
    </row>
    <row r="130" spans="1:25" x14ac:dyDescent="0.25">
      <c r="A130" s="3">
        <v>19</v>
      </c>
      <c r="B130" s="3" t="s">
        <v>64</v>
      </c>
      <c r="C130" s="3" t="s">
        <v>66</v>
      </c>
      <c r="D130" s="3">
        <v>1.4</v>
      </c>
      <c r="E130" s="3">
        <v>2.1</v>
      </c>
      <c r="F130" s="3">
        <f t="shared" si="2"/>
        <v>1.75</v>
      </c>
      <c r="G130" s="3"/>
      <c r="H130" s="3"/>
      <c r="I130" s="3"/>
      <c r="J130" s="3"/>
      <c r="K130" s="3"/>
      <c r="L130" s="3"/>
      <c r="M130" s="3"/>
      <c r="N130" s="4"/>
      <c r="O130" s="4"/>
      <c r="P130" s="4"/>
      <c r="Q130" s="15"/>
      <c r="R130" s="26" t="s">
        <v>121</v>
      </c>
      <c r="W130" s="3"/>
      <c r="X130" s="3"/>
    </row>
    <row r="131" spans="1:25" x14ac:dyDescent="0.25">
      <c r="A131" s="3">
        <v>20</v>
      </c>
      <c r="B131" s="3" t="s">
        <v>64</v>
      </c>
      <c r="C131" s="3" t="s">
        <v>66</v>
      </c>
      <c r="D131" s="3">
        <v>2.1</v>
      </c>
      <c r="E131" s="3">
        <v>1.8</v>
      </c>
      <c r="F131" s="3">
        <f t="shared" si="2"/>
        <v>1.9500000000000002</v>
      </c>
      <c r="G131" s="3"/>
      <c r="H131" s="3"/>
      <c r="I131" s="3"/>
      <c r="J131" s="3"/>
      <c r="K131" s="3"/>
      <c r="L131" s="3"/>
      <c r="M131" s="3"/>
      <c r="N131" s="4"/>
      <c r="O131" s="4"/>
      <c r="P131" s="4"/>
      <c r="Q131" s="15"/>
      <c r="R131" s="26" t="s">
        <v>121</v>
      </c>
      <c r="W131" s="3"/>
      <c r="X131" s="3"/>
    </row>
    <row r="132" spans="1:25" x14ac:dyDescent="0.25">
      <c r="A132" s="3">
        <v>21</v>
      </c>
      <c r="B132" s="3" t="s">
        <v>64</v>
      </c>
      <c r="C132" s="3" t="s">
        <v>66</v>
      </c>
      <c r="D132" s="3">
        <v>0.8</v>
      </c>
      <c r="E132" s="3">
        <v>1.5</v>
      </c>
      <c r="F132" s="3">
        <f t="shared" si="2"/>
        <v>1.1499999999999999</v>
      </c>
      <c r="G132" s="3"/>
      <c r="H132" s="3"/>
      <c r="I132" s="3"/>
      <c r="J132" s="3"/>
      <c r="K132" s="3"/>
      <c r="L132" s="3"/>
      <c r="M132" s="3"/>
      <c r="N132" s="4"/>
      <c r="O132" s="4"/>
      <c r="P132" s="4"/>
      <c r="Q132" s="15"/>
      <c r="R132" s="26" t="s">
        <v>121</v>
      </c>
      <c r="W132" s="3"/>
      <c r="X132" s="3"/>
    </row>
    <row r="133" spans="1:25" x14ac:dyDescent="0.25">
      <c r="A133" s="3">
        <v>22</v>
      </c>
      <c r="B133" s="3" t="s">
        <v>64</v>
      </c>
      <c r="C133" s="3" t="s">
        <v>66</v>
      </c>
      <c r="D133" s="3">
        <v>2.6</v>
      </c>
      <c r="E133" s="3">
        <v>2.8</v>
      </c>
      <c r="F133" s="3">
        <f t="shared" ref="F133:F196" si="4">AVERAGE(D133:E133)</f>
        <v>2.7</v>
      </c>
      <c r="G133" s="3"/>
      <c r="H133" s="3"/>
      <c r="I133" s="3"/>
      <c r="J133" s="3"/>
      <c r="K133" s="3"/>
      <c r="L133" s="3"/>
      <c r="M133" s="3"/>
      <c r="N133" s="4"/>
      <c r="O133" s="4"/>
      <c r="P133" s="4"/>
      <c r="Q133" s="15"/>
      <c r="R133" s="26" t="s">
        <v>121</v>
      </c>
      <c r="W133" s="3"/>
      <c r="X133" s="3"/>
    </row>
    <row r="134" spans="1:25" x14ac:dyDescent="0.25">
      <c r="A134" s="3">
        <v>23</v>
      </c>
      <c r="B134" s="3" t="s">
        <v>64</v>
      </c>
      <c r="C134" s="3" t="s">
        <v>66</v>
      </c>
      <c r="D134" s="3">
        <v>2.7</v>
      </c>
      <c r="E134" s="3">
        <v>2.4</v>
      </c>
      <c r="F134" s="3">
        <f t="shared" si="4"/>
        <v>2.5499999999999998</v>
      </c>
      <c r="G134" s="3"/>
      <c r="H134" s="3"/>
      <c r="I134" s="3"/>
      <c r="J134" s="3"/>
      <c r="K134" s="3"/>
      <c r="L134" s="3"/>
      <c r="M134" s="3"/>
      <c r="N134" s="4"/>
      <c r="O134" s="4"/>
      <c r="P134" s="4"/>
      <c r="Q134" s="15"/>
      <c r="R134" s="26" t="s">
        <v>121</v>
      </c>
      <c r="W134" s="3"/>
      <c r="X134" s="3"/>
    </row>
    <row r="135" spans="1:25" x14ac:dyDescent="0.25">
      <c r="A135" s="3">
        <v>24</v>
      </c>
      <c r="B135" s="3" t="s">
        <v>64</v>
      </c>
      <c r="C135" s="3" t="s">
        <v>66</v>
      </c>
      <c r="D135" s="3">
        <v>1.5</v>
      </c>
      <c r="E135" s="3">
        <v>1.6</v>
      </c>
      <c r="F135" s="3">
        <f t="shared" si="4"/>
        <v>1.55</v>
      </c>
      <c r="G135" s="3"/>
      <c r="H135" s="3"/>
      <c r="I135" s="3"/>
      <c r="J135" s="3"/>
      <c r="K135" s="3"/>
      <c r="L135" s="3"/>
      <c r="M135" s="3"/>
      <c r="N135" s="4"/>
      <c r="O135" s="4"/>
      <c r="P135" s="4"/>
      <c r="Q135" s="15" t="s">
        <v>85</v>
      </c>
      <c r="R135" s="26" t="s">
        <v>122</v>
      </c>
      <c r="W135" s="3"/>
      <c r="X135" s="3"/>
    </row>
    <row r="136" spans="1:25" x14ac:dyDescent="0.25">
      <c r="A136" s="3">
        <v>25</v>
      </c>
      <c r="B136" s="3" t="s">
        <v>64</v>
      </c>
      <c r="C136" s="3" t="s">
        <v>66</v>
      </c>
      <c r="D136" s="3">
        <v>0.7</v>
      </c>
      <c r="E136" s="3">
        <v>0.7</v>
      </c>
      <c r="F136" s="3">
        <f t="shared" si="4"/>
        <v>0.7</v>
      </c>
      <c r="G136" s="3"/>
      <c r="H136" s="3"/>
      <c r="I136" s="3">
        <v>10.5</v>
      </c>
      <c r="J136" s="3"/>
      <c r="K136" s="3"/>
      <c r="L136" s="3">
        <v>729.9</v>
      </c>
      <c r="M136" s="3">
        <v>23.9</v>
      </c>
      <c r="N136" s="4">
        <f t="shared" ref="N136:N196" si="5">M136*0.1*0.067*100/10</f>
        <v>1.6013000000000002</v>
      </c>
      <c r="O136" s="4"/>
      <c r="P136" s="4"/>
      <c r="Q136" s="15" t="s">
        <v>84</v>
      </c>
      <c r="R136" s="26" t="s">
        <v>122</v>
      </c>
      <c r="T136" s="1">
        <f>3/12</f>
        <v>0.25</v>
      </c>
      <c r="W136" s="3">
        <v>10.5</v>
      </c>
      <c r="X136" s="3">
        <v>23.9</v>
      </c>
      <c r="Y136" s="36">
        <f>W136/X136</f>
        <v>0.43933054393305443</v>
      </c>
    </row>
    <row r="137" spans="1:25" x14ac:dyDescent="0.25">
      <c r="A137" s="3">
        <v>26</v>
      </c>
      <c r="B137" s="3" t="s">
        <v>64</v>
      </c>
      <c r="C137" s="3" t="s">
        <v>66</v>
      </c>
      <c r="D137" s="3">
        <v>0.8</v>
      </c>
      <c r="E137" s="3">
        <v>0.8</v>
      </c>
      <c r="F137" s="3">
        <f t="shared" si="4"/>
        <v>0.8</v>
      </c>
      <c r="G137" s="3"/>
      <c r="H137" s="3"/>
      <c r="I137" s="3"/>
      <c r="J137" s="3"/>
      <c r="K137" s="3"/>
      <c r="L137" s="3"/>
      <c r="M137" s="3"/>
      <c r="N137" s="4"/>
      <c r="O137" s="4"/>
      <c r="P137" s="4"/>
      <c r="Q137" s="15"/>
      <c r="R137" s="26" t="s">
        <v>121</v>
      </c>
      <c r="W137" s="3"/>
      <c r="X137" s="3"/>
    </row>
    <row r="138" spans="1:25" x14ac:dyDescent="0.25">
      <c r="A138" s="3">
        <v>27</v>
      </c>
      <c r="B138" s="3" t="s">
        <v>64</v>
      </c>
      <c r="C138" s="3" t="s">
        <v>66</v>
      </c>
      <c r="D138" s="3">
        <v>2</v>
      </c>
      <c r="E138" s="3">
        <v>1.5</v>
      </c>
      <c r="F138" s="3">
        <f t="shared" si="4"/>
        <v>1.75</v>
      </c>
      <c r="G138" s="3"/>
      <c r="H138" s="3"/>
      <c r="I138" s="3"/>
      <c r="J138" s="3"/>
      <c r="K138" s="3"/>
      <c r="L138" s="3"/>
      <c r="M138" s="3"/>
      <c r="N138" s="4"/>
      <c r="O138" s="4"/>
      <c r="P138" s="4"/>
      <c r="Q138" s="15"/>
      <c r="R138" s="26" t="s">
        <v>121</v>
      </c>
      <c r="W138" s="3"/>
      <c r="X138" s="3"/>
    </row>
    <row r="139" spans="1:25" x14ac:dyDescent="0.25">
      <c r="A139" s="3">
        <v>28</v>
      </c>
      <c r="B139" s="3" t="s">
        <v>64</v>
      </c>
      <c r="C139" s="3" t="s">
        <v>66</v>
      </c>
      <c r="D139" s="3">
        <v>2.8</v>
      </c>
      <c r="E139" s="3">
        <v>2.8</v>
      </c>
      <c r="F139" s="3">
        <f t="shared" si="4"/>
        <v>2.8</v>
      </c>
      <c r="G139" s="3"/>
      <c r="H139" s="3"/>
      <c r="I139" s="3"/>
      <c r="J139" s="3"/>
      <c r="K139" s="3"/>
      <c r="L139" s="3"/>
      <c r="M139" s="3"/>
      <c r="N139" s="4"/>
      <c r="O139" s="4"/>
      <c r="P139" s="4"/>
      <c r="Q139" s="15"/>
      <c r="R139" s="26" t="s">
        <v>121</v>
      </c>
      <c r="W139" s="3"/>
      <c r="X139" s="3"/>
    </row>
    <row r="140" spans="1:25" x14ac:dyDescent="0.25">
      <c r="A140" s="3">
        <v>29</v>
      </c>
      <c r="B140" s="3" t="s">
        <v>64</v>
      </c>
      <c r="C140" s="3" t="s">
        <v>66</v>
      </c>
      <c r="D140" s="3">
        <v>1.4</v>
      </c>
      <c r="E140" s="3">
        <v>1.9</v>
      </c>
      <c r="F140" s="3">
        <f t="shared" si="4"/>
        <v>1.65</v>
      </c>
      <c r="G140" s="3"/>
      <c r="H140" s="3"/>
      <c r="I140" s="3"/>
      <c r="J140" s="3"/>
      <c r="K140" s="3"/>
      <c r="L140" s="3"/>
      <c r="M140" s="3"/>
      <c r="N140" s="4"/>
      <c r="O140" s="4"/>
      <c r="P140" s="4"/>
      <c r="Q140" s="15"/>
      <c r="R140" s="26" t="s">
        <v>121</v>
      </c>
      <c r="W140" s="3"/>
      <c r="X140" s="3"/>
    </row>
    <row r="141" spans="1:25" x14ac:dyDescent="0.25">
      <c r="A141" s="3">
        <v>30</v>
      </c>
      <c r="B141" s="3" t="s">
        <v>64</v>
      </c>
      <c r="C141" s="3" t="s">
        <v>66</v>
      </c>
      <c r="D141" s="3">
        <v>1.9</v>
      </c>
      <c r="E141" s="3">
        <v>2.1</v>
      </c>
      <c r="F141" s="3">
        <f t="shared" si="4"/>
        <v>2</v>
      </c>
      <c r="G141" s="3"/>
      <c r="H141" s="3"/>
      <c r="I141" s="3"/>
      <c r="J141" s="3"/>
      <c r="K141" s="3"/>
      <c r="L141" s="3"/>
      <c r="M141" s="3"/>
      <c r="N141" s="4"/>
      <c r="O141" s="4"/>
      <c r="P141" s="4"/>
      <c r="Q141" s="15"/>
      <c r="R141" s="26" t="s">
        <v>121</v>
      </c>
      <c r="W141" s="3"/>
      <c r="X141" s="3"/>
    </row>
    <row r="142" spans="1:25" x14ac:dyDescent="0.25">
      <c r="A142" s="3">
        <v>31</v>
      </c>
      <c r="B142" s="3" t="s">
        <v>64</v>
      </c>
      <c r="C142" s="3" t="s">
        <v>66</v>
      </c>
      <c r="D142" s="3">
        <v>1.9</v>
      </c>
      <c r="E142" s="3">
        <v>2.2000000000000002</v>
      </c>
      <c r="F142" s="3">
        <f t="shared" si="4"/>
        <v>2.0499999999999998</v>
      </c>
      <c r="G142" s="3"/>
      <c r="H142" s="3"/>
      <c r="I142" s="3"/>
      <c r="J142" s="3"/>
      <c r="K142" s="3"/>
      <c r="L142" s="3"/>
      <c r="M142" s="3"/>
      <c r="N142" s="4"/>
      <c r="O142" s="4"/>
      <c r="P142" s="4"/>
      <c r="Q142" s="15"/>
      <c r="R142" s="26" t="s">
        <v>121</v>
      </c>
      <c r="W142" s="3"/>
      <c r="X142" s="3"/>
    </row>
    <row r="143" spans="1:25" x14ac:dyDescent="0.25">
      <c r="A143" s="3">
        <v>32</v>
      </c>
      <c r="B143" s="3" t="s">
        <v>64</v>
      </c>
      <c r="C143" s="3" t="s">
        <v>66</v>
      </c>
      <c r="D143" s="3">
        <v>2.5</v>
      </c>
      <c r="E143" s="3">
        <v>2.1</v>
      </c>
      <c r="F143" s="3">
        <f t="shared" si="4"/>
        <v>2.2999999999999998</v>
      </c>
      <c r="G143" s="3"/>
      <c r="H143" s="3"/>
      <c r="I143" s="3"/>
      <c r="J143" s="3"/>
      <c r="K143" s="3"/>
      <c r="L143" s="3"/>
      <c r="M143" s="3"/>
      <c r="N143" s="4"/>
      <c r="O143" s="4"/>
      <c r="P143" s="4"/>
      <c r="Q143" s="15"/>
      <c r="R143" s="26" t="s">
        <v>121</v>
      </c>
      <c r="W143" s="3"/>
      <c r="X143" s="3"/>
    </row>
    <row r="144" spans="1:25" x14ac:dyDescent="0.25">
      <c r="A144" s="3">
        <v>33</v>
      </c>
      <c r="B144" s="3" t="s">
        <v>64</v>
      </c>
      <c r="C144" s="3" t="s">
        <v>66</v>
      </c>
      <c r="D144" s="3">
        <v>3</v>
      </c>
      <c r="E144" s="3">
        <v>3.1</v>
      </c>
      <c r="F144" s="3">
        <f t="shared" si="4"/>
        <v>3.05</v>
      </c>
      <c r="G144" s="3"/>
      <c r="H144" s="3"/>
      <c r="I144" s="3"/>
      <c r="J144" s="3"/>
      <c r="K144" s="3"/>
      <c r="L144" s="3"/>
      <c r="M144" s="3"/>
      <c r="N144" s="4"/>
      <c r="O144" s="4"/>
      <c r="P144" s="4"/>
      <c r="Q144" s="15"/>
      <c r="R144" s="26" t="s">
        <v>121</v>
      </c>
      <c r="W144" s="3"/>
      <c r="X144" s="3"/>
    </row>
    <row r="145" spans="1:27" x14ac:dyDescent="0.25">
      <c r="A145" s="3">
        <v>34</v>
      </c>
      <c r="B145" s="3" t="s">
        <v>64</v>
      </c>
      <c r="C145" s="3" t="s">
        <v>66</v>
      </c>
      <c r="D145" s="3">
        <v>2.7</v>
      </c>
      <c r="E145" s="3">
        <v>2.9</v>
      </c>
      <c r="F145" s="3">
        <f t="shared" si="4"/>
        <v>2.8</v>
      </c>
      <c r="G145" s="3"/>
      <c r="H145" s="3"/>
      <c r="I145" s="3"/>
      <c r="J145" s="3"/>
      <c r="K145" s="3"/>
      <c r="L145" s="3"/>
      <c r="M145" s="3"/>
      <c r="N145" s="4"/>
      <c r="O145" s="4"/>
      <c r="P145" s="4"/>
      <c r="Q145" s="15" t="s">
        <v>89</v>
      </c>
      <c r="R145" s="26" t="s">
        <v>122</v>
      </c>
      <c r="W145" s="3"/>
      <c r="X145" s="3"/>
    </row>
    <row r="146" spans="1:27" x14ac:dyDescent="0.25">
      <c r="A146" s="3">
        <v>35</v>
      </c>
      <c r="B146" s="3" t="s">
        <v>64</v>
      </c>
      <c r="C146" s="3" t="s">
        <v>66</v>
      </c>
      <c r="D146" s="3">
        <v>0.8</v>
      </c>
      <c r="E146" s="3">
        <v>0.7</v>
      </c>
      <c r="F146" s="3">
        <f t="shared" si="4"/>
        <v>0.75</v>
      </c>
      <c r="G146" s="3"/>
      <c r="H146" s="3"/>
      <c r="I146" s="3"/>
      <c r="J146" s="3"/>
      <c r="K146" s="3"/>
      <c r="L146" s="3"/>
      <c r="M146" s="3"/>
      <c r="N146" s="4"/>
      <c r="O146" s="4"/>
      <c r="P146" s="4"/>
      <c r="Q146" s="15"/>
      <c r="R146" s="26" t="s">
        <v>121</v>
      </c>
      <c r="W146" s="3"/>
      <c r="X146" s="3"/>
    </row>
    <row r="147" spans="1:27" x14ac:dyDescent="0.25">
      <c r="A147" s="3">
        <v>36</v>
      </c>
      <c r="B147" s="3" t="s">
        <v>64</v>
      </c>
      <c r="C147" s="3" t="s">
        <v>66</v>
      </c>
      <c r="D147" s="3">
        <v>3.3</v>
      </c>
      <c r="E147" s="3">
        <v>3.4</v>
      </c>
      <c r="F147" s="3">
        <f t="shared" si="4"/>
        <v>3.3499999999999996</v>
      </c>
      <c r="G147" s="3"/>
      <c r="H147" s="3"/>
      <c r="I147" s="3"/>
      <c r="J147" s="3"/>
      <c r="K147" s="3"/>
      <c r="L147" s="3"/>
      <c r="M147" s="3"/>
      <c r="N147" s="4"/>
      <c r="O147" s="4"/>
      <c r="P147" s="4"/>
      <c r="Q147" s="15" t="s">
        <v>85</v>
      </c>
      <c r="R147" s="26" t="s">
        <v>122</v>
      </c>
      <c r="W147" s="3"/>
      <c r="X147" s="3"/>
    </row>
    <row r="148" spans="1:27" x14ac:dyDescent="0.25">
      <c r="A148" s="3">
        <v>1</v>
      </c>
      <c r="B148" s="3" t="s">
        <v>69</v>
      </c>
      <c r="C148" s="3" t="s">
        <v>66</v>
      </c>
      <c r="D148" s="3">
        <v>0</v>
      </c>
      <c r="E148" s="3">
        <v>0</v>
      </c>
      <c r="F148" s="3">
        <f t="shared" si="4"/>
        <v>0</v>
      </c>
      <c r="G148" s="3">
        <f>AVERAGE(F148:F183)</f>
        <v>0.56388888888888888</v>
      </c>
      <c r="H148" s="3">
        <f>STDEV(F148:F183)</f>
        <v>0.23833083581774983</v>
      </c>
      <c r="I148" s="3">
        <v>13</v>
      </c>
      <c r="J148" s="3">
        <f>AVERAGE(I148:I183)</f>
        <v>11.5</v>
      </c>
      <c r="K148" s="3">
        <f>STDEV(I148:I183)</f>
        <v>1.3453624047073709</v>
      </c>
      <c r="L148" s="3">
        <v>491.2</v>
      </c>
      <c r="M148" s="3">
        <v>23.1</v>
      </c>
      <c r="N148" s="4">
        <f t="shared" si="5"/>
        <v>1.5477000000000003</v>
      </c>
      <c r="O148" s="4">
        <f>AVERAGE(N148:N183)</f>
        <v>1.5745000000000002</v>
      </c>
      <c r="P148" s="4">
        <f>STDEV(N148:N183)</f>
        <v>9.0139281115393877E-2</v>
      </c>
      <c r="Q148" s="15" t="s">
        <v>83</v>
      </c>
      <c r="R148" s="26" t="s">
        <v>122</v>
      </c>
      <c r="S148" s="1">
        <f>24/36</f>
        <v>0.66666666666666663</v>
      </c>
      <c r="T148" s="1">
        <f>9/12</f>
        <v>0.75</v>
      </c>
      <c r="U148" s="34">
        <f>AVERAGE(T148:T183)</f>
        <v>0.66666666666666663</v>
      </c>
      <c r="V148" s="34">
        <f>STDEV(T148:T183)</f>
        <v>8.3333333333333856E-2</v>
      </c>
      <c r="W148" s="3">
        <v>13</v>
      </c>
      <c r="X148" s="3">
        <v>23.1</v>
      </c>
      <c r="Y148" s="36">
        <f>W148/X148</f>
        <v>0.5627705627705627</v>
      </c>
      <c r="Z148" s="36">
        <f>AVERAGE(Y148:Y183)</f>
        <v>0.49143542568542564</v>
      </c>
      <c r="AA148" s="36">
        <f>STDEV(Y148:Y183)</f>
        <v>7.3471142627232852E-2</v>
      </c>
    </row>
    <row r="149" spans="1:27" x14ac:dyDescent="0.25">
      <c r="A149" s="3">
        <v>2</v>
      </c>
      <c r="B149" s="3" t="s">
        <v>69</v>
      </c>
      <c r="C149" s="3" t="s">
        <v>66</v>
      </c>
      <c r="D149" s="3">
        <v>1.3</v>
      </c>
      <c r="E149" s="3">
        <v>0.8</v>
      </c>
      <c r="F149" s="3">
        <f t="shared" si="4"/>
        <v>1.05</v>
      </c>
      <c r="G149" s="3"/>
      <c r="H149" s="3"/>
      <c r="I149" s="3"/>
      <c r="J149" s="3"/>
      <c r="K149" s="3"/>
      <c r="L149" s="3"/>
      <c r="M149" s="3"/>
      <c r="N149" s="4"/>
      <c r="O149" s="4"/>
      <c r="P149" s="4"/>
      <c r="Q149" s="15" t="s">
        <v>85</v>
      </c>
      <c r="R149" s="26" t="s">
        <v>122</v>
      </c>
      <c r="W149" s="3"/>
      <c r="X149" s="3"/>
    </row>
    <row r="150" spans="1:27" x14ac:dyDescent="0.25">
      <c r="A150" s="3">
        <v>3</v>
      </c>
      <c r="B150" s="3" t="s">
        <v>69</v>
      </c>
      <c r="C150" s="3" t="s">
        <v>66</v>
      </c>
      <c r="D150" s="3">
        <v>0.3</v>
      </c>
      <c r="E150" s="3">
        <v>0.3</v>
      </c>
      <c r="F150" s="3">
        <f t="shared" si="4"/>
        <v>0.3</v>
      </c>
      <c r="G150" s="3"/>
      <c r="H150" s="3"/>
      <c r="I150" s="3"/>
      <c r="J150" s="3"/>
      <c r="K150" s="3"/>
      <c r="L150" s="3"/>
      <c r="M150" s="3"/>
      <c r="N150" s="4"/>
      <c r="O150" s="4"/>
      <c r="P150" s="4"/>
      <c r="Q150" s="15" t="s">
        <v>82</v>
      </c>
      <c r="R150" s="26" t="s">
        <v>122</v>
      </c>
      <c r="W150" s="3"/>
      <c r="X150" s="3"/>
    </row>
    <row r="151" spans="1:27" x14ac:dyDescent="0.25">
      <c r="A151" s="3">
        <v>4</v>
      </c>
      <c r="B151" s="3" t="s">
        <v>69</v>
      </c>
      <c r="C151" s="3" t="s">
        <v>66</v>
      </c>
      <c r="D151" s="3">
        <v>0.9</v>
      </c>
      <c r="E151" s="3">
        <v>0.7</v>
      </c>
      <c r="F151" s="3">
        <f t="shared" si="4"/>
        <v>0.8</v>
      </c>
      <c r="G151" s="3"/>
      <c r="H151" s="3"/>
      <c r="I151" s="3"/>
      <c r="J151" s="3"/>
      <c r="K151" s="3"/>
      <c r="L151" s="3"/>
      <c r="M151" s="3"/>
      <c r="N151" s="4"/>
      <c r="O151" s="4"/>
      <c r="P151" s="4"/>
      <c r="Q151" s="15" t="s">
        <v>86</v>
      </c>
      <c r="R151" s="26" t="s">
        <v>122</v>
      </c>
      <c r="W151" s="3"/>
      <c r="X151" s="3"/>
    </row>
    <row r="152" spans="1:27" x14ac:dyDescent="0.25">
      <c r="A152" s="3">
        <v>5</v>
      </c>
      <c r="B152" s="3" t="s">
        <v>69</v>
      </c>
      <c r="C152" s="3" t="s">
        <v>66</v>
      </c>
      <c r="D152" s="3">
        <v>0.3</v>
      </c>
      <c r="E152" s="3">
        <v>0.3</v>
      </c>
      <c r="F152" s="3">
        <f t="shared" si="4"/>
        <v>0.3</v>
      </c>
      <c r="G152" s="3"/>
      <c r="H152" s="3"/>
      <c r="I152" s="3"/>
      <c r="J152" s="3"/>
      <c r="K152" s="3"/>
      <c r="L152" s="3"/>
      <c r="M152" s="3"/>
      <c r="N152" s="4"/>
      <c r="O152" s="4"/>
      <c r="P152" s="4"/>
      <c r="Q152" s="15" t="s">
        <v>83</v>
      </c>
      <c r="R152" s="26" t="s">
        <v>122</v>
      </c>
      <c r="W152" s="3"/>
      <c r="X152" s="3"/>
    </row>
    <row r="153" spans="1:27" x14ac:dyDescent="0.25">
      <c r="A153" s="3">
        <v>6</v>
      </c>
      <c r="B153" s="3" t="s">
        <v>69</v>
      </c>
      <c r="C153" s="3" t="s">
        <v>66</v>
      </c>
      <c r="D153" s="3">
        <v>0.3</v>
      </c>
      <c r="E153" s="3">
        <v>0.4</v>
      </c>
      <c r="F153" s="3">
        <f t="shared" si="4"/>
        <v>0.35</v>
      </c>
      <c r="G153" s="3"/>
      <c r="H153" s="3"/>
      <c r="I153" s="3"/>
      <c r="J153" s="3"/>
      <c r="K153" s="3"/>
      <c r="L153" s="3"/>
      <c r="M153" s="3"/>
      <c r="N153" s="4"/>
      <c r="O153" s="4"/>
      <c r="P153" s="4"/>
      <c r="Q153" s="15"/>
      <c r="R153" s="26" t="s">
        <v>121</v>
      </c>
      <c r="W153" s="3"/>
      <c r="X153" s="3"/>
    </row>
    <row r="154" spans="1:27" x14ac:dyDescent="0.25">
      <c r="A154" s="3">
        <v>7</v>
      </c>
      <c r="B154" s="3" t="s">
        <v>69</v>
      </c>
      <c r="C154" s="3" t="s">
        <v>66</v>
      </c>
      <c r="D154" s="3">
        <v>0.7</v>
      </c>
      <c r="E154" s="3">
        <v>0.6</v>
      </c>
      <c r="F154" s="3">
        <f t="shared" si="4"/>
        <v>0.64999999999999991</v>
      </c>
      <c r="G154" s="3"/>
      <c r="H154" s="3"/>
      <c r="I154" s="3"/>
      <c r="J154" s="3"/>
      <c r="K154" s="3"/>
      <c r="L154" s="3"/>
      <c r="M154" s="3"/>
      <c r="N154" s="4"/>
      <c r="O154" s="4"/>
      <c r="P154" s="4"/>
      <c r="Q154" s="15" t="s">
        <v>85</v>
      </c>
      <c r="R154" s="26" t="s">
        <v>122</v>
      </c>
      <c r="W154" s="3"/>
      <c r="X154" s="3"/>
    </row>
    <row r="155" spans="1:27" x14ac:dyDescent="0.25">
      <c r="A155" s="3">
        <v>8</v>
      </c>
      <c r="B155" s="3" t="s">
        <v>69</v>
      </c>
      <c r="C155" s="3" t="s">
        <v>66</v>
      </c>
      <c r="D155" s="3">
        <v>0.3</v>
      </c>
      <c r="E155" s="3">
        <v>0.3</v>
      </c>
      <c r="F155" s="3">
        <f t="shared" si="4"/>
        <v>0.3</v>
      </c>
      <c r="G155" s="3"/>
      <c r="H155" s="3"/>
      <c r="I155" s="3"/>
      <c r="J155" s="3"/>
      <c r="K155" s="3"/>
      <c r="L155" s="3"/>
      <c r="M155" s="3"/>
      <c r="N155" s="4"/>
      <c r="O155" s="4"/>
      <c r="P155" s="4"/>
      <c r="Q155" s="15"/>
      <c r="R155" s="26" t="s">
        <v>121</v>
      </c>
      <c r="W155" s="3"/>
      <c r="X155" s="3"/>
    </row>
    <row r="156" spans="1:27" x14ac:dyDescent="0.25">
      <c r="A156" s="3">
        <v>9</v>
      </c>
      <c r="B156" s="3" t="s">
        <v>69</v>
      </c>
      <c r="C156" s="3" t="s">
        <v>66</v>
      </c>
      <c r="D156" s="3">
        <v>0.7</v>
      </c>
      <c r="E156" s="3">
        <v>0.6</v>
      </c>
      <c r="F156" s="3">
        <f t="shared" si="4"/>
        <v>0.64999999999999991</v>
      </c>
      <c r="G156" s="3"/>
      <c r="H156" s="3"/>
      <c r="I156" s="3"/>
      <c r="J156" s="3"/>
      <c r="K156" s="3"/>
      <c r="L156" s="3"/>
      <c r="M156" s="3"/>
      <c r="N156" s="4"/>
      <c r="O156" s="4"/>
      <c r="P156" s="4"/>
      <c r="Q156" s="15" t="s">
        <v>82</v>
      </c>
      <c r="R156" s="26" t="s">
        <v>122</v>
      </c>
      <c r="W156" s="3"/>
      <c r="X156" s="3"/>
    </row>
    <row r="157" spans="1:27" x14ac:dyDescent="0.25">
      <c r="A157" s="3">
        <v>10</v>
      </c>
      <c r="B157" s="3" t="s">
        <v>69</v>
      </c>
      <c r="C157" s="3" t="s">
        <v>66</v>
      </c>
      <c r="D157" s="3">
        <v>0.5</v>
      </c>
      <c r="E157" s="3">
        <v>0.5</v>
      </c>
      <c r="F157" s="3">
        <f t="shared" si="4"/>
        <v>0.5</v>
      </c>
      <c r="G157" s="3"/>
      <c r="H157" s="3"/>
      <c r="I157" s="3"/>
      <c r="J157" s="3"/>
      <c r="K157" s="3"/>
      <c r="L157" s="3"/>
      <c r="M157" s="3"/>
      <c r="N157" s="4"/>
      <c r="O157" s="4"/>
      <c r="P157" s="4"/>
      <c r="Q157" s="15"/>
      <c r="R157" s="26" t="s">
        <v>121</v>
      </c>
      <c r="W157" s="3"/>
      <c r="X157" s="3"/>
    </row>
    <row r="158" spans="1:27" x14ac:dyDescent="0.25">
      <c r="A158" s="3">
        <v>11</v>
      </c>
      <c r="B158" s="3" t="s">
        <v>69</v>
      </c>
      <c r="C158" s="3" t="s">
        <v>66</v>
      </c>
      <c r="D158" s="3">
        <v>0.3</v>
      </c>
      <c r="E158" s="3">
        <v>0.5</v>
      </c>
      <c r="F158" s="3">
        <f t="shared" si="4"/>
        <v>0.4</v>
      </c>
      <c r="G158" s="3"/>
      <c r="H158" s="3"/>
      <c r="I158" s="3"/>
      <c r="J158" s="3"/>
      <c r="K158" s="3"/>
      <c r="L158" s="3"/>
      <c r="M158" s="3"/>
      <c r="N158" s="4"/>
      <c r="O158" s="4"/>
      <c r="P158" s="4"/>
      <c r="Q158" s="15" t="s">
        <v>82</v>
      </c>
      <c r="R158" s="26" t="s">
        <v>122</v>
      </c>
      <c r="W158" s="3"/>
      <c r="X158" s="3"/>
    </row>
    <row r="159" spans="1:27" x14ac:dyDescent="0.25">
      <c r="A159" s="3">
        <v>12</v>
      </c>
      <c r="B159" s="3" t="s">
        <v>69</v>
      </c>
      <c r="C159" s="3" t="s">
        <v>66</v>
      </c>
      <c r="D159" s="3">
        <v>0.5</v>
      </c>
      <c r="E159" s="3">
        <v>0.5</v>
      </c>
      <c r="F159" s="3">
        <f t="shared" si="4"/>
        <v>0.5</v>
      </c>
      <c r="G159" s="3"/>
      <c r="H159" s="3"/>
      <c r="I159" s="3"/>
      <c r="J159" s="3"/>
      <c r="K159" s="3"/>
      <c r="L159" s="3"/>
      <c r="M159" s="3"/>
      <c r="N159" s="4"/>
      <c r="O159" s="4"/>
      <c r="P159" s="4"/>
      <c r="Q159" s="15" t="s">
        <v>82</v>
      </c>
      <c r="R159" s="26" t="s">
        <v>122</v>
      </c>
      <c r="W159" s="3"/>
      <c r="X159" s="3"/>
    </row>
    <row r="160" spans="1:27" x14ac:dyDescent="0.25">
      <c r="A160" s="3">
        <v>13</v>
      </c>
      <c r="B160" s="3" t="s">
        <v>69</v>
      </c>
      <c r="C160" s="3" t="s">
        <v>66</v>
      </c>
      <c r="D160" s="3">
        <v>0.4</v>
      </c>
      <c r="E160" s="3">
        <v>0.6</v>
      </c>
      <c r="F160" s="3">
        <f t="shared" si="4"/>
        <v>0.5</v>
      </c>
      <c r="G160" s="3"/>
      <c r="H160" s="3"/>
      <c r="I160" s="3">
        <v>10.4</v>
      </c>
      <c r="J160" s="3"/>
      <c r="K160" s="3"/>
      <c r="L160" s="3">
        <v>483.6</v>
      </c>
      <c r="M160" s="3">
        <v>25</v>
      </c>
      <c r="N160" s="4">
        <f t="shared" si="5"/>
        <v>1.675</v>
      </c>
      <c r="O160" s="4"/>
      <c r="P160" s="4"/>
      <c r="Q160" s="15" t="s">
        <v>89</v>
      </c>
      <c r="R160" s="26" t="s">
        <v>122</v>
      </c>
      <c r="T160" s="1">
        <f>7/12</f>
        <v>0.58333333333333337</v>
      </c>
      <c r="W160" s="3">
        <v>10.4</v>
      </c>
      <c r="X160" s="3">
        <v>25</v>
      </c>
      <c r="Y160" s="36">
        <f>W160/X160</f>
        <v>0.41600000000000004</v>
      </c>
    </row>
    <row r="161" spans="1:25" x14ac:dyDescent="0.25">
      <c r="A161" s="3">
        <v>14</v>
      </c>
      <c r="B161" s="3" t="s">
        <v>69</v>
      </c>
      <c r="C161" s="3" t="s">
        <v>66</v>
      </c>
      <c r="D161" s="3">
        <v>0.5</v>
      </c>
      <c r="E161" s="3">
        <v>0.6</v>
      </c>
      <c r="F161" s="3">
        <f t="shared" si="4"/>
        <v>0.55000000000000004</v>
      </c>
      <c r="G161" s="3"/>
      <c r="H161" s="3"/>
      <c r="I161" s="3"/>
      <c r="J161" s="3"/>
      <c r="K161" s="3"/>
      <c r="L161" s="3"/>
      <c r="M161" s="3"/>
      <c r="N161" s="4"/>
      <c r="O161" s="4"/>
      <c r="P161" s="4"/>
      <c r="Q161" s="15" t="s">
        <v>85</v>
      </c>
      <c r="R161" s="26" t="s">
        <v>122</v>
      </c>
      <c r="W161" s="3"/>
      <c r="X161" s="3"/>
    </row>
    <row r="162" spans="1:25" x14ac:dyDescent="0.25">
      <c r="A162" s="3">
        <v>15</v>
      </c>
      <c r="B162" s="3" t="s">
        <v>69</v>
      </c>
      <c r="C162" s="3" t="s">
        <v>66</v>
      </c>
      <c r="D162" s="3">
        <v>1.1000000000000001</v>
      </c>
      <c r="E162" s="3">
        <v>0.8</v>
      </c>
      <c r="F162" s="3">
        <f t="shared" si="4"/>
        <v>0.95000000000000007</v>
      </c>
      <c r="G162" s="3"/>
      <c r="H162" s="3"/>
      <c r="I162" s="3"/>
      <c r="J162" s="3"/>
      <c r="K162" s="3"/>
      <c r="L162" s="3"/>
      <c r="M162" s="3"/>
      <c r="N162" s="4"/>
      <c r="O162" s="4"/>
      <c r="P162" s="4"/>
      <c r="Q162" s="15" t="s">
        <v>82</v>
      </c>
      <c r="R162" s="26" t="s">
        <v>122</v>
      </c>
      <c r="W162" s="3"/>
      <c r="X162" s="3"/>
    </row>
    <row r="163" spans="1:25" x14ac:dyDescent="0.25">
      <c r="A163" s="3">
        <v>16</v>
      </c>
      <c r="B163" s="3" t="s">
        <v>69</v>
      </c>
      <c r="C163" s="3" t="s">
        <v>66</v>
      </c>
      <c r="D163" s="3">
        <v>0</v>
      </c>
      <c r="E163" s="3">
        <v>0.3</v>
      </c>
      <c r="F163" s="3">
        <f t="shared" si="4"/>
        <v>0.15</v>
      </c>
      <c r="G163" s="3"/>
      <c r="H163" s="3"/>
      <c r="I163" s="3"/>
      <c r="J163" s="3"/>
      <c r="K163" s="3"/>
      <c r="L163" s="3"/>
      <c r="M163" s="3"/>
      <c r="N163" s="4"/>
      <c r="O163" s="4"/>
      <c r="P163" s="4"/>
      <c r="Q163" s="15" t="s">
        <v>86</v>
      </c>
      <c r="R163" s="26" t="s">
        <v>122</v>
      </c>
      <c r="W163" s="3"/>
      <c r="X163" s="3"/>
    </row>
    <row r="164" spans="1:25" x14ac:dyDescent="0.25">
      <c r="A164" s="3">
        <v>17</v>
      </c>
      <c r="B164" s="3" t="s">
        <v>69</v>
      </c>
      <c r="C164" s="3" t="s">
        <v>66</v>
      </c>
      <c r="D164" s="3">
        <v>0.6</v>
      </c>
      <c r="E164" s="3">
        <v>0.6</v>
      </c>
      <c r="F164" s="3">
        <f t="shared" si="4"/>
        <v>0.6</v>
      </c>
      <c r="G164" s="3"/>
      <c r="H164" s="3"/>
      <c r="I164" s="3"/>
      <c r="J164" s="3"/>
      <c r="K164" s="3"/>
      <c r="L164" s="3"/>
      <c r="M164" s="3"/>
      <c r="N164" s="4"/>
      <c r="O164" s="4"/>
      <c r="P164" s="4"/>
      <c r="Q164" s="15" t="s">
        <v>86</v>
      </c>
      <c r="R164" s="26" t="s">
        <v>122</v>
      </c>
      <c r="W164" s="3"/>
      <c r="X164" s="3"/>
    </row>
    <row r="165" spans="1:25" x14ac:dyDescent="0.25">
      <c r="A165" s="3">
        <v>18</v>
      </c>
      <c r="B165" s="3" t="s">
        <v>69</v>
      </c>
      <c r="C165" s="3" t="s">
        <v>66</v>
      </c>
      <c r="D165" s="3">
        <v>0.8</v>
      </c>
      <c r="E165" s="3">
        <v>0.7</v>
      </c>
      <c r="F165" s="3">
        <f t="shared" si="4"/>
        <v>0.75</v>
      </c>
      <c r="G165" s="3"/>
      <c r="H165" s="3"/>
      <c r="I165" s="3"/>
      <c r="J165" s="3"/>
      <c r="K165" s="3"/>
      <c r="L165" s="3"/>
      <c r="M165" s="3"/>
      <c r="N165" s="4"/>
      <c r="O165" s="4"/>
      <c r="P165" s="4"/>
      <c r="Q165" s="15" t="s">
        <v>82</v>
      </c>
      <c r="R165" s="26" t="s">
        <v>122</v>
      </c>
      <c r="W165" s="3"/>
      <c r="X165" s="3"/>
    </row>
    <row r="166" spans="1:25" x14ac:dyDescent="0.25">
      <c r="A166" s="3">
        <v>19</v>
      </c>
      <c r="B166" s="3" t="s">
        <v>69</v>
      </c>
      <c r="C166" s="3" t="s">
        <v>66</v>
      </c>
      <c r="D166" s="3">
        <v>0.5</v>
      </c>
      <c r="E166" s="3">
        <v>0.7</v>
      </c>
      <c r="F166" s="3">
        <f t="shared" si="4"/>
        <v>0.6</v>
      </c>
      <c r="G166" s="3"/>
      <c r="H166" s="3"/>
      <c r="I166" s="3"/>
      <c r="J166" s="3"/>
      <c r="K166" s="3"/>
      <c r="L166" s="3"/>
      <c r="M166" s="3"/>
      <c r="N166" s="4"/>
      <c r="O166" s="4"/>
      <c r="P166" s="4"/>
      <c r="Q166" s="15"/>
      <c r="R166" s="26" t="s">
        <v>121</v>
      </c>
      <c r="W166" s="3"/>
      <c r="X166" s="3"/>
    </row>
    <row r="167" spans="1:25" x14ac:dyDescent="0.25">
      <c r="A167" s="3">
        <v>20</v>
      </c>
      <c r="B167" s="3" t="s">
        <v>69</v>
      </c>
      <c r="C167" s="3" t="s">
        <v>66</v>
      </c>
      <c r="D167" s="3">
        <v>0.6</v>
      </c>
      <c r="E167" s="3">
        <v>0.7</v>
      </c>
      <c r="F167" s="3">
        <f t="shared" si="4"/>
        <v>0.64999999999999991</v>
      </c>
      <c r="G167" s="3"/>
      <c r="H167" s="3"/>
      <c r="I167" s="3"/>
      <c r="J167" s="3"/>
      <c r="K167" s="3"/>
      <c r="L167" s="3"/>
      <c r="M167" s="3"/>
      <c r="N167" s="4"/>
      <c r="O167" s="4"/>
      <c r="P167" s="4"/>
      <c r="Q167" s="15" t="s">
        <v>82</v>
      </c>
      <c r="R167" s="26" t="s">
        <v>122</v>
      </c>
      <c r="W167" s="3"/>
      <c r="X167" s="3"/>
    </row>
    <row r="168" spans="1:25" x14ac:dyDescent="0.25">
      <c r="A168" s="3">
        <v>21</v>
      </c>
      <c r="B168" s="3" t="s">
        <v>69</v>
      </c>
      <c r="C168" s="3" t="s">
        <v>66</v>
      </c>
      <c r="D168" s="3">
        <v>1</v>
      </c>
      <c r="E168" s="3">
        <v>0.9</v>
      </c>
      <c r="F168" s="3">
        <f t="shared" si="4"/>
        <v>0.95</v>
      </c>
      <c r="G168" s="3"/>
      <c r="H168" s="3"/>
      <c r="I168" s="3"/>
      <c r="J168" s="3"/>
      <c r="K168" s="3"/>
      <c r="L168" s="3"/>
      <c r="M168" s="3"/>
      <c r="N168" s="4"/>
      <c r="O168" s="4"/>
      <c r="P168" s="4"/>
      <c r="Q168" s="15"/>
      <c r="R168" s="26" t="s">
        <v>121</v>
      </c>
      <c r="W168" s="3"/>
      <c r="X168" s="3"/>
    </row>
    <row r="169" spans="1:25" x14ac:dyDescent="0.25">
      <c r="A169" s="3">
        <v>22</v>
      </c>
      <c r="B169" s="3" t="s">
        <v>69</v>
      </c>
      <c r="C169" s="3" t="s">
        <v>66</v>
      </c>
      <c r="D169" s="3">
        <v>0.6</v>
      </c>
      <c r="E169" s="3">
        <v>0.7</v>
      </c>
      <c r="F169" s="3">
        <f t="shared" si="4"/>
        <v>0.64999999999999991</v>
      </c>
      <c r="G169" s="3"/>
      <c r="H169" s="3"/>
      <c r="I169" s="3"/>
      <c r="J169" s="3"/>
      <c r="K169" s="3"/>
      <c r="L169" s="3"/>
      <c r="M169" s="3"/>
      <c r="N169" s="4"/>
      <c r="O169" s="4"/>
      <c r="P169" s="4"/>
      <c r="Q169" s="15"/>
      <c r="R169" s="26" t="s">
        <v>121</v>
      </c>
      <c r="W169" s="3"/>
      <c r="X169" s="3"/>
    </row>
    <row r="170" spans="1:25" x14ac:dyDescent="0.25">
      <c r="A170" s="3">
        <v>23</v>
      </c>
      <c r="B170" s="3" t="s">
        <v>69</v>
      </c>
      <c r="C170" s="3" t="s">
        <v>66</v>
      </c>
      <c r="D170" s="3">
        <v>0.8</v>
      </c>
      <c r="E170" s="3">
        <v>0.5</v>
      </c>
      <c r="F170" s="3">
        <f t="shared" si="4"/>
        <v>0.65</v>
      </c>
      <c r="G170" s="3"/>
      <c r="H170" s="3"/>
      <c r="I170" s="3"/>
      <c r="J170" s="3"/>
      <c r="K170" s="3"/>
      <c r="L170" s="3"/>
      <c r="M170" s="3"/>
      <c r="N170" s="4"/>
      <c r="O170" s="4"/>
      <c r="P170" s="4"/>
      <c r="Q170" s="15"/>
      <c r="R170" s="26" t="s">
        <v>121</v>
      </c>
      <c r="W170" s="3"/>
      <c r="X170" s="3"/>
    </row>
    <row r="171" spans="1:25" x14ac:dyDescent="0.25">
      <c r="A171" s="3">
        <v>24</v>
      </c>
      <c r="B171" s="3" t="s">
        <v>69</v>
      </c>
      <c r="C171" s="3" t="s">
        <v>66</v>
      </c>
      <c r="D171" s="3">
        <v>0.3</v>
      </c>
      <c r="E171" s="3">
        <v>0.5</v>
      </c>
      <c r="F171" s="3">
        <f t="shared" si="4"/>
        <v>0.4</v>
      </c>
      <c r="G171" s="3"/>
      <c r="H171" s="3"/>
      <c r="I171" s="3"/>
      <c r="J171" s="3"/>
      <c r="K171" s="3"/>
      <c r="L171" s="3"/>
      <c r="M171" s="3"/>
      <c r="N171" s="4"/>
      <c r="O171" s="4"/>
      <c r="P171" s="4"/>
      <c r="Q171" s="15"/>
      <c r="R171" s="26" t="s">
        <v>121</v>
      </c>
      <c r="W171" s="3"/>
      <c r="X171" s="3"/>
    </row>
    <row r="172" spans="1:25" x14ac:dyDescent="0.25">
      <c r="A172" s="3">
        <v>25</v>
      </c>
      <c r="B172" s="3" t="s">
        <v>69</v>
      </c>
      <c r="C172" s="3" t="s">
        <v>66</v>
      </c>
      <c r="D172" s="3">
        <v>0.4</v>
      </c>
      <c r="E172" s="3">
        <v>0.6</v>
      </c>
      <c r="F172" s="3">
        <f t="shared" si="4"/>
        <v>0.5</v>
      </c>
      <c r="G172" s="3"/>
      <c r="H172" s="3"/>
      <c r="I172" s="3">
        <v>11.1</v>
      </c>
      <c r="J172" s="3"/>
      <c r="K172" s="3"/>
      <c r="L172" s="3">
        <v>555</v>
      </c>
      <c r="M172" s="3">
        <v>22.4</v>
      </c>
      <c r="N172" s="4">
        <f t="shared" si="5"/>
        <v>1.5007999999999999</v>
      </c>
      <c r="O172" s="4"/>
      <c r="P172" s="4"/>
      <c r="Q172" s="15" t="s">
        <v>86</v>
      </c>
      <c r="R172" s="26" t="s">
        <v>122</v>
      </c>
      <c r="T172" s="1">
        <f>8/12</f>
        <v>0.66666666666666663</v>
      </c>
      <c r="W172" s="3">
        <v>11.1</v>
      </c>
      <c r="X172" s="3">
        <v>22.4</v>
      </c>
      <c r="Y172" s="36">
        <f>W172/X172</f>
        <v>0.4955357142857143</v>
      </c>
    </row>
    <row r="173" spans="1:25" x14ac:dyDescent="0.25">
      <c r="A173" s="3">
        <v>26</v>
      </c>
      <c r="B173" s="3" t="s">
        <v>69</v>
      </c>
      <c r="C173" s="3" t="s">
        <v>66</v>
      </c>
      <c r="D173" s="3">
        <v>0.5</v>
      </c>
      <c r="E173" s="3">
        <v>0.8</v>
      </c>
      <c r="F173" s="3">
        <f t="shared" si="4"/>
        <v>0.65</v>
      </c>
      <c r="G173" s="3"/>
      <c r="H173" s="3"/>
      <c r="I173" s="3"/>
      <c r="J173" s="3"/>
      <c r="K173" s="3"/>
      <c r="L173" s="3"/>
      <c r="M173" s="3"/>
      <c r="N173" s="4"/>
      <c r="O173" s="4"/>
      <c r="P173" s="4"/>
      <c r="Q173" s="15" t="s">
        <v>93</v>
      </c>
      <c r="R173" s="26" t="s">
        <v>122</v>
      </c>
      <c r="W173" s="3"/>
      <c r="X173" s="3"/>
    </row>
    <row r="174" spans="1:25" x14ac:dyDescent="0.25">
      <c r="A174" s="3">
        <v>27</v>
      </c>
      <c r="B174" s="3" t="s">
        <v>69</v>
      </c>
      <c r="C174" s="3" t="s">
        <v>66</v>
      </c>
      <c r="D174" s="3">
        <v>0.4</v>
      </c>
      <c r="E174" s="3">
        <v>0.4</v>
      </c>
      <c r="F174" s="3">
        <f t="shared" si="4"/>
        <v>0.4</v>
      </c>
      <c r="G174" s="3"/>
      <c r="H174" s="3"/>
      <c r="I174" s="3"/>
      <c r="J174" s="3"/>
      <c r="K174" s="3"/>
      <c r="L174" s="3"/>
      <c r="M174" s="3"/>
      <c r="N174" s="4"/>
      <c r="O174" s="4"/>
      <c r="P174" s="4"/>
      <c r="Q174" s="15" t="s">
        <v>85</v>
      </c>
      <c r="R174" s="26" t="s">
        <v>122</v>
      </c>
      <c r="W174" s="3"/>
      <c r="X174" s="3"/>
    </row>
    <row r="175" spans="1:25" x14ac:dyDescent="0.25">
      <c r="A175" s="3">
        <v>28</v>
      </c>
      <c r="B175" s="3" t="s">
        <v>69</v>
      </c>
      <c r="C175" s="3" t="s">
        <v>66</v>
      </c>
      <c r="D175" s="3">
        <v>0.6</v>
      </c>
      <c r="E175" s="3">
        <v>0.4</v>
      </c>
      <c r="F175" s="3">
        <f t="shared" si="4"/>
        <v>0.5</v>
      </c>
      <c r="G175" s="3"/>
      <c r="H175" s="3"/>
      <c r="I175" s="3"/>
      <c r="J175" s="3"/>
      <c r="K175" s="3"/>
      <c r="L175" s="3"/>
      <c r="M175" s="3"/>
      <c r="N175" s="4"/>
      <c r="O175" s="4"/>
      <c r="P175" s="4"/>
      <c r="Q175" s="15" t="s">
        <v>85</v>
      </c>
      <c r="R175" s="26" t="s">
        <v>122</v>
      </c>
      <c r="W175" s="3"/>
      <c r="X175" s="3"/>
    </row>
    <row r="176" spans="1:25" x14ac:dyDescent="0.25">
      <c r="A176" s="3">
        <v>29</v>
      </c>
      <c r="B176" s="3" t="s">
        <v>69</v>
      </c>
      <c r="C176" s="3" t="s">
        <v>66</v>
      </c>
      <c r="D176" s="3">
        <v>0.8</v>
      </c>
      <c r="E176" s="3">
        <v>1.3</v>
      </c>
      <c r="F176" s="3">
        <f t="shared" si="4"/>
        <v>1.05</v>
      </c>
      <c r="G176" s="3"/>
      <c r="H176" s="3"/>
      <c r="I176" s="3"/>
      <c r="J176" s="3"/>
      <c r="K176" s="3"/>
      <c r="L176" s="3"/>
      <c r="M176" s="3"/>
      <c r="N176" s="4"/>
      <c r="O176" s="4"/>
      <c r="P176" s="4"/>
      <c r="Q176" s="15" t="s">
        <v>84</v>
      </c>
      <c r="R176" s="26" t="s">
        <v>122</v>
      </c>
      <c r="W176" s="3"/>
      <c r="X176" s="3"/>
    </row>
    <row r="177" spans="1:27" x14ac:dyDescent="0.25">
      <c r="A177" s="3">
        <v>30</v>
      </c>
      <c r="B177" s="3" t="s">
        <v>69</v>
      </c>
      <c r="C177" s="3" t="s">
        <v>66</v>
      </c>
      <c r="D177" s="3">
        <v>0.7</v>
      </c>
      <c r="E177" s="3">
        <v>0.5</v>
      </c>
      <c r="F177" s="3">
        <f t="shared" si="4"/>
        <v>0.6</v>
      </c>
      <c r="G177" s="3"/>
      <c r="H177" s="3"/>
      <c r="I177" s="3"/>
      <c r="J177" s="3"/>
      <c r="K177" s="3"/>
      <c r="L177" s="3"/>
      <c r="M177" s="3"/>
      <c r="N177" s="4"/>
      <c r="O177" s="4"/>
      <c r="P177" s="4"/>
      <c r="Q177" s="15"/>
      <c r="R177" s="26" t="s">
        <v>121</v>
      </c>
      <c r="W177" s="3"/>
      <c r="X177" s="3"/>
    </row>
    <row r="178" spans="1:27" x14ac:dyDescent="0.25">
      <c r="A178" s="3">
        <v>31</v>
      </c>
      <c r="B178" s="3" t="s">
        <v>69</v>
      </c>
      <c r="C178" s="3" t="s">
        <v>66</v>
      </c>
      <c r="D178" s="3">
        <v>0.7</v>
      </c>
      <c r="E178" s="3">
        <v>0.7</v>
      </c>
      <c r="F178" s="3">
        <f t="shared" si="4"/>
        <v>0.7</v>
      </c>
      <c r="G178" s="3"/>
      <c r="H178" s="3"/>
      <c r="I178" s="3"/>
      <c r="J178" s="3"/>
      <c r="K178" s="3"/>
      <c r="L178" s="3"/>
      <c r="M178" s="3"/>
      <c r="N178" s="4"/>
      <c r="O178" s="4"/>
      <c r="P178" s="4"/>
      <c r="Q178" s="15"/>
      <c r="R178" s="26" t="s">
        <v>121</v>
      </c>
      <c r="W178" s="3"/>
      <c r="X178" s="3"/>
    </row>
    <row r="179" spans="1:27" x14ac:dyDescent="0.25">
      <c r="A179" s="3">
        <v>32</v>
      </c>
      <c r="B179" s="3" t="s">
        <v>69</v>
      </c>
      <c r="C179" s="3" t="s">
        <v>66</v>
      </c>
      <c r="D179" s="3">
        <v>0.5</v>
      </c>
      <c r="E179" s="3">
        <v>0.3</v>
      </c>
      <c r="F179" s="3">
        <f t="shared" si="4"/>
        <v>0.4</v>
      </c>
      <c r="G179" s="3"/>
      <c r="H179" s="3"/>
      <c r="I179" s="3"/>
      <c r="J179" s="3"/>
      <c r="K179" s="3"/>
      <c r="L179" s="3"/>
      <c r="M179" s="3"/>
      <c r="N179" s="4"/>
      <c r="O179" s="4"/>
      <c r="P179" s="4"/>
      <c r="Q179" s="15" t="s">
        <v>85</v>
      </c>
      <c r="R179" s="26" t="s">
        <v>122</v>
      </c>
      <c r="W179" s="3"/>
      <c r="X179" s="3"/>
    </row>
    <row r="180" spans="1:27" x14ac:dyDescent="0.25">
      <c r="A180" s="3">
        <v>33</v>
      </c>
      <c r="B180" s="3" t="s">
        <v>69</v>
      </c>
      <c r="C180" s="3" t="s">
        <v>66</v>
      </c>
      <c r="D180" s="3">
        <v>0.3</v>
      </c>
      <c r="E180" s="3">
        <v>0.3</v>
      </c>
      <c r="F180" s="3">
        <f t="shared" si="4"/>
        <v>0.3</v>
      </c>
      <c r="G180" s="3"/>
      <c r="H180" s="3"/>
      <c r="I180" s="3"/>
      <c r="J180" s="3"/>
      <c r="K180" s="3"/>
      <c r="L180" s="3"/>
      <c r="M180" s="3"/>
      <c r="N180" s="4"/>
      <c r="O180" s="4"/>
      <c r="P180" s="4"/>
      <c r="Q180" s="15"/>
      <c r="R180" s="26" t="s">
        <v>121</v>
      </c>
      <c r="W180" s="3"/>
      <c r="X180" s="3"/>
    </row>
    <row r="181" spans="1:27" x14ac:dyDescent="0.25">
      <c r="A181" s="3">
        <v>34</v>
      </c>
      <c r="B181" s="3" t="s">
        <v>69</v>
      </c>
      <c r="C181" s="3" t="s">
        <v>66</v>
      </c>
      <c r="D181" s="3">
        <v>0.5</v>
      </c>
      <c r="E181" s="3">
        <v>0.5</v>
      </c>
      <c r="F181" s="3">
        <f t="shared" si="4"/>
        <v>0.5</v>
      </c>
      <c r="G181" s="3"/>
      <c r="H181" s="3"/>
      <c r="I181" s="3"/>
      <c r="J181" s="3"/>
      <c r="K181" s="3"/>
      <c r="L181" s="3"/>
      <c r="M181" s="3"/>
      <c r="N181" s="4"/>
      <c r="O181" s="4"/>
      <c r="P181" s="4"/>
      <c r="Q181" s="15" t="s">
        <v>84</v>
      </c>
      <c r="R181" s="26" t="s">
        <v>122</v>
      </c>
      <c r="W181" s="3"/>
      <c r="X181" s="3"/>
    </row>
    <row r="182" spans="1:27" x14ac:dyDescent="0.25">
      <c r="A182" s="3">
        <v>35</v>
      </c>
      <c r="B182" s="3" t="s">
        <v>69</v>
      </c>
      <c r="C182" s="3" t="s">
        <v>66</v>
      </c>
      <c r="D182" s="3">
        <v>0.7</v>
      </c>
      <c r="E182" s="3">
        <v>0.5</v>
      </c>
      <c r="F182" s="3">
        <f t="shared" si="4"/>
        <v>0.6</v>
      </c>
      <c r="G182" s="3"/>
      <c r="H182" s="3"/>
      <c r="I182" s="3"/>
      <c r="J182" s="3"/>
      <c r="K182" s="3"/>
      <c r="L182" s="3"/>
      <c r="M182" s="3"/>
      <c r="N182" s="4"/>
      <c r="O182" s="4"/>
      <c r="P182" s="4"/>
      <c r="Q182" s="15" t="s">
        <v>83</v>
      </c>
      <c r="R182" s="26" t="s">
        <v>122</v>
      </c>
      <c r="W182" s="3"/>
      <c r="X182" s="3"/>
    </row>
    <row r="183" spans="1:27" x14ac:dyDescent="0.25">
      <c r="A183" s="3">
        <v>36</v>
      </c>
      <c r="B183" s="3" t="s">
        <v>69</v>
      </c>
      <c r="C183" s="3" t="s">
        <v>66</v>
      </c>
      <c r="D183" s="3">
        <v>0.6</v>
      </c>
      <c r="E183" s="3">
        <v>1.2</v>
      </c>
      <c r="F183" s="3">
        <f t="shared" si="4"/>
        <v>0.89999999999999991</v>
      </c>
      <c r="G183" s="3"/>
      <c r="H183" s="3"/>
      <c r="I183" s="3"/>
      <c r="J183" s="3"/>
      <c r="K183" s="3"/>
      <c r="L183" s="3"/>
      <c r="M183" s="3"/>
      <c r="N183" s="4"/>
      <c r="O183" s="4"/>
      <c r="P183" s="4"/>
      <c r="Q183" s="15"/>
      <c r="R183" s="26" t="s">
        <v>121</v>
      </c>
      <c r="W183" s="3"/>
      <c r="X183" s="3"/>
    </row>
    <row r="184" spans="1:27" x14ac:dyDescent="0.25">
      <c r="A184" s="3">
        <v>1</v>
      </c>
      <c r="B184" s="3" t="s">
        <v>70</v>
      </c>
      <c r="C184" s="3" t="s">
        <v>66</v>
      </c>
      <c r="D184" s="3">
        <v>4.3</v>
      </c>
      <c r="E184" s="3">
        <v>4.5</v>
      </c>
      <c r="F184" s="3">
        <f t="shared" si="4"/>
        <v>4.4000000000000004</v>
      </c>
      <c r="G184" s="3">
        <f>AVERAGE(F184:F219)</f>
        <v>3.1680555555555561</v>
      </c>
      <c r="H184" s="3">
        <f>STDEV(F184:F219)</f>
        <v>0.77984914088539092</v>
      </c>
      <c r="I184" s="3">
        <v>11</v>
      </c>
      <c r="J184" s="3">
        <f>AVERAGE(I184:I219)</f>
        <v>11.033333333333333</v>
      </c>
      <c r="K184" s="3">
        <f>STDEV(I184:I219)</f>
        <v>5.7735026918962373E-2</v>
      </c>
      <c r="L184" s="3">
        <v>1062.4000000000001</v>
      </c>
      <c r="M184" s="3">
        <v>18.5</v>
      </c>
      <c r="N184" s="4">
        <f t="shared" si="5"/>
        <v>1.2395</v>
      </c>
      <c r="O184" s="4">
        <f>AVERAGE(N184:N219)</f>
        <v>1.2618333333333336</v>
      </c>
      <c r="P184" s="4">
        <f>STDEV(N184:N219)</f>
        <v>3.305031517751883E-2</v>
      </c>
      <c r="Q184" s="15"/>
      <c r="R184" s="26" t="s">
        <v>121</v>
      </c>
      <c r="S184" s="1">
        <f>0/36</f>
        <v>0</v>
      </c>
      <c r="T184" s="1">
        <f>0/12</f>
        <v>0</v>
      </c>
      <c r="U184" s="34">
        <f>AVERAGE(T184:T219)</f>
        <v>0</v>
      </c>
      <c r="V184" s="34">
        <f>STDEV(T184:T219)</f>
        <v>0</v>
      </c>
      <c r="W184" s="3">
        <v>11</v>
      </c>
      <c r="X184" s="3">
        <v>18.5</v>
      </c>
      <c r="Y184" s="36">
        <f>W184/X184</f>
        <v>0.59459459459459463</v>
      </c>
      <c r="Z184" s="36">
        <f>AVERAGE(Y184:Y219)</f>
        <v>0.58612636580711086</v>
      </c>
      <c r="AA184" s="36">
        <f>STDEV(Y184:Y219)</f>
        <v>1.6590822035327486E-2</v>
      </c>
    </row>
    <row r="185" spans="1:27" x14ac:dyDescent="0.25">
      <c r="A185" s="3">
        <v>2</v>
      </c>
      <c r="B185" s="3" t="s">
        <v>70</v>
      </c>
      <c r="C185" s="3" t="s">
        <v>66</v>
      </c>
      <c r="D185" s="3">
        <v>2.5</v>
      </c>
      <c r="E185" s="3">
        <v>3.3</v>
      </c>
      <c r="F185" s="3">
        <f t="shared" si="4"/>
        <v>2.9</v>
      </c>
      <c r="G185" s="3"/>
      <c r="H185" s="3"/>
      <c r="I185" s="3"/>
      <c r="J185" s="3"/>
      <c r="K185" s="3"/>
      <c r="L185" s="3"/>
      <c r="M185" s="3"/>
      <c r="N185" s="4"/>
      <c r="O185" s="4"/>
      <c r="P185" s="4"/>
      <c r="Q185" s="15"/>
      <c r="R185" s="26" t="s">
        <v>121</v>
      </c>
      <c r="W185" s="3"/>
      <c r="X185" s="3"/>
    </row>
    <row r="186" spans="1:27" x14ac:dyDescent="0.25">
      <c r="A186" s="3">
        <v>3</v>
      </c>
      <c r="B186" s="3" t="s">
        <v>70</v>
      </c>
      <c r="C186" s="3" t="s">
        <v>66</v>
      </c>
      <c r="D186" s="3">
        <v>2.2999999999999998</v>
      </c>
      <c r="E186" s="3">
        <v>2.5</v>
      </c>
      <c r="F186" s="3">
        <f t="shared" si="4"/>
        <v>2.4</v>
      </c>
      <c r="G186" s="3"/>
      <c r="H186" s="3"/>
      <c r="I186" s="3"/>
      <c r="J186" s="3"/>
      <c r="K186" s="3"/>
      <c r="L186" s="3"/>
      <c r="M186" s="3"/>
      <c r="N186" s="4"/>
      <c r="O186" s="4"/>
      <c r="P186" s="4"/>
      <c r="Q186" s="15"/>
      <c r="R186" s="26" t="s">
        <v>121</v>
      </c>
      <c r="W186" s="3"/>
      <c r="X186" s="3"/>
    </row>
    <row r="187" spans="1:27" x14ac:dyDescent="0.25">
      <c r="A187" s="3">
        <v>4</v>
      </c>
      <c r="B187" s="3" t="s">
        <v>70</v>
      </c>
      <c r="C187" s="3" t="s">
        <v>66</v>
      </c>
      <c r="D187" s="3">
        <v>2.1</v>
      </c>
      <c r="E187" s="3">
        <v>2.2000000000000002</v>
      </c>
      <c r="F187" s="3">
        <f t="shared" si="4"/>
        <v>2.1500000000000004</v>
      </c>
      <c r="G187" s="3"/>
      <c r="H187" s="3"/>
      <c r="I187" s="3"/>
      <c r="J187" s="3"/>
      <c r="K187" s="3"/>
      <c r="L187" s="3"/>
      <c r="M187" s="3"/>
      <c r="N187" s="4"/>
      <c r="O187" s="4"/>
      <c r="P187" s="4"/>
      <c r="Q187" s="15"/>
      <c r="R187" s="26" t="s">
        <v>121</v>
      </c>
      <c r="W187" s="3"/>
      <c r="X187" s="3"/>
    </row>
    <row r="188" spans="1:27" x14ac:dyDescent="0.25">
      <c r="A188" s="3">
        <v>5</v>
      </c>
      <c r="B188" s="3" t="s">
        <v>70</v>
      </c>
      <c r="C188" s="3" t="s">
        <v>66</v>
      </c>
      <c r="D188" s="3">
        <v>4.7</v>
      </c>
      <c r="E188" s="3">
        <v>5.0999999999999996</v>
      </c>
      <c r="F188" s="3">
        <f t="shared" si="4"/>
        <v>4.9000000000000004</v>
      </c>
      <c r="G188" s="3"/>
      <c r="H188" s="3"/>
      <c r="I188" s="3"/>
      <c r="J188" s="3"/>
      <c r="K188" s="3"/>
      <c r="L188" s="3"/>
      <c r="M188" s="3"/>
      <c r="N188" s="4"/>
      <c r="O188" s="4"/>
      <c r="P188" s="4"/>
      <c r="Q188" s="15"/>
      <c r="R188" s="26" t="s">
        <v>121</v>
      </c>
      <c r="W188" s="3"/>
      <c r="X188" s="3"/>
    </row>
    <row r="189" spans="1:27" x14ac:dyDescent="0.25">
      <c r="A189" s="3">
        <v>6</v>
      </c>
      <c r="B189" s="3" t="s">
        <v>70</v>
      </c>
      <c r="C189" s="3" t="s">
        <v>66</v>
      </c>
      <c r="D189" s="3">
        <v>2.4</v>
      </c>
      <c r="E189" s="3">
        <v>2.9</v>
      </c>
      <c r="F189" s="3">
        <f t="shared" si="4"/>
        <v>2.65</v>
      </c>
      <c r="G189" s="3"/>
      <c r="H189" s="3"/>
      <c r="I189" s="3"/>
      <c r="J189" s="3"/>
      <c r="K189" s="3"/>
      <c r="L189" s="3"/>
      <c r="M189" s="3"/>
      <c r="N189" s="4"/>
      <c r="O189" s="4"/>
      <c r="P189" s="4"/>
      <c r="Q189" s="15"/>
      <c r="R189" s="26" t="s">
        <v>121</v>
      </c>
      <c r="W189" s="3"/>
      <c r="X189" s="3"/>
    </row>
    <row r="190" spans="1:27" x14ac:dyDescent="0.25">
      <c r="A190" s="3">
        <v>7</v>
      </c>
      <c r="B190" s="3" t="s">
        <v>70</v>
      </c>
      <c r="C190" s="3" t="s">
        <v>66</v>
      </c>
      <c r="D190" s="3">
        <v>3.6</v>
      </c>
      <c r="E190" s="3">
        <v>3.4</v>
      </c>
      <c r="F190" s="3">
        <f t="shared" si="4"/>
        <v>3.5</v>
      </c>
      <c r="G190" s="3"/>
      <c r="H190" s="3"/>
      <c r="I190" s="3"/>
      <c r="J190" s="3"/>
      <c r="K190" s="3"/>
      <c r="L190" s="3"/>
      <c r="M190" s="3"/>
      <c r="N190" s="4"/>
      <c r="O190" s="4"/>
      <c r="P190" s="4"/>
      <c r="Q190" s="15"/>
      <c r="R190" s="26" t="s">
        <v>121</v>
      </c>
      <c r="W190" s="3"/>
      <c r="X190" s="3"/>
    </row>
    <row r="191" spans="1:27" x14ac:dyDescent="0.25">
      <c r="A191" s="3">
        <v>8</v>
      </c>
      <c r="B191" s="3" t="s">
        <v>70</v>
      </c>
      <c r="C191" s="3" t="s">
        <v>66</v>
      </c>
      <c r="D191" s="3">
        <v>3.7</v>
      </c>
      <c r="E191" s="3">
        <v>4.3</v>
      </c>
      <c r="F191" s="3">
        <f t="shared" si="4"/>
        <v>4</v>
      </c>
      <c r="G191" s="3"/>
      <c r="H191" s="3"/>
      <c r="I191" s="3"/>
      <c r="J191" s="3"/>
      <c r="K191" s="3"/>
      <c r="L191" s="3"/>
      <c r="M191" s="3"/>
      <c r="N191" s="4"/>
      <c r="O191" s="4"/>
      <c r="P191" s="4"/>
      <c r="Q191" s="15"/>
      <c r="R191" s="26" t="s">
        <v>121</v>
      </c>
      <c r="W191" s="3"/>
      <c r="X191" s="3"/>
    </row>
    <row r="192" spans="1:27" x14ac:dyDescent="0.25">
      <c r="A192" s="3">
        <v>9</v>
      </c>
      <c r="B192" s="3" t="s">
        <v>70</v>
      </c>
      <c r="C192" s="3" t="s">
        <v>66</v>
      </c>
      <c r="D192" s="3">
        <v>2.5</v>
      </c>
      <c r="E192" s="3">
        <v>2.6</v>
      </c>
      <c r="F192" s="3">
        <f t="shared" si="4"/>
        <v>2.5499999999999998</v>
      </c>
      <c r="G192" s="3"/>
      <c r="H192" s="3"/>
      <c r="I192" s="3"/>
      <c r="J192" s="3"/>
      <c r="K192" s="3"/>
      <c r="L192" s="3"/>
      <c r="M192" s="3"/>
      <c r="N192" s="4"/>
      <c r="O192" s="4"/>
      <c r="P192" s="4"/>
      <c r="Q192" s="15"/>
      <c r="R192" s="26" t="s">
        <v>121</v>
      </c>
      <c r="W192" s="3"/>
      <c r="X192" s="3"/>
    </row>
    <row r="193" spans="1:25" x14ac:dyDescent="0.25">
      <c r="A193" s="3">
        <v>10</v>
      </c>
      <c r="B193" s="3" t="s">
        <v>70</v>
      </c>
      <c r="C193" s="3" t="s">
        <v>66</v>
      </c>
      <c r="D193" s="3">
        <v>2</v>
      </c>
      <c r="E193" s="3">
        <v>2.6</v>
      </c>
      <c r="F193" s="3">
        <f t="shared" si="4"/>
        <v>2.2999999999999998</v>
      </c>
      <c r="G193" s="3"/>
      <c r="H193" s="3"/>
      <c r="I193" s="3"/>
      <c r="J193" s="3"/>
      <c r="K193" s="3"/>
      <c r="L193" s="3"/>
      <c r="M193" s="3"/>
      <c r="N193" s="4"/>
      <c r="O193" s="4"/>
      <c r="P193" s="4"/>
      <c r="Q193" s="15"/>
      <c r="R193" s="26" t="s">
        <v>121</v>
      </c>
      <c r="W193" s="3"/>
      <c r="X193" s="3"/>
    </row>
    <row r="194" spans="1:25" x14ac:dyDescent="0.25">
      <c r="A194" s="3">
        <v>11</v>
      </c>
      <c r="B194" s="3" t="s">
        <v>70</v>
      </c>
      <c r="C194" s="3" t="s">
        <v>66</v>
      </c>
      <c r="D194" s="3">
        <v>4.5</v>
      </c>
      <c r="E194" s="3">
        <v>3.5</v>
      </c>
      <c r="F194" s="3">
        <f t="shared" si="4"/>
        <v>4</v>
      </c>
      <c r="G194" s="3"/>
      <c r="H194" s="3"/>
      <c r="I194" s="3"/>
      <c r="J194" s="3"/>
      <c r="K194" s="3"/>
      <c r="L194" s="3"/>
      <c r="M194" s="3"/>
      <c r="N194" s="4"/>
      <c r="O194" s="4"/>
      <c r="P194" s="4"/>
      <c r="Q194" s="15"/>
      <c r="R194" s="26" t="s">
        <v>121</v>
      </c>
      <c r="W194" s="3"/>
      <c r="X194" s="3"/>
    </row>
    <row r="195" spans="1:25" x14ac:dyDescent="0.25">
      <c r="A195" s="3">
        <v>12</v>
      </c>
      <c r="B195" s="3" t="s">
        <v>70</v>
      </c>
      <c r="C195" s="3" t="s">
        <v>66</v>
      </c>
      <c r="D195" s="3">
        <v>3.4</v>
      </c>
      <c r="E195" s="3">
        <v>3.8</v>
      </c>
      <c r="F195" s="3">
        <f t="shared" si="4"/>
        <v>3.5999999999999996</v>
      </c>
      <c r="G195" s="3"/>
      <c r="H195" s="3"/>
      <c r="I195" s="3"/>
      <c r="J195" s="3"/>
      <c r="K195" s="3"/>
      <c r="L195" s="3"/>
      <c r="M195" s="3"/>
      <c r="N195" s="4"/>
      <c r="O195" s="4"/>
      <c r="P195" s="4"/>
      <c r="Q195" s="15"/>
      <c r="R195" s="26" t="s">
        <v>121</v>
      </c>
      <c r="W195" s="3"/>
      <c r="X195" s="3"/>
    </row>
    <row r="196" spans="1:25" x14ac:dyDescent="0.25">
      <c r="A196" s="3">
        <v>13</v>
      </c>
      <c r="B196" s="3" t="s">
        <v>70</v>
      </c>
      <c r="C196" s="3" t="s">
        <v>66</v>
      </c>
      <c r="D196" s="3">
        <v>2.7</v>
      </c>
      <c r="E196" s="3">
        <v>2.4</v>
      </c>
      <c r="F196" s="3">
        <f t="shared" si="4"/>
        <v>2.5499999999999998</v>
      </c>
      <c r="G196" s="3"/>
      <c r="H196" s="3"/>
      <c r="I196" s="3">
        <v>11.1</v>
      </c>
      <c r="J196" s="3"/>
      <c r="K196" s="3"/>
      <c r="L196" s="3">
        <v>1005.8</v>
      </c>
      <c r="M196" s="3">
        <v>18.600000000000001</v>
      </c>
      <c r="N196" s="4">
        <f t="shared" si="5"/>
        <v>1.2462000000000002</v>
      </c>
      <c r="O196" s="4"/>
      <c r="P196" s="4"/>
      <c r="Q196" s="15"/>
      <c r="R196" s="26" t="s">
        <v>121</v>
      </c>
      <c r="T196" s="1">
        <f>0/12</f>
        <v>0</v>
      </c>
      <c r="W196" s="3">
        <v>11.1</v>
      </c>
      <c r="X196" s="3">
        <v>18.600000000000001</v>
      </c>
      <c r="Y196" s="36">
        <f>W196/X196</f>
        <v>0.59677419354838701</v>
      </c>
    </row>
    <row r="197" spans="1:25" x14ac:dyDescent="0.25">
      <c r="A197" s="3">
        <v>14</v>
      </c>
      <c r="B197" s="3" t="s">
        <v>70</v>
      </c>
      <c r="C197" s="3" t="s">
        <v>66</v>
      </c>
      <c r="D197" s="3">
        <v>3.3</v>
      </c>
      <c r="E197" s="3">
        <v>4.5</v>
      </c>
      <c r="F197" s="3">
        <f t="shared" ref="F197:F260" si="6">AVERAGE(D197:E197)</f>
        <v>3.9</v>
      </c>
      <c r="G197" s="3"/>
      <c r="H197" s="3"/>
      <c r="I197" s="3"/>
      <c r="J197" s="3"/>
      <c r="K197" s="3"/>
      <c r="L197" s="3"/>
      <c r="M197" s="3"/>
      <c r="N197" s="4"/>
      <c r="O197" s="4"/>
      <c r="P197" s="4"/>
      <c r="Q197" s="15"/>
      <c r="R197" s="26" t="s">
        <v>121</v>
      </c>
      <c r="W197" s="3"/>
      <c r="X197" s="3"/>
    </row>
    <row r="198" spans="1:25" x14ac:dyDescent="0.25">
      <c r="A198" s="3">
        <v>15</v>
      </c>
      <c r="B198" s="3" t="s">
        <v>70</v>
      </c>
      <c r="C198" s="3" t="s">
        <v>66</v>
      </c>
      <c r="D198" s="3">
        <v>2.5</v>
      </c>
      <c r="E198" s="3">
        <v>2.4</v>
      </c>
      <c r="F198" s="3">
        <f t="shared" si="6"/>
        <v>2.4500000000000002</v>
      </c>
      <c r="G198" s="3"/>
      <c r="H198" s="3"/>
      <c r="I198" s="3"/>
      <c r="J198" s="3"/>
      <c r="K198" s="3"/>
      <c r="L198" s="3"/>
      <c r="M198" s="3"/>
      <c r="N198" s="4"/>
      <c r="O198" s="4"/>
      <c r="P198" s="4"/>
      <c r="Q198" s="15"/>
      <c r="R198" s="26" t="s">
        <v>121</v>
      </c>
      <c r="W198" s="3"/>
      <c r="X198" s="3"/>
    </row>
    <row r="199" spans="1:25" x14ac:dyDescent="0.25">
      <c r="A199" s="3">
        <v>16</v>
      </c>
      <c r="B199" s="3" t="s">
        <v>70</v>
      </c>
      <c r="C199" s="3" t="s">
        <v>66</v>
      </c>
      <c r="D199" s="3">
        <v>2.6</v>
      </c>
      <c r="E199" s="3">
        <v>3</v>
      </c>
      <c r="F199" s="3">
        <f t="shared" si="6"/>
        <v>2.8</v>
      </c>
      <c r="G199" s="3"/>
      <c r="H199" s="3"/>
      <c r="I199" s="3"/>
      <c r="J199" s="3"/>
      <c r="K199" s="3"/>
      <c r="L199" s="3"/>
      <c r="M199" s="3"/>
      <c r="N199" s="4"/>
      <c r="O199" s="4"/>
      <c r="P199" s="4"/>
      <c r="Q199" s="15"/>
      <c r="R199" s="26" t="s">
        <v>121</v>
      </c>
      <c r="W199" s="3"/>
      <c r="X199" s="3"/>
    </row>
    <row r="200" spans="1:25" x14ac:dyDescent="0.25">
      <c r="A200" s="3">
        <v>17</v>
      </c>
      <c r="B200" s="3" t="s">
        <v>70</v>
      </c>
      <c r="C200" s="3" t="s">
        <v>66</v>
      </c>
      <c r="D200" s="3">
        <v>2.6</v>
      </c>
      <c r="E200" s="3">
        <v>2.8</v>
      </c>
      <c r="F200" s="3">
        <f t="shared" si="6"/>
        <v>2.7</v>
      </c>
      <c r="G200" s="3"/>
      <c r="H200" s="3"/>
      <c r="I200" s="3"/>
      <c r="J200" s="3"/>
      <c r="K200" s="3"/>
      <c r="L200" s="3"/>
      <c r="M200" s="3"/>
      <c r="N200" s="4"/>
      <c r="O200" s="4"/>
      <c r="P200" s="4"/>
      <c r="Q200" s="15"/>
      <c r="R200" s="26" t="s">
        <v>121</v>
      </c>
      <c r="W200" s="3"/>
      <c r="X200" s="3"/>
    </row>
    <row r="201" spans="1:25" x14ac:dyDescent="0.25">
      <c r="A201" s="3">
        <v>18</v>
      </c>
      <c r="B201" s="3" t="s">
        <v>70</v>
      </c>
      <c r="C201" s="3" t="s">
        <v>66</v>
      </c>
      <c r="D201" s="3">
        <v>2.2000000000000002</v>
      </c>
      <c r="E201" s="3">
        <v>2.2000000000000002</v>
      </c>
      <c r="F201" s="3">
        <f t="shared" si="6"/>
        <v>2.2000000000000002</v>
      </c>
      <c r="G201" s="3"/>
      <c r="H201" s="3"/>
      <c r="I201" s="3"/>
      <c r="J201" s="3"/>
      <c r="K201" s="3"/>
      <c r="L201" s="3"/>
      <c r="M201" s="3"/>
      <c r="N201" s="4"/>
      <c r="O201" s="4"/>
      <c r="P201" s="4"/>
      <c r="Q201" s="15"/>
      <c r="R201" s="26" t="s">
        <v>121</v>
      </c>
      <c r="W201" s="3"/>
      <c r="X201" s="3"/>
    </row>
    <row r="202" spans="1:25" x14ac:dyDescent="0.25">
      <c r="A202" s="3">
        <v>19</v>
      </c>
      <c r="B202" s="3" t="s">
        <v>70</v>
      </c>
      <c r="C202" s="3" t="s">
        <v>66</v>
      </c>
      <c r="D202" s="3">
        <v>2.4</v>
      </c>
      <c r="E202" s="3">
        <v>2.9</v>
      </c>
      <c r="F202" s="3">
        <f t="shared" si="6"/>
        <v>2.65</v>
      </c>
      <c r="G202" s="3"/>
      <c r="H202" s="3"/>
      <c r="I202" s="3"/>
      <c r="J202" s="3"/>
      <c r="K202" s="3"/>
      <c r="L202" s="3"/>
      <c r="M202" s="3"/>
      <c r="N202" s="4"/>
      <c r="O202" s="4"/>
      <c r="P202" s="4"/>
      <c r="Q202" s="15"/>
      <c r="R202" s="26" t="s">
        <v>121</v>
      </c>
      <c r="W202" s="3"/>
      <c r="X202" s="3"/>
    </row>
    <row r="203" spans="1:25" x14ac:dyDescent="0.25">
      <c r="A203" s="3">
        <v>20</v>
      </c>
      <c r="B203" s="3" t="s">
        <v>70</v>
      </c>
      <c r="C203" s="3" t="s">
        <v>66</v>
      </c>
      <c r="D203" s="3">
        <v>3</v>
      </c>
      <c r="E203" s="3">
        <v>3.8</v>
      </c>
      <c r="F203" s="3">
        <f t="shared" si="6"/>
        <v>3.4</v>
      </c>
      <c r="G203" s="3"/>
      <c r="H203" s="3"/>
      <c r="I203" s="3"/>
      <c r="J203" s="3"/>
      <c r="K203" s="3"/>
      <c r="L203" s="3"/>
      <c r="M203" s="3"/>
      <c r="N203" s="4"/>
      <c r="O203" s="4"/>
      <c r="P203" s="4"/>
      <c r="Q203" s="15"/>
      <c r="R203" s="26" t="s">
        <v>121</v>
      </c>
      <c r="W203" s="3"/>
      <c r="X203" s="3"/>
    </row>
    <row r="204" spans="1:25" x14ac:dyDescent="0.25">
      <c r="A204" s="3">
        <v>21</v>
      </c>
      <c r="B204" s="3" t="s">
        <v>70</v>
      </c>
      <c r="C204" s="3" t="s">
        <v>66</v>
      </c>
      <c r="D204" s="3">
        <v>3.8</v>
      </c>
      <c r="E204" s="3">
        <v>4.5</v>
      </c>
      <c r="F204" s="3">
        <f t="shared" si="6"/>
        <v>4.1500000000000004</v>
      </c>
      <c r="G204" s="3"/>
      <c r="H204" s="3"/>
      <c r="I204" s="3"/>
      <c r="J204" s="3"/>
      <c r="K204" s="3"/>
      <c r="L204" s="3"/>
      <c r="M204" s="3"/>
      <c r="N204" s="4"/>
      <c r="O204" s="4"/>
      <c r="P204" s="4"/>
      <c r="Q204" s="15"/>
      <c r="R204" s="26" t="s">
        <v>121</v>
      </c>
      <c r="W204" s="3"/>
      <c r="X204" s="3"/>
    </row>
    <row r="205" spans="1:25" x14ac:dyDescent="0.25">
      <c r="A205" s="3">
        <v>22</v>
      </c>
      <c r="B205" s="3" t="s">
        <v>70</v>
      </c>
      <c r="C205" s="3" t="s">
        <v>66</v>
      </c>
      <c r="D205" s="3">
        <v>2.1</v>
      </c>
      <c r="E205" s="3">
        <v>1.7</v>
      </c>
      <c r="F205" s="3">
        <f t="shared" si="6"/>
        <v>1.9</v>
      </c>
      <c r="G205" s="3"/>
      <c r="H205" s="3"/>
      <c r="I205" s="3"/>
      <c r="J205" s="3"/>
      <c r="K205" s="3"/>
      <c r="L205" s="3"/>
      <c r="M205" s="3"/>
      <c r="N205" s="4"/>
      <c r="O205" s="4"/>
      <c r="P205" s="4"/>
      <c r="Q205" s="15"/>
      <c r="R205" s="26" t="s">
        <v>121</v>
      </c>
      <c r="W205" s="3"/>
      <c r="X205" s="3"/>
    </row>
    <row r="206" spans="1:25" x14ac:dyDescent="0.25">
      <c r="A206" s="3">
        <v>23</v>
      </c>
      <c r="B206" s="3" t="s">
        <v>70</v>
      </c>
      <c r="C206" s="3" t="s">
        <v>66</v>
      </c>
      <c r="D206" s="3">
        <v>4</v>
      </c>
      <c r="E206" s="3">
        <v>4.8</v>
      </c>
      <c r="F206" s="3">
        <f t="shared" si="6"/>
        <v>4.4000000000000004</v>
      </c>
      <c r="G206" s="3"/>
      <c r="H206" s="3"/>
      <c r="I206" s="3"/>
      <c r="J206" s="3"/>
      <c r="K206" s="3"/>
      <c r="L206" s="3"/>
      <c r="M206" s="3"/>
      <c r="N206" s="4"/>
      <c r="O206" s="4"/>
      <c r="P206" s="4"/>
      <c r="Q206" s="15"/>
      <c r="R206" s="26" t="s">
        <v>121</v>
      </c>
      <c r="W206" s="3"/>
      <c r="X206" s="3"/>
    </row>
    <row r="207" spans="1:25" x14ac:dyDescent="0.25">
      <c r="A207" s="3">
        <v>24</v>
      </c>
      <c r="B207" s="3" t="s">
        <v>70</v>
      </c>
      <c r="C207" s="3" t="s">
        <v>66</v>
      </c>
      <c r="D207" s="3">
        <v>2.5</v>
      </c>
      <c r="E207" s="3">
        <v>2.7</v>
      </c>
      <c r="F207" s="3">
        <f t="shared" si="6"/>
        <v>2.6</v>
      </c>
      <c r="G207" s="3"/>
      <c r="H207" s="3"/>
      <c r="I207" s="3"/>
      <c r="J207" s="3"/>
      <c r="K207" s="3"/>
      <c r="L207" s="3"/>
      <c r="M207" s="3"/>
      <c r="N207" s="4"/>
      <c r="O207" s="4"/>
      <c r="P207" s="4"/>
      <c r="Q207" s="15"/>
      <c r="R207" s="26" t="s">
        <v>121</v>
      </c>
      <c r="W207" s="3"/>
      <c r="X207" s="3"/>
    </row>
    <row r="208" spans="1:25" x14ac:dyDescent="0.25">
      <c r="A208" s="3">
        <v>25</v>
      </c>
      <c r="B208" s="3" t="s">
        <v>70</v>
      </c>
      <c r="C208" s="3" t="s">
        <v>66</v>
      </c>
      <c r="D208" s="3">
        <v>3.6</v>
      </c>
      <c r="E208" s="3">
        <v>4</v>
      </c>
      <c r="F208" s="3">
        <f t="shared" si="6"/>
        <v>3.8</v>
      </c>
      <c r="G208" s="3"/>
      <c r="H208" s="3"/>
      <c r="I208" s="3">
        <v>11</v>
      </c>
      <c r="J208" s="3"/>
      <c r="K208" s="3"/>
      <c r="L208" s="3">
        <v>977.9</v>
      </c>
      <c r="M208" s="3">
        <v>19.399999999999999</v>
      </c>
      <c r="N208" s="4">
        <f t="shared" ref="N208:N256" si="7">M208*0.1*0.067*100/10</f>
        <v>1.2998000000000001</v>
      </c>
      <c r="O208" s="4"/>
      <c r="P208" s="4"/>
      <c r="Q208" s="15"/>
      <c r="R208" s="26" t="s">
        <v>121</v>
      </c>
      <c r="T208" s="1">
        <f>0/12</f>
        <v>0</v>
      </c>
      <c r="W208" s="3">
        <v>11</v>
      </c>
      <c r="X208" s="3">
        <v>19.399999999999999</v>
      </c>
      <c r="Y208" s="36">
        <f>W208/X208</f>
        <v>0.56701030927835061</v>
      </c>
    </row>
    <row r="209" spans="1:27" x14ac:dyDescent="0.25">
      <c r="A209" s="3">
        <v>26</v>
      </c>
      <c r="B209" s="3" t="s">
        <v>70</v>
      </c>
      <c r="C209" s="3" t="s">
        <v>66</v>
      </c>
      <c r="D209" s="3">
        <v>3.4</v>
      </c>
      <c r="E209" s="3">
        <v>3.3</v>
      </c>
      <c r="F209" s="3">
        <f t="shared" si="6"/>
        <v>3.3499999999999996</v>
      </c>
      <c r="G209" s="3"/>
      <c r="H209" s="3"/>
      <c r="I209" s="3"/>
      <c r="J209" s="3"/>
      <c r="K209" s="3"/>
      <c r="L209" s="3"/>
      <c r="M209" s="3"/>
      <c r="N209" s="4"/>
      <c r="O209" s="4"/>
      <c r="P209" s="4"/>
      <c r="Q209" s="15"/>
      <c r="R209" s="26" t="s">
        <v>121</v>
      </c>
      <c r="W209" s="3"/>
      <c r="X209" s="3"/>
    </row>
    <row r="210" spans="1:27" x14ac:dyDescent="0.25">
      <c r="A210" s="3">
        <v>27</v>
      </c>
      <c r="B210" s="3" t="s">
        <v>70</v>
      </c>
      <c r="C210" s="3" t="s">
        <v>66</v>
      </c>
      <c r="D210" s="3">
        <v>2.9</v>
      </c>
      <c r="E210" s="3">
        <v>3</v>
      </c>
      <c r="F210" s="3">
        <f t="shared" si="6"/>
        <v>2.95</v>
      </c>
      <c r="G210" s="3"/>
      <c r="H210" s="3"/>
      <c r="I210" s="3"/>
      <c r="J210" s="3"/>
      <c r="K210" s="3"/>
      <c r="L210" s="3"/>
      <c r="M210" s="3"/>
      <c r="N210" s="4"/>
      <c r="O210" s="4"/>
      <c r="P210" s="4"/>
      <c r="Q210" s="15"/>
      <c r="R210" s="26" t="s">
        <v>121</v>
      </c>
      <c r="W210" s="3"/>
      <c r="X210" s="3"/>
    </row>
    <row r="211" spans="1:27" x14ac:dyDescent="0.25">
      <c r="A211" s="3">
        <v>28</v>
      </c>
      <c r="B211" s="3" t="s">
        <v>70</v>
      </c>
      <c r="C211" s="3" t="s">
        <v>66</v>
      </c>
      <c r="D211" s="3">
        <v>2.6</v>
      </c>
      <c r="E211" s="3">
        <v>2.8</v>
      </c>
      <c r="F211" s="3">
        <f t="shared" si="6"/>
        <v>2.7</v>
      </c>
      <c r="G211" s="3"/>
      <c r="H211" s="3"/>
      <c r="I211" s="3"/>
      <c r="J211" s="3"/>
      <c r="K211" s="3"/>
      <c r="L211" s="3"/>
      <c r="M211" s="3"/>
      <c r="N211" s="4"/>
      <c r="O211" s="4"/>
      <c r="P211" s="4"/>
      <c r="Q211" s="15"/>
      <c r="R211" s="26" t="s">
        <v>121</v>
      </c>
      <c r="W211" s="3"/>
      <c r="X211" s="3"/>
    </row>
    <row r="212" spans="1:27" x14ac:dyDescent="0.25">
      <c r="A212" s="3">
        <v>29</v>
      </c>
      <c r="B212" s="3" t="s">
        <v>70</v>
      </c>
      <c r="C212" s="3" t="s">
        <v>66</v>
      </c>
      <c r="D212" s="3">
        <v>2.5</v>
      </c>
      <c r="E212" s="3">
        <v>2.8</v>
      </c>
      <c r="F212" s="3">
        <f t="shared" si="6"/>
        <v>2.65</v>
      </c>
      <c r="G212" s="3"/>
      <c r="H212" s="3"/>
      <c r="I212" s="3"/>
      <c r="J212" s="3"/>
      <c r="K212" s="3"/>
      <c r="L212" s="3"/>
      <c r="M212" s="3"/>
      <c r="N212" s="4"/>
      <c r="O212" s="4"/>
      <c r="P212" s="4"/>
      <c r="Q212" s="15"/>
      <c r="R212" s="26" t="s">
        <v>121</v>
      </c>
      <c r="W212" s="3"/>
      <c r="X212" s="3"/>
    </row>
    <row r="213" spans="1:27" x14ac:dyDescent="0.25">
      <c r="A213" s="3">
        <v>30</v>
      </c>
      <c r="B213" s="3" t="s">
        <v>70</v>
      </c>
      <c r="C213" s="3" t="s">
        <v>66</v>
      </c>
      <c r="D213" s="3">
        <v>3.2</v>
      </c>
      <c r="E213" s="3">
        <v>3.4</v>
      </c>
      <c r="F213" s="3">
        <f t="shared" si="6"/>
        <v>3.3</v>
      </c>
      <c r="G213" s="3"/>
      <c r="H213" s="3"/>
      <c r="I213" s="3"/>
      <c r="J213" s="3"/>
      <c r="K213" s="3"/>
      <c r="L213" s="3"/>
      <c r="M213" s="3"/>
      <c r="N213" s="4"/>
      <c r="O213" s="4"/>
      <c r="P213" s="4"/>
      <c r="Q213" s="15"/>
      <c r="R213" s="26" t="s">
        <v>121</v>
      </c>
      <c r="W213" s="3"/>
      <c r="X213" s="3"/>
    </row>
    <row r="214" spans="1:27" x14ac:dyDescent="0.25">
      <c r="A214" s="3">
        <v>31</v>
      </c>
      <c r="B214" s="3" t="s">
        <v>70</v>
      </c>
      <c r="C214" s="3" t="s">
        <v>66</v>
      </c>
      <c r="D214" s="3">
        <v>3</v>
      </c>
      <c r="E214" s="3">
        <v>3</v>
      </c>
      <c r="F214" s="3">
        <f t="shared" si="6"/>
        <v>3</v>
      </c>
      <c r="G214" s="3"/>
      <c r="H214" s="3"/>
      <c r="I214" s="3"/>
      <c r="J214" s="3"/>
      <c r="K214" s="3"/>
      <c r="L214" s="3"/>
      <c r="M214" s="3"/>
      <c r="N214" s="4"/>
      <c r="O214" s="4"/>
      <c r="P214" s="4"/>
      <c r="Q214" s="15"/>
      <c r="R214" s="26" t="s">
        <v>121</v>
      </c>
      <c r="W214" s="3"/>
      <c r="X214" s="3"/>
    </row>
    <row r="215" spans="1:27" x14ac:dyDescent="0.25">
      <c r="A215" s="3">
        <v>32</v>
      </c>
      <c r="B215" s="3" t="s">
        <v>70</v>
      </c>
      <c r="C215" s="3" t="s">
        <v>66</v>
      </c>
      <c r="D215" s="3">
        <v>3.4</v>
      </c>
      <c r="E215" s="3">
        <v>4.0999999999999996</v>
      </c>
      <c r="F215" s="3">
        <f t="shared" si="6"/>
        <v>3.75</v>
      </c>
      <c r="G215" s="3"/>
      <c r="H215" s="3"/>
      <c r="I215" s="3"/>
      <c r="J215" s="3"/>
      <c r="K215" s="3"/>
      <c r="L215" s="3"/>
      <c r="M215" s="3"/>
      <c r="N215" s="4"/>
      <c r="O215" s="4"/>
      <c r="P215" s="4"/>
      <c r="Q215" s="15"/>
      <c r="R215" s="26" t="s">
        <v>121</v>
      </c>
      <c r="W215" s="3"/>
      <c r="X215" s="3"/>
    </row>
    <row r="216" spans="1:27" x14ac:dyDescent="0.25">
      <c r="A216" s="3">
        <v>33</v>
      </c>
      <c r="B216" s="3" t="s">
        <v>70</v>
      </c>
      <c r="C216" s="3" t="s">
        <v>66</v>
      </c>
      <c r="D216" s="3">
        <v>1.9</v>
      </c>
      <c r="E216" s="3">
        <v>1.9</v>
      </c>
      <c r="F216" s="3">
        <f t="shared" si="6"/>
        <v>1.9</v>
      </c>
      <c r="G216" s="3"/>
      <c r="H216" s="3"/>
      <c r="I216" s="3"/>
      <c r="J216" s="3"/>
      <c r="K216" s="3"/>
      <c r="L216" s="3"/>
      <c r="M216" s="3"/>
      <c r="N216" s="4"/>
      <c r="O216" s="4"/>
      <c r="P216" s="4"/>
      <c r="Q216" s="15"/>
      <c r="R216" s="26" t="s">
        <v>121</v>
      </c>
      <c r="W216" s="3"/>
      <c r="X216" s="3"/>
    </row>
    <row r="217" spans="1:27" x14ac:dyDescent="0.25">
      <c r="A217" s="3">
        <v>34</v>
      </c>
      <c r="B217" s="3" t="s">
        <v>70</v>
      </c>
      <c r="C217" s="3" t="s">
        <v>66</v>
      </c>
      <c r="D217" s="3">
        <v>3.7</v>
      </c>
      <c r="E217" s="3">
        <v>4</v>
      </c>
      <c r="F217" s="3">
        <f t="shared" si="6"/>
        <v>3.85</v>
      </c>
      <c r="G217" s="3"/>
      <c r="H217" s="3"/>
      <c r="I217" s="3"/>
      <c r="J217" s="3"/>
      <c r="K217" s="3"/>
      <c r="L217" s="3"/>
      <c r="M217" s="3"/>
      <c r="N217" s="4"/>
      <c r="O217" s="4"/>
      <c r="P217" s="4"/>
      <c r="Q217" s="15"/>
      <c r="R217" s="26" t="s">
        <v>121</v>
      </c>
      <c r="W217" s="3"/>
      <c r="X217" s="3"/>
    </row>
    <row r="218" spans="1:27" x14ac:dyDescent="0.25">
      <c r="A218" s="3">
        <v>35</v>
      </c>
      <c r="B218" s="3" t="s">
        <v>70</v>
      </c>
      <c r="C218" s="3" t="s">
        <v>66</v>
      </c>
      <c r="D218" s="3">
        <v>4.2</v>
      </c>
      <c r="E218" s="3">
        <v>4</v>
      </c>
      <c r="F218" s="3">
        <f t="shared" si="6"/>
        <v>4.0999999999999996</v>
      </c>
      <c r="G218" s="3"/>
      <c r="H218" s="3"/>
      <c r="I218" s="3"/>
      <c r="J218" s="3"/>
      <c r="K218" s="3"/>
      <c r="L218" s="3"/>
      <c r="M218" s="3"/>
      <c r="N218" s="4"/>
      <c r="O218" s="4"/>
      <c r="P218" s="4"/>
      <c r="Q218" s="15"/>
      <c r="R218" s="26" t="s">
        <v>121</v>
      </c>
      <c r="W218" s="3"/>
      <c r="X218" s="3"/>
    </row>
    <row r="219" spans="1:27" x14ac:dyDescent="0.25">
      <c r="A219" s="3">
        <v>36</v>
      </c>
      <c r="B219" s="3" t="s">
        <v>70</v>
      </c>
      <c r="C219" s="3" t="s">
        <v>66</v>
      </c>
      <c r="D219" s="3">
        <v>3.4</v>
      </c>
      <c r="E219" s="3">
        <v>3.9</v>
      </c>
      <c r="F219" s="3">
        <f t="shared" si="6"/>
        <v>3.65</v>
      </c>
      <c r="G219" s="3"/>
      <c r="H219" s="3"/>
      <c r="I219" s="3"/>
      <c r="J219" s="3"/>
      <c r="K219" s="3"/>
      <c r="L219" s="3"/>
      <c r="M219" s="3"/>
      <c r="N219" s="4"/>
      <c r="O219" s="4"/>
      <c r="P219" s="4"/>
      <c r="Q219" s="15"/>
      <c r="R219" s="26" t="s">
        <v>121</v>
      </c>
      <c r="W219" s="3"/>
      <c r="X219" s="3"/>
    </row>
    <row r="220" spans="1:27" x14ac:dyDescent="0.25">
      <c r="A220" s="3">
        <v>1</v>
      </c>
      <c r="B220" s="3" t="s">
        <v>64</v>
      </c>
      <c r="C220" s="3" t="s">
        <v>67</v>
      </c>
      <c r="D220" s="3">
        <v>0.6</v>
      </c>
      <c r="E220" s="3">
        <v>0.5</v>
      </c>
      <c r="F220" s="3">
        <f t="shared" si="6"/>
        <v>0.55000000000000004</v>
      </c>
      <c r="G220" s="3">
        <f>AVERAGE(F220:F255)</f>
        <v>1.5347222222222225</v>
      </c>
      <c r="H220" s="3">
        <f>STDEV(F220:F255)</f>
        <v>1.06568686398186</v>
      </c>
      <c r="I220" s="3">
        <v>9.6999999999999993</v>
      </c>
      <c r="J220" s="3">
        <f>AVERAGE(I220:I255)</f>
        <v>10.1</v>
      </c>
      <c r="K220" s="3">
        <f>STDEV(I220:I255)</f>
        <v>0.40000000000000036</v>
      </c>
      <c r="L220" s="3">
        <v>618.5</v>
      </c>
      <c r="M220" s="3">
        <v>18.8</v>
      </c>
      <c r="N220" s="4">
        <f t="shared" si="7"/>
        <v>1.2596000000000003</v>
      </c>
      <c r="O220" s="4">
        <f>AVERAGE(N220:N255)</f>
        <v>1.1412333333333335</v>
      </c>
      <c r="P220" s="4">
        <f>STDEV(N220:N255)</f>
        <v>0.10386800919115254</v>
      </c>
      <c r="Q220" s="15"/>
      <c r="R220" s="26" t="s">
        <v>121</v>
      </c>
      <c r="S220" s="1">
        <f>16/36</f>
        <v>0.44444444444444442</v>
      </c>
      <c r="T220" s="1">
        <f>5/12</f>
        <v>0.41666666666666669</v>
      </c>
      <c r="U220" s="34">
        <f>AVERAGE(T220:T255)</f>
        <v>0.44444444444444448</v>
      </c>
      <c r="V220" s="34">
        <f>STDEV(T220:T255)</f>
        <v>4.8112522432468802E-2</v>
      </c>
      <c r="W220" s="3">
        <v>9.6999999999999993</v>
      </c>
      <c r="X220" s="3">
        <v>18.8</v>
      </c>
      <c r="Y220" s="36">
        <f>W220/X220</f>
        <v>0.51595744680851063</v>
      </c>
      <c r="Z220" s="36">
        <f>AVERAGE(Y220:Y255)</f>
        <v>0.59739615461188744</v>
      </c>
      <c r="AA220" s="36">
        <f>STDEV(Y220:Y255)</f>
        <v>7.3958010458033782E-2</v>
      </c>
    </row>
    <row r="221" spans="1:27" x14ac:dyDescent="0.25">
      <c r="A221" s="3">
        <v>2</v>
      </c>
      <c r="B221" s="3" t="s">
        <v>64</v>
      </c>
      <c r="C221" s="3" t="s">
        <v>67</v>
      </c>
      <c r="D221" s="3">
        <v>1</v>
      </c>
      <c r="E221" s="3">
        <v>1.8</v>
      </c>
      <c r="F221" s="3">
        <f t="shared" si="6"/>
        <v>1.4</v>
      </c>
      <c r="G221" s="3"/>
      <c r="H221" s="3"/>
      <c r="I221" s="3"/>
      <c r="J221" s="3"/>
      <c r="K221" s="3"/>
      <c r="L221" s="3"/>
      <c r="M221" s="3"/>
      <c r="N221" s="4"/>
      <c r="O221" s="4"/>
      <c r="P221" s="4"/>
      <c r="Q221" s="15" t="s">
        <v>83</v>
      </c>
      <c r="R221" s="26" t="s">
        <v>122</v>
      </c>
      <c r="W221" s="3"/>
      <c r="X221" s="3"/>
    </row>
    <row r="222" spans="1:27" x14ac:dyDescent="0.25">
      <c r="A222" s="3">
        <v>3</v>
      </c>
      <c r="B222" s="3" t="s">
        <v>64</v>
      </c>
      <c r="C222" s="3" t="s">
        <v>67</v>
      </c>
      <c r="D222" s="3">
        <v>1.9</v>
      </c>
      <c r="E222" s="3">
        <v>2</v>
      </c>
      <c r="F222" s="3">
        <f t="shared" si="6"/>
        <v>1.95</v>
      </c>
      <c r="G222" s="3"/>
      <c r="H222" s="3"/>
      <c r="I222" s="3"/>
      <c r="J222" s="3"/>
      <c r="K222" s="3"/>
      <c r="L222" s="3"/>
      <c r="M222" s="3"/>
      <c r="N222" s="4"/>
      <c r="O222" s="4"/>
      <c r="P222" s="4"/>
      <c r="Q222" s="15" t="s">
        <v>86</v>
      </c>
      <c r="R222" s="26" t="s">
        <v>122</v>
      </c>
      <c r="W222" s="3"/>
      <c r="X222" s="3"/>
    </row>
    <row r="223" spans="1:27" x14ac:dyDescent="0.25">
      <c r="A223" s="3">
        <v>4</v>
      </c>
      <c r="B223" s="3" t="s">
        <v>64</v>
      </c>
      <c r="C223" s="3" t="s">
        <v>67</v>
      </c>
      <c r="D223" s="3">
        <v>2.5</v>
      </c>
      <c r="E223" s="3">
        <v>2.5</v>
      </c>
      <c r="F223" s="3">
        <f t="shared" si="6"/>
        <v>2.5</v>
      </c>
      <c r="G223" s="3"/>
      <c r="H223" s="3"/>
      <c r="I223" s="3"/>
      <c r="J223" s="3"/>
      <c r="K223" s="3"/>
      <c r="L223" s="3"/>
      <c r="M223" s="3"/>
      <c r="N223" s="4"/>
      <c r="O223" s="4"/>
      <c r="P223" s="4"/>
      <c r="Q223" s="15"/>
      <c r="R223" s="26" t="s">
        <v>121</v>
      </c>
      <c r="W223" s="3"/>
      <c r="X223" s="3"/>
    </row>
    <row r="224" spans="1:27" x14ac:dyDescent="0.25">
      <c r="A224" s="3">
        <v>5</v>
      </c>
      <c r="B224" s="3" t="s">
        <v>64</v>
      </c>
      <c r="C224" s="3" t="s">
        <v>67</v>
      </c>
      <c r="D224" s="3">
        <v>0.5</v>
      </c>
      <c r="E224" s="3">
        <v>0.4</v>
      </c>
      <c r="F224" s="3">
        <f t="shared" si="6"/>
        <v>0.45</v>
      </c>
      <c r="G224" s="3"/>
      <c r="H224" s="3"/>
      <c r="I224" s="3"/>
      <c r="J224" s="3"/>
      <c r="K224" s="3"/>
      <c r="L224" s="3"/>
      <c r="M224" s="3"/>
      <c r="N224" s="4"/>
      <c r="O224" s="4"/>
      <c r="P224" s="4"/>
      <c r="Q224" s="15" t="s">
        <v>84</v>
      </c>
      <c r="R224" s="26" t="s">
        <v>122</v>
      </c>
      <c r="W224" s="3"/>
      <c r="X224" s="3"/>
    </row>
    <row r="225" spans="1:25" x14ac:dyDescent="0.25">
      <c r="A225" s="3">
        <v>6</v>
      </c>
      <c r="B225" s="3" t="s">
        <v>64</v>
      </c>
      <c r="C225" s="3" t="s">
        <v>67</v>
      </c>
      <c r="D225" s="3">
        <v>0.9</v>
      </c>
      <c r="E225" s="3">
        <v>0.5</v>
      </c>
      <c r="F225" s="3">
        <f t="shared" si="6"/>
        <v>0.7</v>
      </c>
      <c r="G225" s="3"/>
      <c r="H225" s="3"/>
      <c r="I225" s="3"/>
      <c r="J225" s="3"/>
      <c r="K225" s="3"/>
      <c r="L225" s="3"/>
      <c r="M225" s="3"/>
      <c r="N225" s="4"/>
      <c r="O225" s="4"/>
      <c r="P225" s="4"/>
      <c r="Q225" s="15"/>
      <c r="R225" s="26" t="s">
        <v>121</v>
      </c>
      <c r="W225" s="3"/>
      <c r="X225" s="3"/>
    </row>
    <row r="226" spans="1:25" x14ac:dyDescent="0.25">
      <c r="A226" s="3">
        <v>7</v>
      </c>
      <c r="B226" s="3" t="s">
        <v>64</v>
      </c>
      <c r="C226" s="3" t="s">
        <v>67</v>
      </c>
      <c r="D226" s="3">
        <v>0.9</v>
      </c>
      <c r="E226" s="3">
        <v>1</v>
      </c>
      <c r="F226" s="3">
        <f t="shared" si="6"/>
        <v>0.95</v>
      </c>
      <c r="G226" s="3"/>
      <c r="H226" s="3"/>
      <c r="I226" s="3"/>
      <c r="J226" s="3"/>
      <c r="K226" s="3"/>
      <c r="L226" s="3"/>
      <c r="M226" s="3"/>
      <c r="N226" s="4"/>
      <c r="O226" s="4"/>
      <c r="P226" s="4"/>
      <c r="Q226" s="15"/>
      <c r="R226" s="26" t="s">
        <v>121</v>
      </c>
      <c r="W226" s="3"/>
      <c r="X226" s="3"/>
    </row>
    <row r="227" spans="1:25" x14ac:dyDescent="0.25">
      <c r="A227" s="3">
        <v>8</v>
      </c>
      <c r="B227" s="3" t="s">
        <v>64</v>
      </c>
      <c r="C227" s="3" t="s">
        <v>67</v>
      </c>
      <c r="D227" s="3">
        <v>1.3</v>
      </c>
      <c r="E227" s="3">
        <v>1.3</v>
      </c>
      <c r="F227" s="3">
        <f t="shared" si="6"/>
        <v>1.3</v>
      </c>
      <c r="G227" s="3"/>
      <c r="H227" s="3"/>
      <c r="I227" s="3"/>
      <c r="J227" s="3"/>
      <c r="K227" s="3"/>
      <c r="L227" s="3"/>
      <c r="M227" s="3"/>
      <c r="N227" s="4"/>
      <c r="O227" s="4"/>
      <c r="P227" s="4"/>
      <c r="Q227" s="15"/>
      <c r="R227" s="26" t="s">
        <v>121</v>
      </c>
      <c r="W227" s="3"/>
      <c r="X227" s="3"/>
    </row>
    <row r="228" spans="1:25" x14ac:dyDescent="0.25">
      <c r="A228" s="3">
        <v>9</v>
      </c>
      <c r="B228" s="3" t="s">
        <v>64</v>
      </c>
      <c r="C228" s="3" t="s">
        <v>67</v>
      </c>
      <c r="D228" s="3">
        <v>0.5</v>
      </c>
      <c r="E228" s="3">
        <v>0.6</v>
      </c>
      <c r="F228" s="3">
        <f t="shared" si="6"/>
        <v>0.55000000000000004</v>
      </c>
      <c r="G228" s="3"/>
      <c r="H228" s="3"/>
      <c r="I228" s="3"/>
      <c r="J228" s="3"/>
      <c r="K228" s="3"/>
      <c r="L228" s="3"/>
      <c r="M228" s="3"/>
      <c r="N228" s="4"/>
      <c r="O228" s="4"/>
      <c r="P228" s="4"/>
      <c r="Q228" s="15"/>
      <c r="R228" s="26" t="s">
        <v>121</v>
      </c>
      <c r="W228" s="3"/>
      <c r="X228" s="3"/>
    </row>
    <row r="229" spans="1:25" x14ac:dyDescent="0.25">
      <c r="A229" s="3">
        <v>10</v>
      </c>
      <c r="B229" s="3" t="s">
        <v>64</v>
      </c>
      <c r="C229" s="3" t="s">
        <v>67</v>
      </c>
      <c r="D229" s="3">
        <v>2</v>
      </c>
      <c r="E229" s="3">
        <v>2.4</v>
      </c>
      <c r="F229" s="3">
        <f t="shared" si="6"/>
        <v>2.2000000000000002</v>
      </c>
      <c r="G229" s="3"/>
      <c r="H229" s="3"/>
      <c r="I229" s="3"/>
      <c r="J229" s="3"/>
      <c r="K229" s="3"/>
      <c r="L229" s="3"/>
      <c r="M229" s="3"/>
      <c r="N229" s="4"/>
      <c r="O229" s="4"/>
      <c r="P229" s="4"/>
      <c r="Q229" s="15" t="s">
        <v>87</v>
      </c>
      <c r="R229" s="26" t="s">
        <v>122</v>
      </c>
      <c r="W229" s="3"/>
      <c r="X229" s="3"/>
    </row>
    <row r="230" spans="1:25" x14ac:dyDescent="0.25">
      <c r="A230" s="3">
        <v>11</v>
      </c>
      <c r="B230" s="3" t="s">
        <v>64</v>
      </c>
      <c r="C230" s="3" t="s">
        <v>67</v>
      </c>
      <c r="D230" s="3">
        <v>4.5999999999999996</v>
      </c>
      <c r="E230" s="3">
        <v>4.3</v>
      </c>
      <c r="F230" s="3">
        <f t="shared" si="6"/>
        <v>4.4499999999999993</v>
      </c>
      <c r="G230" s="3"/>
      <c r="H230" s="3"/>
      <c r="I230" s="3"/>
      <c r="J230" s="3"/>
      <c r="K230" s="3"/>
      <c r="L230" s="3"/>
      <c r="M230" s="3"/>
      <c r="N230" s="4"/>
      <c r="O230" s="4"/>
      <c r="P230" s="4"/>
      <c r="Q230" s="15"/>
      <c r="R230" s="26" t="s">
        <v>121</v>
      </c>
      <c r="W230" s="3"/>
      <c r="X230" s="3"/>
    </row>
    <row r="231" spans="1:25" x14ac:dyDescent="0.25">
      <c r="A231" s="3">
        <v>12</v>
      </c>
      <c r="B231" s="3" t="s">
        <v>64</v>
      </c>
      <c r="C231" s="3" t="s">
        <v>67</v>
      </c>
      <c r="D231" s="3">
        <v>0.6</v>
      </c>
      <c r="E231" s="3">
        <v>0.7</v>
      </c>
      <c r="F231" s="3">
        <f t="shared" si="6"/>
        <v>0.64999999999999991</v>
      </c>
      <c r="G231" s="3"/>
      <c r="H231" s="3"/>
      <c r="I231" s="3"/>
      <c r="J231" s="3"/>
      <c r="K231" s="3"/>
      <c r="L231" s="3"/>
      <c r="M231" s="3"/>
      <c r="N231" s="4"/>
      <c r="O231" s="4"/>
      <c r="P231" s="4"/>
      <c r="Q231" s="15" t="s">
        <v>83</v>
      </c>
      <c r="R231" s="26" t="s">
        <v>122</v>
      </c>
      <c r="W231" s="3"/>
      <c r="X231" s="3"/>
    </row>
    <row r="232" spans="1:25" x14ac:dyDescent="0.25">
      <c r="A232" s="3">
        <v>13</v>
      </c>
      <c r="B232" s="3" t="s">
        <v>64</v>
      </c>
      <c r="C232" s="3" t="s">
        <v>67</v>
      </c>
      <c r="D232" s="3">
        <v>2</v>
      </c>
      <c r="E232" s="3">
        <v>2.2000000000000002</v>
      </c>
      <c r="F232" s="3">
        <f t="shared" si="6"/>
        <v>2.1</v>
      </c>
      <c r="G232" s="3"/>
      <c r="H232" s="3"/>
      <c r="I232" s="3">
        <v>10.1</v>
      </c>
      <c r="J232" s="3"/>
      <c r="K232" s="3"/>
      <c r="L232" s="3">
        <v>535.79999999999995</v>
      </c>
      <c r="M232" s="3">
        <v>16.399999999999999</v>
      </c>
      <c r="N232" s="4">
        <f t="shared" si="7"/>
        <v>1.0988000000000002</v>
      </c>
      <c r="O232" s="4"/>
      <c r="P232" s="4"/>
      <c r="Q232" s="15" t="s">
        <v>85</v>
      </c>
      <c r="R232" s="26" t="s">
        <v>122</v>
      </c>
      <c r="T232" s="1">
        <f>5/12</f>
        <v>0.41666666666666669</v>
      </c>
      <c r="W232" s="3">
        <v>10.1</v>
      </c>
      <c r="X232" s="3">
        <v>16.399999999999999</v>
      </c>
      <c r="Y232" s="36">
        <f>W232/X232</f>
        <v>0.61585365853658536</v>
      </c>
    </row>
    <row r="233" spans="1:25" x14ac:dyDescent="0.25">
      <c r="A233" s="3">
        <v>14</v>
      </c>
      <c r="B233" s="3" t="s">
        <v>64</v>
      </c>
      <c r="C233" s="3" t="s">
        <v>67</v>
      </c>
      <c r="D233" s="3">
        <v>0.3</v>
      </c>
      <c r="E233" s="3">
        <v>0.3</v>
      </c>
      <c r="F233" s="3">
        <f t="shared" si="6"/>
        <v>0.3</v>
      </c>
      <c r="G233" s="3"/>
      <c r="H233" s="3"/>
      <c r="I233" s="3"/>
      <c r="J233" s="3"/>
      <c r="K233" s="3"/>
      <c r="L233" s="3"/>
      <c r="M233" s="3"/>
      <c r="N233" s="4"/>
      <c r="O233" s="4"/>
      <c r="P233" s="4"/>
      <c r="Q233" s="15"/>
      <c r="R233" s="26" t="s">
        <v>121</v>
      </c>
      <c r="W233" s="3"/>
      <c r="X233" s="3"/>
    </row>
    <row r="234" spans="1:25" x14ac:dyDescent="0.25">
      <c r="A234" s="3">
        <v>15</v>
      </c>
      <c r="B234" s="3" t="s">
        <v>64</v>
      </c>
      <c r="C234" s="3" t="s">
        <v>67</v>
      </c>
      <c r="D234" s="3">
        <v>1.4</v>
      </c>
      <c r="E234" s="3">
        <v>1.7</v>
      </c>
      <c r="F234" s="3">
        <f t="shared" si="6"/>
        <v>1.5499999999999998</v>
      </c>
      <c r="G234" s="3"/>
      <c r="H234" s="3"/>
      <c r="I234" s="3"/>
      <c r="J234" s="3"/>
      <c r="K234" s="3"/>
      <c r="L234" s="3"/>
      <c r="M234" s="3"/>
      <c r="N234" s="4"/>
      <c r="O234" s="4"/>
      <c r="P234" s="4"/>
      <c r="Q234" s="15"/>
      <c r="R234" s="26" t="s">
        <v>121</v>
      </c>
      <c r="W234" s="3"/>
      <c r="X234" s="3"/>
    </row>
    <row r="235" spans="1:25" x14ac:dyDescent="0.25">
      <c r="A235" s="3">
        <v>16</v>
      </c>
      <c r="B235" s="3" t="s">
        <v>64</v>
      </c>
      <c r="C235" s="3" t="s">
        <v>67</v>
      </c>
      <c r="D235" s="3">
        <v>0.9</v>
      </c>
      <c r="E235" s="3">
        <v>1.4</v>
      </c>
      <c r="F235" s="3">
        <f t="shared" si="6"/>
        <v>1.1499999999999999</v>
      </c>
      <c r="G235" s="3"/>
      <c r="H235" s="3"/>
      <c r="I235" s="3"/>
      <c r="J235" s="3"/>
      <c r="K235" s="3"/>
      <c r="L235" s="3"/>
      <c r="M235" s="3"/>
      <c r="N235" s="4"/>
      <c r="O235" s="4"/>
      <c r="P235" s="4"/>
      <c r="Q235" s="15" t="s">
        <v>85</v>
      </c>
      <c r="R235" s="26" t="s">
        <v>122</v>
      </c>
      <c r="W235" s="3"/>
      <c r="X235" s="3"/>
    </row>
    <row r="236" spans="1:25" x14ac:dyDescent="0.25">
      <c r="A236" s="3">
        <v>17</v>
      </c>
      <c r="B236" s="3" t="s">
        <v>64</v>
      </c>
      <c r="C236" s="3" t="s">
        <v>67</v>
      </c>
      <c r="D236" s="3">
        <v>1.8</v>
      </c>
      <c r="E236" s="3">
        <v>1.8</v>
      </c>
      <c r="F236" s="3">
        <f t="shared" si="6"/>
        <v>1.8</v>
      </c>
      <c r="G236" s="3"/>
      <c r="H236" s="3"/>
      <c r="I236" s="3"/>
      <c r="J236" s="3"/>
      <c r="K236" s="3"/>
      <c r="L236" s="3"/>
      <c r="M236" s="3"/>
      <c r="N236" s="4"/>
      <c r="O236" s="4"/>
      <c r="P236" s="4"/>
      <c r="Q236" s="15"/>
      <c r="R236" s="26" t="s">
        <v>121</v>
      </c>
      <c r="W236" s="3"/>
      <c r="X236" s="3"/>
    </row>
    <row r="237" spans="1:25" x14ac:dyDescent="0.25">
      <c r="A237" s="3">
        <v>18</v>
      </c>
      <c r="B237" s="3" t="s">
        <v>64</v>
      </c>
      <c r="C237" s="3" t="s">
        <v>67</v>
      </c>
      <c r="D237" s="3">
        <v>0.8</v>
      </c>
      <c r="E237" s="3">
        <v>1.3</v>
      </c>
      <c r="F237" s="3">
        <f t="shared" si="6"/>
        <v>1.05</v>
      </c>
      <c r="G237" s="3"/>
      <c r="H237" s="3"/>
      <c r="I237" s="3"/>
      <c r="J237" s="3"/>
      <c r="K237" s="3"/>
      <c r="L237" s="3"/>
      <c r="M237" s="3"/>
      <c r="N237" s="4"/>
      <c r="O237" s="4"/>
      <c r="P237" s="4"/>
      <c r="Q237" s="15"/>
      <c r="R237" s="26" t="s">
        <v>121</v>
      </c>
      <c r="W237" s="3"/>
      <c r="X237" s="3"/>
    </row>
    <row r="238" spans="1:25" x14ac:dyDescent="0.25">
      <c r="A238" s="3">
        <v>19</v>
      </c>
      <c r="B238" s="3" t="s">
        <v>64</v>
      </c>
      <c r="C238" s="3" t="s">
        <v>67</v>
      </c>
      <c r="D238" s="3">
        <v>0.3</v>
      </c>
      <c r="E238" s="3">
        <v>0.3</v>
      </c>
      <c r="F238" s="3">
        <f t="shared" si="6"/>
        <v>0.3</v>
      </c>
      <c r="G238" s="3"/>
      <c r="H238" s="3"/>
      <c r="I238" s="3"/>
      <c r="J238" s="3"/>
      <c r="K238" s="3"/>
      <c r="L238" s="3"/>
      <c r="M238" s="3"/>
      <c r="N238" s="4"/>
      <c r="O238" s="4"/>
      <c r="P238" s="4"/>
      <c r="Q238" s="15" t="s">
        <v>83</v>
      </c>
      <c r="R238" s="26" t="s">
        <v>122</v>
      </c>
      <c r="W238" s="3"/>
      <c r="X238" s="3"/>
    </row>
    <row r="239" spans="1:25" x14ac:dyDescent="0.25">
      <c r="A239" s="3">
        <v>20</v>
      </c>
      <c r="B239" s="3" t="s">
        <v>64</v>
      </c>
      <c r="C239" s="3" t="s">
        <v>67</v>
      </c>
      <c r="D239" s="3">
        <v>1.7</v>
      </c>
      <c r="E239" s="3">
        <v>1.5</v>
      </c>
      <c r="F239" s="3">
        <f t="shared" si="6"/>
        <v>1.6</v>
      </c>
      <c r="G239" s="3"/>
      <c r="H239" s="3"/>
      <c r="I239" s="3"/>
      <c r="J239" s="3"/>
      <c r="K239" s="3"/>
      <c r="L239" s="3"/>
      <c r="M239" s="3"/>
      <c r="N239" s="4"/>
      <c r="O239" s="4"/>
      <c r="P239" s="4"/>
      <c r="Q239" s="15"/>
      <c r="R239" s="26" t="s">
        <v>121</v>
      </c>
      <c r="W239" s="3"/>
      <c r="X239" s="3"/>
    </row>
    <row r="240" spans="1:25" x14ac:dyDescent="0.25">
      <c r="A240" s="3">
        <v>21</v>
      </c>
      <c r="B240" s="3" t="s">
        <v>64</v>
      </c>
      <c r="C240" s="3" t="s">
        <v>67</v>
      </c>
      <c r="D240" s="3">
        <v>2.1</v>
      </c>
      <c r="E240" s="3">
        <v>2.6</v>
      </c>
      <c r="F240" s="3">
        <f t="shared" si="6"/>
        <v>2.35</v>
      </c>
      <c r="G240" s="3"/>
      <c r="H240" s="3"/>
      <c r="I240" s="3"/>
      <c r="J240" s="3"/>
      <c r="K240" s="3"/>
      <c r="L240" s="3"/>
      <c r="M240" s="3"/>
      <c r="N240" s="4"/>
      <c r="O240" s="4"/>
      <c r="P240" s="4"/>
      <c r="Q240" s="15" t="s">
        <v>87</v>
      </c>
      <c r="R240" s="26" t="s">
        <v>122</v>
      </c>
      <c r="W240" s="3"/>
      <c r="X240" s="3"/>
    </row>
    <row r="241" spans="1:27" x14ac:dyDescent="0.25">
      <c r="A241" s="3">
        <v>22</v>
      </c>
      <c r="B241" s="3" t="s">
        <v>64</v>
      </c>
      <c r="C241" s="3" t="s">
        <v>67</v>
      </c>
      <c r="D241" s="3">
        <v>5.7</v>
      </c>
      <c r="E241" s="3">
        <v>5.4</v>
      </c>
      <c r="F241" s="3">
        <f t="shared" si="6"/>
        <v>5.5500000000000007</v>
      </c>
      <c r="G241" s="3"/>
      <c r="H241" s="3"/>
      <c r="I241" s="3"/>
      <c r="J241" s="3"/>
      <c r="K241" s="3"/>
      <c r="L241" s="3"/>
      <c r="M241" s="3"/>
      <c r="N241" s="4"/>
      <c r="O241" s="4"/>
      <c r="P241" s="4"/>
      <c r="Q241" s="15"/>
      <c r="R241" s="26" t="s">
        <v>121</v>
      </c>
      <c r="W241" s="3"/>
      <c r="X241" s="3"/>
    </row>
    <row r="242" spans="1:27" x14ac:dyDescent="0.25">
      <c r="A242" s="3">
        <v>23</v>
      </c>
      <c r="B242" s="3" t="s">
        <v>64</v>
      </c>
      <c r="C242" s="3" t="s">
        <v>67</v>
      </c>
      <c r="D242" s="3">
        <v>1</v>
      </c>
      <c r="E242" s="3">
        <v>1.4</v>
      </c>
      <c r="F242" s="3">
        <f t="shared" si="6"/>
        <v>1.2</v>
      </c>
      <c r="G242" s="3"/>
      <c r="H242" s="3"/>
      <c r="I242" s="3"/>
      <c r="J242" s="3"/>
      <c r="K242" s="3"/>
      <c r="L242" s="3"/>
      <c r="M242" s="3"/>
      <c r="N242" s="4"/>
      <c r="O242" s="4"/>
      <c r="P242" s="4"/>
      <c r="Q242" s="15" t="s">
        <v>83</v>
      </c>
      <c r="R242" s="26" t="s">
        <v>122</v>
      </c>
      <c r="W242" s="3"/>
      <c r="X242" s="3"/>
    </row>
    <row r="243" spans="1:27" x14ac:dyDescent="0.25">
      <c r="A243" s="3">
        <v>24</v>
      </c>
      <c r="B243" s="3" t="s">
        <v>64</v>
      </c>
      <c r="C243" s="3" t="s">
        <v>67</v>
      </c>
      <c r="D243" s="3">
        <v>0.7</v>
      </c>
      <c r="E243" s="3">
        <v>1.5</v>
      </c>
      <c r="F243" s="3">
        <f t="shared" si="6"/>
        <v>1.1000000000000001</v>
      </c>
      <c r="G243" s="3"/>
      <c r="H243" s="3"/>
      <c r="I243" s="3"/>
      <c r="J243" s="3"/>
      <c r="K243" s="3"/>
      <c r="L243" s="3"/>
      <c r="M243" s="3"/>
      <c r="N243" s="4"/>
      <c r="O243" s="4"/>
      <c r="P243" s="4"/>
      <c r="Q243" s="15"/>
      <c r="R243" s="26" t="s">
        <v>121</v>
      </c>
      <c r="W243" s="3"/>
      <c r="X243" s="3"/>
    </row>
    <row r="244" spans="1:27" x14ac:dyDescent="0.25">
      <c r="A244" s="3">
        <v>25</v>
      </c>
      <c r="B244" s="3" t="s">
        <v>64</v>
      </c>
      <c r="C244" s="3" t="s">
        <v>67</v>
      </c>
      <c r="D244" s="3">
        <v>0.6</v>
      </c>
      <c r="E244" s="3">
        <v>0.8</v>
      </c>
      <c r="F244" s="3">
        <f t="shared" si="6"/>
        <v>0.7</v>
      </c>
      <c r="G244" s="3"/>
      <c r="H244" s="3"/>
      <c r="I244" s="3">
        <v>10.5</v>
      </c>
      <c r="J244" s="3"/>
      <c r="K244" s="3"/>
      <c r="L244" s="3">
        <v>617.9</v>
      </c>
      <c r="M244" s="3">
        <v>15.9</v>
      </c>
      <c r="N244" s="4">
        <f t="shared" si="7"/>
        <v>1.0653000000000001</v>
      </c>
      <c r="O244" s="4"/>
      <c r="P244" s="4"/>
      <c r="Q244" s="15" t="s">
        <v>83</v>
      </c>
      <c r="R244" s="26" t="s">
        <v>122</v>
      </c>
      <c r="T244" s="1">
        <f>6/12</f>
        <v>0.5</v>
      </c>
      <c r="W244" s="3">
        <v>10.5</v>
      </c>
      <c r="X244" s="3">
        <v>15.9</v>
      </c>
      <c r="Y244" s="36">
        <f>W244/X244</f>
        <v>0.660377358490566</v>
      </c>
    </row>
    <row r="245" spans="1:27" x14ac:dyDescent="0.25">
      <c r="A245" s="3">
        <v>26</v>
      </c>
      <c r="B245" s="3" t="s">
        <v>64</v>
      </c>
      <c r="C245" s="3" t="s">
        <v>67</v>
      </c>
      <c r="D245" s="3">
        <v>0.4</v>
      </c>
      <c r="E245" s="3">
        <v>0.5</v>
      </c>
      <c r="F245" s="3">
        <f t="shared" si="6"/>
        <v>0.45</v>
      </c>
      <c r="G245" s="3"/>
      <c r="H245" s="3"/>
      <c r="I245" s="3"/>
      <c r="J245" s="3"/>
      <c r="K245" s="3"/>
      <c r="L245" s="3"/>
      <c r="M245" s="3"/>
      <c r="N245" s="4"/>
      <c r="O245" s="4"/>
      <c r="P245" s="4"/>
      <c r="Q245" s="15"/>
      <c r="R245" s="26" t="s">
        <v>121</v>
      </c>
      <c r="W245" s="3"/>
      <c r="X245" s="3"/>
    </row>
    <row r="246" spans="1:27" x14ac:dyDescent="0.25">
      <c r="A246" s="3">
        <v>27</v>
      </c>
      <c r="B246" s="3" t="s">
        <v>64</v>
      </c>
      <c r="C246" s="3" t="s">
        <v>67</v>
      </c>
      <c r="D246" s="3">
        <v>2.2000000000000002</v>
      </c>
      <c r="E246" s="3">
        <v>2.2999999999999998</v>
      </c>
      <c r="F246" s="3">
        <f t="shared" si="6"/>
        <v>2.25</v>
      </c>
      <c r="G246" s="3"/>
      <c r="H246" s="3"/>
      <c r="I246" s="3"/>
      <c r="J246" s="3"/>
      <c r="K246" s="3"/>
      <c r="L246" s="3"/>
      <c r="M246" s="3"/>
      <c r="N246" s="4"/>
      <c r="O246" s="4"/>
      <c r="P246" s="4"/>
      <c r="Q246" s="15" t="s">
        <v>87</v>
      </c>
      <c r="R246" s="26" t="s">
        <v>122</v>
      </c>
      <c r="W246" s="3"/>
      <c r="X246" s="3"/>
    </row>
    <row r="247" spans="1:27" x14ac:dyDescent="0.25">
      <c r="A247" s="3">
        <v>28</v>
      </c>
      <c r="B247" s="3" t="s">
        <v>64</v>
      </c>
      <c r="C247" s="3" t="s">
        <v>67</v>
      </c>
      <c r="D247" s="3">
        <v>1.2</v>
      </c>
      <c r="E247" s="3">
        <v>1.8</v>
      </c>
      <c r="F247" s="3">
        <f t="shared" si="6"/>
        <v>1.5</v>
      </c>
      <c r="G247" s="3"/>
      <c r="H247" s="3"/>
      <c r="I247" s="3"/>
      <c r="J247" s="3"/>
      <c r="K247" s="3"/>
      <c r="L247" s="3"/>
      <c r="M247" s="3"/>
      <c r="N247" s="4"/>
      <c r="O247" s="4"/>
      <c r="P247" s="4"/>
      <c r="Q247" s="15"/>
      <c r="R247" s="26" t="s">
        <v>121</v>
      </c>
      <c r="W247" s="3"/>
      <c r="X247" s="3"/>
    </row>
    <row r="248" spans="1:27" x14ac:dyDescent="0.25">
      <c r="A248" s="3">
        <v>29</v>
      </c>
      <c r="B248" s="3" t="s">
        <v>64</v>
      </c>
      <c r="C248" s="3" t="s">
        <v>67</v>
      </c>
      <c r="D248" s="3">
        <v>1.6</v>
      </c>
      <c r="E248" s="3">
        <v>2.2000000000000002</v>
      </c>
      <c r="F248" s="3">
        <f t="shared" si="6"/>
        <v>1.9000000000000001</v>
      </c>
      <c r="G248" s="3"/>
      <c r="H248" s="3"/>
      <c r="I248" s="3"/>
      <c r="J248" s="3"/>
      <c r="K248" s="3"/>
      <c r="L248" s="3"/>
      <c r="M248" s="3"/>
      <c r="N248" s="4"/>
      <c r="O248" s="4"/>
      <c r="P248" s="4"/>
      <c r="Q248" s="15" t="s">
        <v>83</v>
      </c>
      <c r="R248" s="26" t="s">
        <v>122</v>
      </c>
      <c r="W248" s="3"/>
      <c r="X248" s="3"/>
    </row>
    <row r="249" spans="1:27" x14ac:dyDescent="0.25">
      <c r="A249" s="3">
        <v>30</v>
      </c>
      <c r="B249" s="3" t="s">
        <v>64</v>
      </c>
      <c r="C249" s="3" t="s">
        <v>67</v>
      </c>
      <c r="D249" s="3">
        <v>2.2000000000000002</v>
      </c>
      <c r="E249" s="3">
        <v>2.2000000000000002</v>
      </c>
      <c r="F249" s="3">
        <f t="shared" si="6"/>
        <v>2.2000000000000002</v>
      </c>
      <c r="G249" s="3"/>
      <c r="H249" s="3"/>
      <c r="I249" s="3"/>
      <c r="J249" s="3"/>
      <c r="K249" s="3"/>
      <c r="L249" s="3"/>
      <c r="M249" s="3"/>
      <c r="N249" s="4"/>
      <c r="O249" s="4"/>
      <c r="P249" s="4"/>
      <c r="Q249" s="15" t="s">
        <v>83</v>
      </c>
      <c r="R249" s="26" t="s">
        <v>122</v>
      </c>
      <c r="W249" s="3"/>
      <c r="X249" s="3"/>
    </row>
    <row r="250" spans="1:27" x14ac:dyDescent="0.25">
      <c r="A250" s="3">
        <v>31</v>
      </c>
      <c r="B250" s="3" t="s">
        <v>64</v>
      </c>
      <c r="C250" s="3" t="s">
        <v>67</v>
      </c>
      <c r="D250" s="3">
        <v>1.6</v>
      </c>
      <c r="E250" s="3">
        <v>1.5</v>
      </c>
      <c r="F250" s="3">
        <f t="shared" si="6"/>
        <v>1.55</v>
      </c>
      <c r="G250" s="3"/>
      <c r="H250" s="3"/>
      <c r="I250" s="3"/>
      <c r="J250" s="3"/>
      <c r="K250" s="3"/>
      <c r="L250" s="3"/>
      <c r="M250" s="3"/>
      <c r="N250" s="4"/>
      <c r="O250" s="4"/>
      <c r="P250" s="4"/>
      <c r="Q250" s="15"/>
      <c r="R250" s="26" t="s">
        <v>121</v>
      </c>
      <c r="W250" s="3"/>
      <c r="X250" s="3"/>
    </row>
    <row r="251" spans="1:27" x14ac:dyDescent="0.25">
      <c r="A251" s="3">
        <v>32</v>
      </c>
      <c r="B251" s="3" t="s">
        <v>64</v>
      </c>
      <c r="C251" s="3" t="s">
        <v>67</v>
      </c>
      <c r="D251" s="3">
        <v>1.3</v>
      </c>
      <c r="E251" s="3">
        <v>2</v>
      </c>
      <c r="F251" s="3">
        <f t="shared" si="6"/>
        <v>1.65</v>
      </c>
      <c r="G251" s="3"/>
      <c r="H251" s="3"/>
      <c r="I251" s="3"/>
      <c r="J251" s="3"/>
      <c r="K251" s="3"/>
      <c r="L251" s="3"/>
      <c r="M251" s="3"/>
      <c r="N251" s="4"/>
      <c r="O251" s="4"/>
      <c r="P251" s="4"/>
      <c r="Q251" s="15" t="s">
        <v>83</v>
      </c>
      <c r="R251" s="26" t="s">
        <v>122</v>
      </c>
      <c r="W251" s="3"/>
      <c r="X251" s="3"/>
    </row>
    <row r="252" spans="1:27" x14ac:dyDescent="0.25">
      <c r="A252" s="3">
        <v>33</v>
      </c>
      <c r="B252" s="3" t="s">
        <v>64</v>
      </c>
      <c r="C252" s="3" t="s">
        <v>67</v>
      </c>
      <c r="D252" s="3">
        <v>1.8</v>
      </c>
      <c r="E252" s="3">
        <v>1.8</v>
      </c>
      <c r="F252" s="3">
        <f t="shared" si="6"/>
        <v>1.8</v>
      </c>
      <c r="G252" s="3"/>
      <c r="H252" s="3"/>
      <c r="I252" s="3"/>
      <c r="J252" s="3"/>
      <c r="K252" s="3"/>
      <c r="L252" s="3"/>
      <c r="M252" s="3"/>
      <c r="N252" s="4"/>
      <c r="O252" s="4"/>
      <c r="P252" s="4"/>
      <c r="Q252" s="15"/>
      <c r="R252" s="26" t="s">
        <v>121</v>
      </c>
      <c r="W252" s="3"/>
      <c r="X252" s="3"/>
    </row>
    <row r="253" spans="1:27" x14ac:dyDescent="0.25">
      <c r="A253" s="3">
        <v>34</v>
      </c>
      <c r="B253" s="3" t="s">
        <v>64</v>
      </c>
      <c r="C253" s="3" t="s">
        <v>67</v>
      </c>
      <c r="D253" s="3">
        <v>1.3</v>
      </c>
      <c r="E253" s="3">
        <v>1.9</v>
      </c>
      <c r="F253" s="3">
        <f t="shared" si="6"/>
        <v>1.6</v>
      </c>
      <c r="G253" s="3"/>
      <c r="H253" s="3"/>
      <c r="I253" s="3"/>
      <c r="J253" s="3"/>
      <c r="K253" s="3"/>
      <c r="L253" s="3"/>
      <c r="M253" s="3"/>
      <c r="N253" s="4"/>
      <c r="O253" s="4"/>
      <c r="P253" s="4"/>
      <c r="Q253" s="15"/>
      <c r="R253" s="26" t="s">
        <v>121</v>
      </c>
      <c r="W253" s="3"/>
      <c r="X253" s="3"/>
    </row>
    <row r="254" spans="1:27" x14ac:dyDescent="0.25">
      <c r="A254" s="3">
        <v>35</v>
      </c>
      <c r="B254" s="3" t="s">
        <v>64</v>
      </c>
      <c r="C254" s="3" t="s">
        <v>67</v>
      </c>
      <c r="D254" s="3">
        <v>1</v>
      </c>
      <c r="E254" s="3">
        <v>1.4</v>
      </c>
      <c r="F254" s="3">
        <f t="shared" si="6"/>
        <v>1.2</v>
      </c>
      <c r="G254" s="3"/>
      <c r="H254" s="3"/>
      <c r="I254" s="3"/>
      <c r="J254" s="3"/>
      <c r="K254" s="3"/>
      <c r="L254" s="3"/>
      <c r="M254" s="3"/>
      <c r="N254" s="4"/>
      <c r="O254" s="4"/>
      <c r="P254" s="4"/>
      <c r="Q254" s="15"/>
      <c r="R254" s="26" t="s">
        <v>121</v>
      </c>
      <c r="W254" s="3"/>
      <c r="X254" s="3"/>
    </row>
    <row r="255" spans="1:27" x14ac:dyDescent="0.25">
      <c r="A255" s="3">
        <v>36</v>
      </c>
      <c r="B255" s="3" t="s">
        <v>64</v>
      </c>
      <c r="C255" s="3" t="s">
        <v>67</v>
      </c>
      <c r="D255" s="3">
        <v>0.6</v>
      </c>
      <c r="E255" s="3">
        <v>0.9</v>
      </c>
      <c r="F255" s="3">
        <f t="shared" si="6"/>
        <v>0.75</v>
      </c>
      <c r="G255" s="3"/>
      <c r="H255" s="3"/>
      <c r="I255" s="3"/>
      <c r="J255" s="3"/>
      <c r="K255" s="3"/>
      <c r="L255" s="3"/>
      <c r="M255" s="3"/>
      <c r="N255" s="4"/>
      <c r="O255" s="4"/>
      <c r="P255" s="4"/>
      <c r="Q255" s="15" t="s">
        <v>85</v>
      </c>
      <c r="R255" s="26" t="s">
        <v>122</v>
      </c>
      <c r="W255" s="3"/>
      <c r="X255" s="3"/>
    </row>
    <row r="256" spans="1:27" x14ac:dyDescent="0.25">
      <c r="A256" s="3">
        <v>1</v>
      </c>
      <c r="B256" s="3" t="s">
        <v>69</v>
      </c>
      <c r="C256" s="3" t="s">
        <v>67</v>
      </c>
      <c r="D256" s="3">
        <v>0.3</v>
      </c>
      <c r="E256" s="3">
        <v>0.3</v>
      </c>
      <c r="F256" s="3">
        <f t="shared" si="6"/>
        <v>0.3</v>
      </c>
      <c r="G256" s="3">
        <f>AVERAGE(F256:F291)</f>
        <v>0.8671428571428571</v>
      </c>
      <c r="H256" s="3">
        <f>STDEV(F256:F291)</f>
        <v>0.89121058259033759</v>
      </c>
      <c r="I256" s="3">
        <v>11.5</v>
      </c>
      <c r="J256" s="3">
        <f>AVERAGE(I256:I291)</f>
        <v>11.6</v>
      </c>
      <c r="K256" s="3">
        <f>STDEV(I256:I291)</f>
        <v>9.9999999999999645E-2</v>
      </c>
      <c r="L256" s="3">
        <v>448.3</v>
      </c>
      <c r="M256" s="3">
        <v>19.3</v>
      </c>
      <c r="N256" s="4">
        <f t="shared" si="7"/>
        <v>1.2931000000000001</v>
      </c>
      <c r="O256" s="4">
        <f>AVERAGE(N256:N291)</f>
        <v>1.3444666666666667</v>
      </c>
      <c r="P256" s="4">
        <f>STDEV(N256:N291)</f>
        <v>0.13801566336229126</v>
      </c>
      <c r="Q256" s="15"/>
      <c r="R256" s="26" t="s">
        <v>121</v>
      </c>
      <c r="S256" s="1">
        <f>25/35</f>
        <v>0.7142857142857143</v>
      </c>
      <c r="T256" s="1">
        <f>7/12</f>
        <v>0.58333333333333337</v>
      </c>
      <c r="U256" s="34">
        <f>AVERAGE(T256:T291)</f>
        <v>0.69444444444444453</v>
      </c>
      <c r="V256" s="34">
        <f>STDEV(T256:T291)</f>
        <v>9.622504486493727E-2</v>
      </c>
      <c r="W256" s="3">
        <v>11.5</v>
      </c>
      <c r="X256" s="3">
        <v>19.3</v>
      </c>
      <c r="Y256" s="36">
        <f>W256/X256</f>
        <v>0.59585492227979275</v>
      </c>
      <c r="Z256" s="36">
        <f>AVERAGE(Y256:Y291)</f>
        <v>0.58204816585645602</v>
      </c>
      <c r="AA256" s="36">
        <f>STDEV(Y256:Y291)</f>
        <v>5.8522167915375227E-2</v>
      </c>
    </row>
    <row r="257" spans="1:25" x14ac:dyDescent="0.25">
      <c r="A257" s="3">
        <v>2</v>
      </c>
      <c r="B257" s="3" t="s">
        <v>69</v>
      </c>
      <c r="C257" s="3" t="s">
        <v>67</v>
      </c>
      <c r="D257" s="3">
        <v>0.8</v>
      </c>
      <c r="E257" s="3">
        <v>0.9</v>
      </c>
      <c r="F257" s="3">
        <f t="shared" si="6"/>
        <v>0.85000000000000009</v>
      </c>
      <c r="G257" s="3"/>
      <c r="H257" s="3"/>
      <c r="I257" s="3"/>
      <c r="J257" s="3"/>
      <c r="K257" s="3"/>
      <c r="L257" s="3"/>
      <c r="M257" s="3"/>
      <c r="N257" s="4"/>
      <c r="O257" s="4"/>
      <c r="P257" s="4"/>
      <c r="Q257" s="15" t="s">
        <v>83</v>
      </c>
      <c r="R257" s="26" t="s">
        <v>122</v>
      </c>
      <c r="W257" s="3"/>
      <c r="X257" s="3"/>
    </row>
    <row r="258" spans="1:25" x14ac:dyDescent="0.25">
      <c r="A258" s="3">
        <v>3</v>
      </c>
      <c r="B258" s="3" t="s">
        <v>69</v>
      </c>
      <c r="C258" s="3" t="s">
        <v>67</v>
      </c>
      <c r="D258" s="3">
        <v>1.3</v>
      </c>
      <c r="E258" s="3">
        <v>1</v>
      </c>
      <c r="F258" s="3">
        <f t="shared" si="6"/>
        <v>1.1499999999999999</v>
      </c>
      <c r="G258" s="3"/>
      <c r="H258" s="3"/>
      <c r="I258" s="3"/>
      <c r="J258" s="3"/>
      <c r="K258" s="3"/>
      <c r="L258" s="3"/>
      <c r="M258" s="3"/>
      <c r="N258" s="4"/>
      <c r="O258" s="4"/>
      <c r="P258" s="4"/>
      <c r="Q258" s="15"/>
      <c r="R258" s="26" t="s">
        <v>121</v>
      </c>
      <c r="W258" s="3"/>
      <c r="X258" s="3"/>
    </row>
    <row r="259" spans="1:25" x14ac:dyDescent="0.25">
      <c r="A259" s="3">
        <v>4</v>
      </c>
      <c r="B259" s="3" t="s">
        <v>69</v>
      </c>
      <c r="C259" s="3" t="s">
        <v>67</v>
      </c>
      <c r="D259" s="3">
        <v>10.6</v>
      </c>
      <c r="E259" s="3">
        <v>0.8</v>
      </c>
      <c r="F259" s="3">
        <f t="shared" si="6"/>
        <v>5.7</v>
      </c>
      <c r="G259" s="3"/>
      <c r="H259" s="3"/>
      <c r="I259" s="3"/>
      <c r="J259" s="3"/>
      <c r="K259" s="3"/>
      <c r="L259" s="3"/>
      <c r="M259" s="3"/>
      <c r="N259" s="4"/>
      <c r="O259" s="4"/>
      <c r="P259" s="4"/>
      <c r="Q259" s="15" t="s">
        <v>84</v>
      </c>
      <c r="R259" s="26" t="s">
        <v>122</v>
      </c>
      <c r="W259" s="3"/>
      <c r="X259" s="3"/>
    </row>
    <row r="260" spans="1:25" x14ac:dyDescent="0.25">
      <c r="A260" s="3">
        <v>5</v>
      </c>
      <c r="B260" s="3" t="s">
        <v>69</v>
      </c>
      <c r="C260" s="3" t="s">
        <v>67</v>
      </c>
      <c r="D260" s="3">
        <v>0.9</v>
      </c>
      <c r="E260" s="3">
        <v>0.8</v>
      </c>
      <c r="F260" s="3">
        <f t="shared" si="6"/>
        <v>0.85000000000000009</v>
      </c>
      <c r="G260" s="3"/>
      <c r="H260" s="3"/>
      <c r="I260" s="3"/>
      <c r="J260" s="3"/>
      <c r="K260" s="3"/>
      <c r="L260" s="3"/>
      <c r="M260" s="3"/>
      <c r="N260" s="4"/>
      <c r="O260" s="4"/>
      <c r="P260" s="4"/>
      <c r="Q260" s="15"/>
      <c r="R260" s="26" t="s">
        <v>121</v>
      </c>
      <c r="W260" s="3"/>
      <c r="X260" s="3"/>
    </row>
    <row r="261" spans="1:25" x14ac:dyDescent="0.25">
      <c r="A261" s="3">
        <v>6</v>
      </c>
      <c r="B261" s="3" t="s">
        <v>69</v>
      </c>
      <c r="C261" s="3" t="s">
        <v>67</v>
      </c>
      <c r="D261" s="3">
        <v>0.7</v>
      </c>
      <c r="E261" s="3">
        <v>0.8</v>
      </c>
      <c r="F261" s="3">
        <f t="shared" ref="F261:F325" si="8">AVERAGE(D261:E261)</f>
        <v>0.75</v>
      </c>
      <c r="G261" s="3"/>
      <c r="H261" s="3"/>
      <c r="I261" s="3"/>
      <c r="J261" s="3"/>
      <c r="K261" s="3"/>
      <c r="L261" s="3"/>
      <c r="M261" s="3"/>
      <c r="N261" s="4"/>
      <c r="O261" s="4"/>
      <c r="P261" s="4"/>
      <c r="Q261" s="15" t="s">
        <v>94</v>
      </c>
      <c r="R261" s="26" t="s">
        <v>123</v>
      </c>
      <c r="W261" s="3"/>
      <c r="X261" s="3"/>
    </row>
    <row r="262" spans="1:25" x14ac:dyDescent="0.25">
      <c r="A262" s="3">
        <v>7</v>
      </c>
      <c r="B262" s="3" t="s">
        <v>69</v>
      </c>
      <c r="C262" s="3" t="s">
        <v>67</v>
      </c>
      <c r="D262" s="3">
        <v>0.9</v>
      </c>
      <c r="E262" s="3">
        <v>0.8</v>
      </c>
      <c r="F262" s="3">
        <f t="shared" si="8"/>
        <v>0.85000000000000009</v>
      </c>
      <c r="G262" s="3"/>
      <c r="H262" s="3"/>
      <c r="I262" s="3"/>
      <c r="J262" s="3"/>
      <c r="K262" s="3"/>
      <c r="L262" s="3"/>
      <c r="M262" s="3"/>
      <c r="N262" s="4"/>
      <c r="O262" s="4"/>
      <c r="P262" s="4"/>
      <c r="Q262" s="15" t="s">
        <v>85</v>
      </c>
      <c r="R262" s="26" t="s">
        <v>122</v>
      </c>
      <c r="W262" s="3"/>
      <c r="X262" s="3"/>
    </row>
    <row r="263" spans="1:25" x14ac:dyDescent="0.25">
      <c r="A263" s="3">
        <v>8</v>
      </c>
      <c r="B263" s="3" t="s">
        <v>69</v>
      </c>
      <c r="C263" s="3" t="s">
        <v>67</v>
      </c>
      <c r="D263" s="3">
        <v>1</v>
      </c>
      <c r="E263" s="3">
        <v>1.2</v>
      </c>
      <c r="F263" s="3">
        <f t="shared" si="8"/>
        <v>1.1000000000000001</v>
      </c>
      <c r="G263" s="3"/>
      <c r="H263" s="3"/>
      <c r="I263" s="3"/>
      <c r="J263" s="3"/>
      <c r="K263" s="3"/>
      <c r="L263" s="3"/>
      <c r="M263" s="3"/>
      <c r="N263" s="4"/>
      <c r="O263" s="4"/>
      <c r="P263" s="4"/>
      <c r="Q263" s="15" t="s">
        <v>83</v>
      </c>
      <c r="R263" s="26" t="s">
        <v>122</v>
      </c>
      <c r="W263" s="3"/>
      <c r="X263" s="3"/>
    </row>
    <row r="264" spans="1:25" x14ac:dyDescent="0.25">
      <c r="A264" s="3">
        <v>9</v>
      </c>
      <c r="B264" s="3" t="s">
        <v>69</v>
      </c>
      <c r="C264" s="3" t="s">
        <v>67</v>
      </c>
      <c r="D264" s="3">
        <v>1</v>
      </c>
      <c r="E264" s="3">
        <v>0.5</v>
      </c>
      <c r="F264" s="3">
        <f t="shared" si="8"/>
        <v>0.75</v>
      </c>
      <c r="G264" s="3"/>
      <c r="H264" s="3"/>
      <c r="I264" s="3"/>
      <c r="J264" s="3"/>
      <c r="K264" s="3"/>
      <c r="L264" s="3"/>
      <c r="M264" s="3"/>
      <c r="N264" s="4"/>
      <c r="O264" s="4"/>
      <c r="P264" s="4"/>
      <c r="Q264" s="15" t="s">
        <v>85</v>
      </c>
      <c r="R264" s="26" t="s">
        <v>122</v>
      </c>
      <c r="W264" s="3"/>
      <c r="X264" s="3"/>
    </row>
    <row r="265" spans="1:25" x14ac:dyDescent="0.25">
      <c r="A265" s="3">
        <v>10</v>
      </c>
      <c r="B265" s="3" t="s">
        <v>69</v>
      </c>
      <c r="C265" s="3" t="s">
        <v>67</v>
      </c>
      <c r="D265" s="3">
        <v>0.3</v>
      </c>
      <c r="E265" s="3">
        <v>0.3</v>
      </c>
      <c r="F265" s="3">
        <f t="shared" si="8"/>
        <v>0.3</v>
      </c>
      <c r="G265" s="3"/>
      <c r="H265" s="3"/>
      <c r="I265" s="3"/>
      <c r="J265" s="3"/>
      <c r="K265" s="3"/>
      <c r="L265" s="3"/>
      <c r="M265" s="3"/>
      <c r="N265" s="4"/>
      <c r="O265" s="4"/>
      <c r="P265" s="4"/>
      <c r="Q265" s="15"/>
      <c r="R265" s="26" t="s">
        <v>121</v>
      </c>
      <c r="W265" s="3"/>
      <c r="X265" s="3"/>
    </row>
    <row r="266" spans="1:25" x14ac:dyDescent="0.25">
      <c r="A266" s="3">
        <v>11</v>
      </c>
      <c r="B266" s="3" t="s">
        <v>69</v>
      </c>
      <c r="C266" s="3" t="s">
        <v>67</v>
      </c>
      <c r="D266" s="3">
        <v>1</v>
      </c>
      <c r="E266" s="3">
        <v>0.8</v>
      </c>
      <c r="F266" s="3">
        <f t="shared" si="8"/>
        <v>0.9</v>
      </c>
      <c r="G266" s="3"/>
      <c r="H266" s="3"/>
      <c r="I266" s="3"/>
      <c r="J266" s="3"/>
      <c r="K266" s="3"/>
      <c r="L266" s="3"/>
      <c r="M266" s="3"/>
      <c r="N266" s="4"/>
      <c r="O266" s="4"/>
      <c r="P266" s="4"/>
      <c r="Q266" s="15"/>
      <c r="R266" s="26" t="s">
        <v>121</v>
      </c>
      <c r="W266" s="3"/>
      <c r="X266" s="3"/>
    </row>
    <row r="267" spans="1:25" x14ac:dyDescent="0.25">
      <c r="A267" s="3">
        <v>12</v>
      </c>
      <c r="B267" s="3" t="s">
        <v>69</v>
      </c>
      <c r="C267" s="3" t="s">
        <v>67</v>
      </c>
      <c r="D267" s="3">
        <v>1.8</v>
      </c>
      <c r="E267" s="3">
        <v>1.5</v>
      </c>
      <c r="F267" s="3">
        <f t="shared" si="8"/>
        <v>1.65</v>
      </c>
      <c r="G267" s="3"/>
      <c r="H267" s="3"/>
      <c r="I267" s="3"/>
      <c r="J267" s="3"/>
      <c r="K267" s="3"/>
      <c r="L267" s="3"/>
      <c r="M267" s="3"/>
      <c r="N267" s="4"/>
      <c r="O267" s="4"/>
      <c r="P267" s="4"/>
      <c r="Q267" s="15"/>
      <c r="R267" s="26" t="s">
        <v>121</v>
      </c>
      <c r="W267" s="3"/>
      <c r="X267" s="3"/>
    </row>
    <row r="268" spans="1:25" x14ac:dyDescent="0.25">
      <c r="A268" s="3">
        <v>13</v>
      </c>
      <c r="B268" s="3" t="s">
        <v>69</v>
      </c>
      <c r="C268" s="3" t="s">
        <v>67</v>
      </c>
      <c r="D268" s="3">
        <v>0.5</v>
      </c>
      <c r="E268" s="3">
        <v>0.5</v>
      </c>
      <c r="F268" s="3">
        <f t="shared" si="8"/>
        <v>0.5</v>
      </c>
      <c r="G268" s="3"/>
      <c r="H268" s="3"/>
      <c r="I268" s="3">
        <v>11.6</v>
      </c>
      <c r="J268" s="3"/>
      <c r="K268" s="3"/>
      <c r="L268" s="3">
        <v>444.2</v>
      </c>
      <c r="M268" s="3">
        <v>22.4</v>
      </c>
      <c r="N268" s="4">
        <f t="shared" ref="N268:N316" si="9">M268*0.1*0.067*100/10</f>
        <v>1.5007999999999999</v>
      </c>
      <c r="O268" s="4"/>
      <c r="P268" s="4"/>
      <c r="Q268" s="15"/>
      <c r="R268" s="26" t="s">
        <v>121</v>
      </c>
      <c r="T268" s="1">
        <f>9/12</f>
        <v>0.75</v>
      </c>
      <c r="W268" s="3">
        <v>11.6</v>
      </c>
      <c r="X268" s="3">
        <v>22.4</v>
      </c>
      <c r="Y268" s="36">
        <f>W268/X268</f>
        <v>0.5178571428571429</v>
      </c>
    </row>
    <row r="269" spans="1:25" x14ac:dyDescent="0.25">
      <c r="A269" s="3">
        <v>14</v>
      </c>
      <c r="B269" s="3" t="s">
        <v>69</v>
      </c>
      <c r="C269" s="3" t="s">
        <v>67</v>
      </c>
      <c r="D269" s="3">
        <v>1.6</v>
      </c>
      <c r="E269" s="3">
        <v>0.9</v>
      </c>
      <c r="F269" s="3">
        <f t="shared" si="8"/>
        <v>1.25</v>
      </c>
      <c r="G269" s="3"/>
      <c r="H269" s="3"/>
      <c r="I269" s="3"/>
      <c r="J269" s="3"/>
      <c r="K269" s="3"/>
      <c r="L269" s="3"/>
      <c r="M269" s="3"/>
      <c r="N269" s="4"/>
      <c r="O269" s="4"/>
      <c r="P269" s="4"/>
      <c r="Q269" s="15" t="s">
        <v>98</v>
      </c>
      <c r="R269" s="26" t="s">
        <v>122</v>
      </c>
      <c r="W269" s="3"/>
      <c r="X269" s="3"/>
    </row>
    <row r="270" spans="1:25" x14ac:dyDescent="0.25">
      <c r="A270" s="3">
        <v>15</v>
      </c>
      <c r="B270" s="3" t="s">
        <v>69</v>
      </c>
      <c r="C270" s="3" t="s">
        <v>67</v>
      </c>
      <c r="D270" s="3">
        <v>0.6</v>
      </c>
      <c r="E270" s="3">
        <v>0.6</v>
      </c>
      <c r="F270" s="3">
        <f t="shared" si="8"/>
        <v>0.6</v>
      </c>
      <c r="G270" s="3"/>
      <c r="H270" s="3"/>
      <c r="I270" s="3"/>
      <c r="J270" s="3"/>
      <c r="K270" s="3"/>
      <c r="L270" s="3"/>
      <c r="M270" s="3"/>
      <c r="N270" s="4"/>
      <c r="O270" s="4"/>
      <c r="P270" s="4"/>
      <c r="Q270" s="15" t="s">
        <v>98</v>
      </c>
      <c r="R270" s="26" t="s">
        <v>122</v>
      </c>
      <c r="W270" s="3"/>
      <c r="X270" s="3"/>
    </row>
    <row r="271" spans="1:25" x14ac:dyDescent="0.25">
      <c r="A271" s="3">
        <v>16</v>
      </c>
      <c r="B271" s="3" t="s">
        <v>69</v>
      </c>
      <c r="C271" s="3" t="s">
        <v>67</v>
      </c>
      <c r="D271" s="3">
        <v>0.6</v>
      </c>
      <c r="E271" s="3">
        <v>0.8</v>
      </c>
      <c r="F271" s="3">
        <f t="shared" si="8"/>
        <v>0.7</v>
      </c>
      <c r="G271" s="3"/>
      <c r="H271" s="3"/>
      <c r="I271" s="3"/>
      <c r="J271" s="3"/>
      <c r="K271" s="3"/>
      <c r="L271" s="3"/>
      <c r="M271" s="3"/>
      <c r="N271" s="4"/>
      <c r="O271" s="4"/>
      <c r="P271" s="4"/>
      <c r="Q271" s="15" t="s">
        <v>86</v>
      </c>
      <c r="R271" s="26" t="s">
        <v>122</v>
      </c>
      <c r="W271" s="3"/>
      <c r="X271" s="3"/>
    </row>
    <row r="272" spans="1:25" x14ac:dyDescent="0.25">
      <c r="A272" s="3">
        <v>17</v>
      </c>
      <c r="B272" s="3" t="s">
        <v>69</v>
      </c>
      <c r="C272" s="3" t="s">
        <v>67</v>
      </c>
      <c r="D272" s="3">
        <v>0.5</v>
      </c>
      <c r="E272" s="3">
        <v>0.6</v>
      </c>
      <c r="F272" s="3">
        <f t="shared" si="8"/>
        <v>0.55000000000000004</v>
      </c>
      <c r="G272" s="3"/>
      <c r="H272" s="3"/>
      <c r="I272" s="3"/>
      <c r="J272" s="3"/>
      <c r="K272" s="3"/>
      <c r="L272" s="3"/>
      <c r="M272" s="3"/>
      <c r="N272" s="4"/>
      <c r="O272" s="4"/>
      <c r="P272" s="4"/>
      <c r="Q272" s="15" t="s">
        <v>85</v>
      </c>
      <c r="R272" s="26" t="s">
        <v>122</v>
      </c>
      <c r="W272" s="3"/>
      <c r="X272" s="3"/>
    </row>
    <row r="273" spans="1:25" x14ac:dyDescent="0.25">
      <c r="A273" s="3">
        <v>18</v>
      </c>
      <c r="B273" s="3" t="s">
        <v>69</v>
      </c>
      <c r="C273" s="3" t="s">
        <v>67</v>
      </c>
      <c r="D273" s="3">
        <v>0.4</v>
      </c>
      <c r="E273" s="3">
        <v>0.9</v>
      </c>
      <c r="F273" s="3">
        <f t="shared" si="8"/>
        <v>0.65</v>
      </c>
      <c r="G273" s="3"/>
      <c r="H273" s="3"/>
      <c r="I273" s="3"/>
      <c r="J273" s="3"/>
      <c r="K273" s="3"/>
      <c r="L273" s="3"/>
      <c r="M273" s="3"/>
      <c r="N273" s="4"/>
      <c r="O273" s="4"/>
      <c r="P273" s="4"/>
      <c r="Q273" s="15" t="s">
        <v>98</v>
      </c>
      <c r="R273" s="26" t="s">
        <v>122</v>
      </c>
      <c r="W273" s="3"/>
      <c r="X273" s="3"/>
    </row>
    <row r="274" spans="1:25" x14ac:dyDescent="0.25">
      <c r="A274" s="3">
        <v>19</v>
      </c>
      <c r="B274" s="3" t="s">
        <v>69</v>
      </c>
      <c r="C274" s="3" t="s">
        <v>67</v>
      </c>
      <c r="D274" s="3">
        <v>0.9</v>
      </c>
      <c r="E274" s="3">
        <v>0.9</v>
      </c>
      <c r="F274" s="3">
        <f t="shared" si="8"/>
        <v>0.9</v>
      </c>
      <c r="G274" s="3"/>
      <c r="H274" s="3"/>
      <c r="I274" s="3"/>
      <c r="J274" s="3"/>
      <c r="K274" s="3"/>
      <c r="L274" s="3"/>
      <c r="M274" s="3"/>
      <c r="N274" s="4"/>
      <c r="O274" s="4"/>
      <c r="P274" s="4"/>
      <c r="Q274" s="15" t="s">
        <v>82</v>
      </c>
      <c r="R274" s="26" t="s">
        <v>122</v>
      </c>
      <c r="W274" s="3"/>
      <c r="X274" s="3"/>
    </row>
    <row r="275" spans="1:25" x14ac:dyDescent="0.25">
      <c r="A275" s="3">
        <v>20</v>
      </c>
      <c r="B275" s="3" t="s">
        <v>69</v>
      </c>
      <c r="C275" s="3" t="s">
        <v>67</v>
      </c>
      <c r="D275" s="3">
        <v>0.8</v>
      </c>
      <c r="E275" s="3">
        <v>0.8</v>
      </c>
      <c r="F275" s="3">
        <f t="shared" si="8"/>
        <v>0.8</v>
      </c>
      <c r="G275" s="3"/>
      <c r="H275" s="3"/>
      <c r="I275" s="3"/>
      <c r="J275" s="3"/>
      <c r="K275" s="3"/>
      <c r="L275" s="3"/>
      <c r="M275" s="3"/>
      <c r="N275" s="4"/>
      <c r="O275" s="4"/>
      <c r="P275" s="4"/>
      <c r="Q275" s="15" t="s">
        <v>82</v>
      </c>
      <c r="R275" s="26" t="s">
        <v>122</v>
      </c>
      <c r="W275" s="3"/>
      <c r="X275" s="3"/>
    </row>
    <row r="276" spans="1:25" x14ac:dyDescent="0.25">
      <c r="A276" s="3">
        <v>21</v>
      </c>
      <c r="B276" s="3" t="s">
        <v>69</v>
      </c>
      <c r="C276" s="3" t="s">
        <v>67</v>
      </c>
      <c r="D276" s="3">
        <v>1.2</v>
      </c>
      <c r="E276" s="3">
        <v>1.2</v>
      </c>
      <c r="F276" s="3">
        <f t="shared" si="8"/>
        <v>1.2</v>
      </c>
      <c r="G276" s="3"/>
      <c r="H276" s="3"/>
      <c r="I276" s="3"/>
      <c r="J276" s="3"/>
      <c r="K276" s="3"/>
      <c r="L276" s="3"/>
      <c r="M276" s="3"/>
      <c r="N276" s="4"/>
      <c r="O276" s="4"/>
      <c r="P276" s="4"/>
      <c r="Q276" s="15"/>
      <c r="R276" s="26" t="s">
        <v>121</v>
      </c>
      <c r="W276" s="3"/>
      <c r="X276" s="3"/>
    </row>
    <row r="277" spans="1:25" x14ac:dyDescent="0.25">
      <c r="A277" s="3">
        <v>22</v>
      </c>
      <c r="B277" s="3" t="s">
        <v>69</v>
      </c>
      <c r="C277" s="3" t="s">
        <v>67</v>
      </c>
      <c r="D277" s="3">
        <v>0.6</v>
      </c>
      <c r="E277" s="3">
        <v>0.6</v>
      </c>
      <c r="F277" s="3">
        <f t="shared" si="8"/>
        <v>0.6</v>
      </c>
      <c r="G277" s="3"/>
      <c r="H277" s="3"/>
      <c r="I277" s="3"/>
      <c r="J277" s="3"/>
      <c r="K277" s="3"/>
      <c r="L277" s="3"/>
      <c r="M277" s="3"/>
      <c r="N277" s="4"/>
      <c r="O277" s="4"/>
      <c r="P277" s="4"/>
      <c r="Q277" s="15"/>
      <c r="R277" s="26" t="s">
        <v>121</v>
      </c>
      <c r="W277" s="3"/>
      <c r="X277" s="3"/>
    </row>
    <row r="278" spans="1:25" x14ac:dyDescent="0.25">
      <c r="A278" s="3">
        <v>23</v>
      </c>
      <c r="B278" s="3" t="s">
        <v>69</v>
      </c>
      <c r="C278" s="3" t="s">
        <v>67</v>
      </c>
      <c r="D278" s="3">
        <v>0.4</v>
      </c>
      <c r="E278" s="3">
        <v>0.5</v>
      </c>
      <c r="F278" s="3">
        <f t="shared" si="8"/>
        <v>0.45</v>
      </c>
      <c r="G278" s="3"/>
      <c r="H278" s="3"/>
      <c r="I278" s="3"/>
      <c r="J278" s="3"/>
      <c r="K278" s="3"/>
      <c r="L278" s="3"/>
      <c r="M278" s="3"/>
      <c r="N278" s="4"/>
      <c r="O278" s="4"/>
      <c r="P278" s="4"/>
      <c r="Q278" s="15" t="s">
        <v>83</v>
      </c>
      <c r="R278" s="26" t="s">
        <v>122</v>
      </c>
      <c r="W278" s="3"/>
      <c r="X278" s="3"/>
    </row>
    <row r="279" spans="1:25" x14ac:dyDescent="0.25">
      <c r="A279" s="3">
        <v>24</v>
      </c>
      <c r="B279" s="3" t="s">
        <v>69</v>
      </c>
      <c r="C279" s="3" t="s">
        <v>67</v>
      </c>
      <c r="D279" s="3">
        <v>0.5</v>
      </c>
      <c r="E279" s="3">
        <v>0.8</v>
      </c>
      <c r="F279" s="3">
        <f t="shared" si="8"/>
        <v>0.65</v>
      </c>
      <c r="G279" s="3"/>
      <c r="H279" s="3"/>
      <c r="I279" s="3"/>
      <c r="J279" s="3"/>
      <c r="K279" s="3"/>
      <c r="L279" s="3"/>
      <c r="M279" s="3"/>
      <c r="N279" s="4"/>
      <c r="O279" s="4"/>
      <c r="P279" s="4"/>
      <c r="Q279" s="15" t="s">
        <v>85</v>
      </c>
      <c r="R279" s="26" t="s">
        <v>122</v>
      </c>
      <c r="W279" s="3"/>
      <c r="X279" s="3"/>
    </row>
    <row r="280" spans="1:25" x14ac:dyDescent="0.25">
      <c r="A280" s="3">
        <v>25</v>
      </c>
      <c r="B280" s="3" t="s">
        <v>69</v>
      </c>
      <c r="C280" s="3" t="s">
        <v>67</v>
      </c>
      <c r="D280" s="3">
        <v>0.5</v>
      </c>
      <c r="E280" s="3">
        <v>0.5</v>
      </c>
      <c r="F280" s="3">
        <f t="shared" si="8"/>
        <v>0.5</v>
      </c>
      <c r="G280" s="3"/>
      <c r="H280" s="3"/>
      <c r="I280" s="3">
        <v>11.7</v>
      </c>
      <c r="J280" s="3"/>
      <c r="K280" s="3"/>
      <c r="L280" s="3">
        <v>489.2</v>
      </c>
      <c r="M280" s="3">
        <v>18.5</v>
      </c>
      <c r="N280" s="4">
        <f t="shared" si="9"/>
        <v>1.2395</v>
      </c>
      <c r="O280" s="4"/>
      <c r="P280" s="4"/>
      <c r="Q280" s="15" t="s">
        <v>100</v>
      </c>
      <c r="R280" s="26" t="s">
        <v>123</v>
      </c>
      <c r="T280" s="1">
        <f>9/12</f>
        <v>0.75</v>
      </c>
      <c r="W280" s="3">
        <v>11.7</v>
      </c>
      <c r="X280" s="3">
        <v>18.5</v>
      </c>
      <c r="Y280" s="36">
        <f>W280/X280</f>
        <v>0.63243243243243241</v>
      </c>
    </row>
    <row r="281" spans="1:25" x14ac:dyDescent="0.25">
      <c r="A281" s="3">
        <v>26</v>
      </c>
      <c r="B281" s="3" t="s">
        <v>69</v>
      </c>
      <c r="C281" s="3" t="s">
        <v>67</v>
      </c>
      <c r="D281" s="3">
        <v>0.5</v>
      </c>
      <c r="E281" s="3">
        <v>0.6</v>
      </c>
      <c r="F281" s="3">
        <f t="shared" si="8"/>
        <v>0.55000000000000004</v>
      </c>
      <c r="G281" s="3"/>
      <c r="H281" s="3"/>
      <c r="I281" s="3"/>
      <c r="J281" s="3"/>
      <c r="K281" s="3"/>
      <c r="L281" s="3"/>
      <c r="M281" s="3"/>
      <c r="N281" s="4"/>
      <c r="O281" s="4"/>
      <c r="P281" s="4"/>
      <c r="Q281" s="15" t="s">
        <v>101</v>
      </c>
      <c r="R281" s="26" t="s">
        <v>122</v>
      </c>
      <c r="W281" s="3"/>
      <c r="X281" s="3"/>
    </row>
    <row r="282" spans="1:25" x14ac:dyDescent="0.25">
      <c r="A282" s="3">
        <v>27</v>
      </c>
      <c r="B282" s="3" t="s">
        <v>69</v>
      </c>
      <c r="C282" s="3" t="s">
        <v>67</v>
      </c>
      <c r="D282" s="3">
        <v>0.4</v>
      </c>
      <c r="E282" s="3">
        <v>0.6</v>
      </c>
      <c r="F282" s="3">
        <f t="shared" si="8"/>
        <v>0.5</v>
      </c>
      <c r="G282" s="3"/>
      <c r="H282" s="3"/>
      <c r="I282" s="3"/>
      <c r="J282" s="3"/>
      <c r="K282" s="3"/>
      <c r="L282" s="3"/>
      <c r="M282" s="3"/>
      <c r="N282" s="4"/>
      <c r="O282" s="4"/>
      <c r="P282" s="4"/>
      <c r="Q282" s="15"/>
      <c r="R282" s="26" t="s">
        <v>121</v>
      </c>
      <c r="W282" s="3"/>
      <c r="X282" s="3"/>
    </row>
    <row r="283" spans="1:25" x14ac:dyDescent="0.25">
      <c r="A283" s="3">
        <v>28</v>
      </c>
      <c r="B283" s="3" t="s">
        <v>69</v>
      </c>
      <c r="C283" s="3" t="s">
        <v>67</v>
      </c>
      <c r="D283" s="3">
        <v>1</v>
      </c>
      <c r="E283" s="3">
        <v>0.8</v>
      </c>
      <c r="F283" s="3">
        <f t="shared" si="8"/>
        <v>0.9</v>
      </c>
      <c r="G283" s="3"/>
      <c r="H283" s="3"/>
      <c r="I283" s="3"/>
      <c r="J283" s="3"/>
      <c r="K283" s="3"/>
      <c r="L283" s="3"/>
      <c r="M283" s="3"/>
      <c r="N283" s="4"/>
      <c r="O283" s="4"/>
      <c r="P283" s="4"/>
      <c r="Q283" s="15"/>
      <c r="R283" s="26" t="s">
        <v>121</v>
      </c>
      <c r="W283" s="3"/>
      <c r="X283" s="3"/>
    </row>
    <row r="284" spans="1:25" x14ac:dyDescent="0.25">
      <c r="A284" s="3">
        <v>29</v>
      </c>
      <c r="B284" s="3" t="s">
        <v>69</v>
      </c>
      <c r="C284" s="3" t="s">
        <v>67</v>
      </c>
      <c r="D284" s="3">
        <v>0.8</v>
      </c>
      <c r="E284" s="3">
        <v>0.6</v>
      </c>
      <c r="F284" s="3">
        <f t="shared" si="8"/>
        <v>0.7</v>
      </c>
      <c r="G284" s="3"/>
      <c r="H284" s="3"/>
      <c r="I284" s="3"/>
      <c r="J284" s="3"/>
      <c r="K284" s="3"/>
      <c r="L284" s="3"/>
      <c r="M284" s="3"/>
      <c r="N284" s="4"/>
      <c r="O284" s="4"/>
      <c r="P284" s="4"/>
      <c r="Q284" s="15" t="s">
        <v>83</v>
      </c>
      <c r="R284" s="26" t="s">
        <v>122</v>
      </c>
      <c r="W284" s="3"/>
      <c r="X284" s="3"/>
    </row>
    <row r="285" spans="1:25" x14ac:dyDescent="0.25">
      <c r="A285" s="3">
        <v>30</v>
      </c>
      <c r="B285" s="3" t="s">
        <v>69</v>
      </c>
      <c r="C285" s="3" t="s">
        <v>67</v>
      </c>
      <c r="D285" s="3">
        <v>0.5</v>
      </c>
      <c r="E285" s="3">
        <v>0.9</v>
      </c>
      <c r="F285" s="3">
        <f t="shared" si="8"/>
        <v>0.7</v>
      </c>
      <c r="G285" s="3"/>
      <c r="H285" s="3"/>
      <c r="I285" s="3"/>
      <c r="J285" s="3"/>
      <c r="K285" s="3"/>
      <c r="L285" s="3"/>
      <c r="M285" s="3"/>
      <c r="N285" s="4"/>
      <c r="O285" s="4"/>
      <c r="P285" s="4"/>
      <c r="Q285" s="15" t="s">
        <v>89</v>
      </c>
      <c r="R285" s="26" t="s">
        <v>122</v>
      </c>
      <c r="W285" s="3"/>
      <c r="X285" s="3"/>
    </row>
    <row r="286" spans="1:25" x14ac:dyDescent="0.25">
      <c r="A286" s="3">
        <v>31</v>
      </c>
      <c r="B286" s="3" t="s">
        <v>69</v>
      </c>
      <c r="C286" s="3" t="s">
        <v>67</v>
      </c>
      <c r="D286" s="3">
        <v>0.5</v>
      </c>
      <c r="E286" s="3">
        <v>0.6</v>
      </c>
      <c r="F286" s="3">
        <f t="shared" si="8"/>
        <v>0.55000000000000004</v>
      </c>
      <c r="G286" s="3"/>
      <c r="H286" s="3"/>
      <c r="I286" s="3"/>
      <c r="J286" s="3"/>
      <c r="K286" s="3"/>
      <c r="L286" s="3"/>
      <c r="M286" s="3"/>
      <c r="N286" s="4"/>
      <c r="O286" s="4"/>
      <c r="P286" s="4"/>
      <c r="Q286" s="15" t="s">
        <v>83</v>
      </c>
      <c r="R286" s="26" t="s">
        <v>122</v>
      </c>
      <c r="W286" s="3"/>
      <c r="X286" s="3"/>
    </row>
    <row r="287" spans="1:25" x14ac:dyDescent="0.25">
      <c r="A287" s="3">
        <v>32</v>
      </c>
      <c r="B287" s="3" t="s">
        <v>69</v>
      </c>
      <c r="C287" s="3" t="s">
        <v>67</v>
      </c>
      <c r="D287" s="3">
        <v>0.4</v>
      </c>
      <c r="E287" s="3">
        <v>0.3</v>
      </c>
      <c r="F287" s="3">
        <f t="shared" si="8"/>
        <v>0.35</v>
      </c>
      <c r="G287" s="3"/>
      <c r="H287" s="3"/>
      <c r="I287" s="3"/>
      <c r="J287" s="3"/>
      <c r="K287" s="3"/>
      <c r="L287" s="3"/>
      <c r="M287" s="3"/>
      <c r="N287" s="4"/>
      <c r="O287" s="4"/>
      <c r="P287" s="4"/>
      <c r="Q287" s="15" t="s">
        <v>83</v>
      </c>
      <c r="R287" s="26" t="s">
        <v>122</v>
      </c>
      <c r="W287" s="3"/>
      <c r="X287" s="3"/>
    </row>
    <row r="288" spans="1:25" x14ac:dyDescent="0.25">
      <c r="A288" s="3">
        <v>33</v>
      </c>
      <c r="B288" s="3" t="s">
        <v>69</v>
      </c>
      <c r="C288" s="3" t="s">
        <v>67</v>
      </c>
      <c r="D288" s="3">
        <v>0.3</v>
      </c>
      <c r="E288" s="3">
        <v>0.3</v>
      </c>
      <c r="F288" s="3">
        <f t="shared" si="8"/>
        <v>0.3</v>
      </c>
      <c r="G288" s="3"/>
      <c r="H288" s="3"/>
      <c r="I288" s="3"/>
      <c r="J288" s="3"/>
      <c r="K288" s="3"/>
      <c r="L288" s="3"/>
      <c r="M288" s="3"/>
      <c r="N288" s="4"/>
      <c r="O288" s="4"/>
      <c r="P288" s="4"/>
      <c r="Q288" s="15" t="s">
        <v>85</v>
      </c>
      <c r="R288" s="26" t="s">
        <v>122</v>
      </c>
      <c r="W288" s="3"/>
      <c r="X288" s="3"/>
    </row>
    <row r="289" spans="1:27" x14ac:dyDescent="0.25">
      <c r="A289" s="3">
        <v>34</v>
      </c>
      <c r="B289" s="3" t="s">
        <v>69</v>
      </c>
      <c r="C289" s="3" t="s">
        <v>67</v>
      </c>
      <c r="D289" s="3">
        <v>0.6</v>
      </c>
      <c r="E289" s="3">
        <v>0.3</v>
      </c>
      <c r="F289" s="3">
        <f t="shared" si="8"/>
        <v>0.44999999999999996</v>
      </c>
      <c r="G289" s="3"/>
      <c r="H289" s="3"/>
      <c r="I289" s="3"/>
      <c r="J289" s="3"/>
      <c r="K289" s="3"/>
      <c r="L289" s="3"/>
      <c r="M289" s="3"/>
      <c r="N289" s="4"/>
      <c r="O289" s="4"/>
      <c r="P289" s="4"/>
      <c r="Q289" s="15" t="s">
        <v>82</v>
      </c>
      <c r="R289" s="26" t="s">
        <v>122</v>
      </c>
      <c r="W289" s="3"/>
      <c r="X289" s="3"/>
    </row>
    <row r="290" spans="1:27" x14ac:dyDescent="0.25">
      <c r="A290" s="3">
        <v>35</v>
      </c>
      <c r="B290" s="3" t="s">
        <v>69</v>
      </c>
      <c r="C290" s="3" t="s">
        <v>67</v>
      </c>
      <c r="D290" s="3">
        <v>1</v>
      </c>
      <c r="E290" s="3">
        <v>0.7</v>
      </c>
      <c r="F290" s="3">
        <f t="shared" si="8"/>
        <v>0.85</v>
      </c>
      <c r="G290" s="3"/>
      <c r="H290" s="3"/>
      <c r="I290" s="3"/>
      <c r="J290" s="3"/>
      <c r="K290" s="3"/>
      <c r="L290" s="3"/>
      <c r="M290" s="3"/>
      <c r="N290" s="4"/>
      <c r="O290" s="4"/>
      <c r="P290" s="4"/>
      <c r="Q290" s="15"/>
      <c r="R290" s="26" t="s">
        <v>121</v>
      </c>
      <c r="W290" s="3"/>
      <c r="X290" s="3"/>
    </row>
    <row r="291" spans="1:27" x14ac:dyDescent="0.25">
      <c r="A291" s="3"/>
      <c r="B291" s="3"/>
      <c r="C291" s="3"/>
      <c r="D291" s="3"/>
      <c r="E291" s="3"/>
      <c r="F291" s="3"/>
      <c r="G291" s="3"/>
      <c r="H291" s="3"/>
      <c r="I291" s="3"/>
      <c r="J291" s="3"/>
      <c r="K291" s="3"/>
      <c r="L291" s="3"/>
      <c r="M291" s="3"/>
      <c r="N291" s="4"/>
      <c r="O291" s="4"/>
      <c r="P291" s="4"/>
      <c r="Q291" s="15"/>
      <c r="R291" s="26" t="s">
        <v>121</v>
      </c>
      <c r="W291" s="3"/>
      <c r="X291" s="3"/>
    </row>
    <row r="292" spans="1:27" x14ac:dyDescent="0.25">
      <c r="A292" s="3">
        <v>1</v>
      </c>
      <c r="B292" s="3" t="s">
        <v>70</v>
      </c>
      <c r="C292" s="3" t="s">
        <v>67</v>
      </c>
      <c r="D292" s="3">
        <v>4.3</v>
      </c>
      <c r="E292" s="3">
        <v>4.3</v>
      </c>
      <c r="F292" s="3">
        <f t="shared" si="8"/>
        <v>4.3</v>
      </c>
      <c r="G292" s="3">
        <f>AVERAGE(F292:F327)</f>
        <v>3.5680555555555569</v>
      </c>
      <c r="H292" s="3">
        <f>STDEV(F292:F327)</f>
        <v>1.0698566511305372</v>
      </c>
      <c r="I292" s="3">
        <v>11.5</v>
      </c>
      <c r="J292" s="3">
        <f>AVERAGE(I292:I327)</f>
        <v>11.433333333333332</v>
      </c>
      <c r="K292" s="3">
        <f>STDEV(I292:I327)</f>
        <v>0.30550504633038922</v>
      </c>
      <c r="L292" s="3">
        <v>1006.2</v>
      </c>
      <c r="M292" s="3">
        <v>20.6</v>
      </c>
      <c r="N292" s="4">
        <f t="shared" si="9"/>
        <v>1.3801999999999999</v>
      </c>
      <c r="O292" s="4">
        <f>AVERAGE(N292:N327)</f>
        <v>1.3623333333333332</v>
      </c>
      <c r="P292" s="4">
        <f>STDEV(N292:N327)</f>
        <v>3.690072266681689E-2</v>
      </c>
      <c r="Q292" s="15"/>
      <c r="R292" s="26" t="s">
        <v>121</v>
      </c>
      <c r="S292" s="1">
        <v>0</v>
      </c>
      <c r="T292" s="1">
        <f>0/12</f>
        <v>0</v>
      </c>
      <c r="U292" s="34">
        <f>AVERAGE(T292:T327)</f>
        <v>0</v>
      </c>
      <c r="V292" s="34">
        <f>STDEV(T292:T327)</f>
        <v>0</v>
      </c>
      <c r="W292" s="3">
        <v>11.5</v>
      </c>
      <c r="X292" s="3">
        <v>20.6</v>
      </c>
      <c r="Y292" s="36">
        <f>W292/X292</f>
        <v>0.55825242718446599</v>
      </c>
      <c r="Z292" s="36">
        <f>AVERAGE(Y292:Y327)</f>
        <v>0.56230719837951992</v>
      </c>
      <c r="AA292" s="36">
        <f>STDEV(Y292:Y327)</f>
        <v>3.620804587424694E-3</v>
      </c>
    </row>
    <row r="293" spans="1:27" x14ac:dyDescent="0.25">
      <c r="A293" s="3">
        <v>2</v>
      </c>
      <c r="B293" s="3" t="s">
        <v>70</v>
      </c>
      <c r="C293" s="3" t="s">
        <v>67</v>
      </c>
      <c r="D293" s="3">
        <v>4.2</v>
      </c>
      <c r="E293" s="3">
        <v>4.3</v>
      </c>
      <c r="F293" s="3">
        <f t="shared" si="8"/>
        <v>4.25</v>
      </c>
      <c r="G293" s="3"/>
      <c r="H293" s="3"/>
      <c r="I293" s="3"/>
      <c r="J293" s="3"/>
      <c r="K293" s="3"/>
      <c r="L293" s="3"/>
      <c r="M293" s="3"/>
      <c r="N293" s="4"/>
      <c r="O293" s="4"/>
      <c r="P293" s="4"/>
      <c r="Q293" s="15"/>
      <c r="R293" s="26" t="s">
        <v>121</v>
      </c>
      <c r="W293" s="3"/>
      <c r="X293" s="3"/>
    </row>
    <row r="294" spans="1:27" x14ac:dyDescent="0.25">
      <c r="A294" s="3">
        <v>3</v>
      </c>
      <c r="B294" s="3" t="s">
        <v>70</v>
      </c>
      <c r="C294" s="3" t="s">
        <v>67</v>
      </c>
      <c r="D294" s="3">
        <v>4.4000000000000004</v>
      </c>
      <c r="E294" s="3">
        <v>4.5</v>
      </c>
      <c r="F294" s="3">
        <f t="shared" si="8"/>
        <v>4.45</v>
      </c>
      <c r="G294" s="3"/>
      <c r="H294" s="3"/>
      <c r="I294" s="3"/>
      <c r="J294" s="3"/>
      <c r="K294" s="3"/>
      <c r="L294" s="3"/>
      <c r="M294" s="3"/>
      <c r="N294" s="4"/>
      <c r="O294" s="4"/>
      <c r="P294" s="4"/>
      <c r="Q294" s="15"/>
      <c r="R294" s="26" t="s">
        <v>121</v>
      </c>
      <c r="W294" s="3"/>
      <c r="X294" s="3"/>
    </row>
    <row r="295" spans="1:27" x14ac:dyDescent="0.25">
      <c r="A295" s="3">
        <v>4</v>
      </c>
      <c r="B295" s="3" t="s">
        <v>70</v>
      </c>
      <c r="C295" s="3" t="s">
        <v>67</v>
      </c>
      <c r="D295" s="3">
        <v>4.8</v>
      </c>
      <c r="E295" s="3">
        <v>5</v>
      </c>
      <c r="F295" s="3">
        <f t="shared" si="8"/>
        <v>4.9000000000000004</v>
      </c>
      <c r="G295" s="3"/>
      <c r="H295" s="3"/>
      <c r="I295" s="3"/>
      <c r="J295" s="3"/>
      <c r="K295" s="3"/>
      <c r="L295" s="3"/>
      <c r="M295" s="3"/>
      <c r="N295" s="4"/>
      <c r="O295" s="4"/>
      <c r="P295" s="4"/>
      <c r="Q295" s="15"/>
      <c r="R295" s="26" t="s">
        <v>121</v>
      </c>
      <c r="W295" s="3"/>
      <c r="X295" s="3"/>
    </row>
    <row r="296" spans="1:27" x14ac:dyDescent="0.25">
      <c r="A296" s="3">
        <v>5</v>
      </c>
      <c r="B296" s="3" t="s">
        <v>70</v>
      </c>
      <c r="C296" s="3" t="s">
        <v>67</v>
      </c>
      <c r="D296" s="3">
        <v>4.4000000000000004</v>
      </c>
      <c r="E296" s="3">
        <v>4.3</v>
      </c>
      <c r="F296" s="3">
        <f t="shared" si="8"/>
        <v>4.3499999999999996</v>
      </c>
      <c r="G296" s="3"/>
      <c r="H296" s="3"/>
      <c r="I296" s="3"/>
      <c r="J296" s="3"/>
      <c r="K296" s="3"/>
      <c r="L296" s="3"/>
      <c r="M296" s="3"/>
      <c r="N296" s="4"/>
      <c r="O296" s="4"/>
      <c r="P296" s="4"/>
      <c r="Q296" s="15"/>
      <c r="R296" s="26" t="s">
        <v>121</v>
      </c>
      <c r="W296" s="3"/>
      <c r="X296" s="3"/>
    </row>
    <row r="297" spans="1:27" x14ac:dyDescent="0.25">
      <c r="A297" s="3">
        <v>6</v>
      </c>
      <c r="B297" s="3" t="s">
        <v>70</v>
      </c>
      <c r="C297" s="3" t="s">
        <v>67</v>
      </c>
      <c r="D297" s="3">
        <v>5</v>
      </c>
      <c r="E297" s="3">
        <v>5.6</v>
      </c>
      <c r="F297" s="3">
        <f t="shared" si="8"/>
        <v>5.3</v>
      </c>
      <c r="G297" s="3"/>
      <c r="H297" s="3"/>
      <c r="I297" s="3"/>
      <c r="J297" s="3"/>
      <c r="K297" s="3"/>
      <c r="L297" s="3"/>
      <c r="M297" s="3"/>
      <c r="N297" s="4"/>
      <c r="O297" s="4"/>
      <c r="P297" s="4"/>
      <c r="Q297" s="15"/>
      <c r="R297" s="26" t="s">
        <v>121</v>
      </c>
      <c r="W297" s="3"/>
      <c r="X297" s="3"/>
    </row>
    <row r="298" spans="1:27" x14ac:dyDescent="0.25">
      <c r="A298" s="3">
        <v>7</v>
      </c>
      <c r="B298" s="3" t="s">
        <v>70</v>
      </c>
      <c r="C298" s="3" t="s">
        <v>67</v>
      </c>
      <c r="D298" s="3">
        <v>3.9</v>
      </c>
      <c r="E298" s="3">
        <v>4.5</v>
      </c>
      <c r="F298" s="3">
        <f t="shared" si="8"/>
        <v>4.2</v>
      </c>
      <c r="G298" s="3"/>
      <c r="H298" s="3"/>
      <c r="I298" s="3"/>
      <c r="J298" s="3"/>
      <c r="K298" s="3"/>
      <c r="L298" s="3"/>
      <c r="M298" s="3"/>
      <c r="N298" s="4"/>
      <c r="O298" s="4"/>
      <c r="P298" s="4"/>
      <c r="Q298" s="15"/>
      <c r="R298" s="26" t="s">
        <v>121</v>
      </c>
      <c r="W298" s="3"/>
      <c r="X298" s="3"/>
    </row>
    <row r="299" spans="1:27" x14ac:dyDescent="0.25">
      <c r="A299" s="3">
        <v>8</v>
      </c>
      <c r="B299" s="3" t="s">
        <v>70</v>
      </c>
      <c r="C299" s="3" t="s">
        <v>67</v>
      </c>
      <c r="D299" s="3">
        <v>4.0999999999999996</v>
      </c>
      <c r="E299" s="3">
        <v>4.2</v>
      </c>
      <c r="F299" s="3">
        <f t="shared" si="8"/>
        <v>4.1500000000000004</v>
      </c>
      <c r="G299" s="3"/>
      <c r="H299" s="3"/>
      <c r="I299" s="3"/>
      <c r="J299" s="3"/>
      <c r="K299" s="3"/>
      <c r="L299" s="3"/>
      <c r="M299" s="3"/>
      <c r="N299" s="4"/>
      <c r="O299" s="4"/>
      <c r="P299" s="4"/>
      <c r="Q299" s="15"/>
      <c r="R299" s="26" t="s">
        <v>121</v>
      </c>
      <c r="W299" s="3"/>
      <c r="X299" s="3"/>
    </row>
    <row r="300" spans="1:27" x14ac:dyDescent="0.25">
      <c r="A300" s="3">
        <v>9</v>
      </c>
      <c r="B300" s="3" t="s">
        <v>70</v>
      </c>
      <c r="C300" s="3" t="s">
        <v>67</v>
      </c>
      <c r="D300" s="3">
        <v>2.2999999999999998</v>
      </c>
      <c r="E300" s="3">
        <v>2.2000000000000002</v>
      </c>
      <c r="F300" s="3">
        <f t="shared" si="8"/>
        <v>2.25</v>
      </c>
      <c r="G300" s="3"/>
      <c r="H300" s="3"/>
      <c r="I300" s="3"/>
      <c r="J300" s="3"/>
      <c r="K300" s="3"/>
      <c r="L300" s="3"/>
      <c r="M300" s="3"/>
      <c r="N300" s="4"/>
      <c r="O300" s="4"/>
      <c r="P300" s="4"/>
      <c r="Q300" s="15"/>
      <c r="R300" s="26" t="s">
        <v>121</v>
      </c>
      <c r="W300" s="3"/>
      <c r="X300" s="3"/>
    </row>
    <row r="301" spans="1:27" x14ac:dyDescent="0.25">
      <c r="A301" s="3">
        <v>10</v>
      </c>
      <c r="B301" s="3" t="s">
        <v>70</v>
      </c>
      <c r="C301" s="3" t="s">
        <v>67</v>
      </c>
      <c r="D301" s="3">
        <v>4.4000000000000004</v>
      </c>
      <c r="E301" s="3">
        <v>4.5999999999999996</v>
      </c>
      <c r="F301" s="3">
        <f t="shared" si="8"/>
        <v>4.5</v>
      </c>
      <c r="G301" s="3"/>
      <c r="H301" s="3"/>
      <c r="I301" s="3"/>
      <c r="J301" s="3"/>
      <c r="K301" s="3"/>
      <c r="L301" s="3"/>
      <c r="M301" s="3"/>
      <c r="N301" s="4"/>
      <c r="O301" s="4"/>
      <c r="P301" s="4"/>
      <c r="Q301" s="15"/>
      <c r="R301" s="26" t="s">
        <v>121</v>
      </c>
      <c r="W301" s="3"/>
      <c r="X301" s="3"/>
    </row>
    <row r="302" spans="1:27" x14ac:dyDescent="0.25">
      <c r="A302" s="3">
        <v>11</v>
      </c>
      <c r="B302" s="3" t="s">
        <v>70</v>
      </c>
      <c r="C302" s="3" t="s">
        <v>67</v>
      </c>
      <c r="D302" s="3">
        <v>2</v>
      </c>
      <c r="E302" s="3">
        <v>2</v>
      </c>
      <c r="F302" s="3">
        <f t="shared" si="8"/>
        <v>2</v>
      </c>
      <c r="G302" s="3"/>
      <c r="H302" s="3"/>
      <c r="I302" s="3"/>
      <c r="J302" s="3"/>
      <c r="K302" s="3"/>
      <c r="L302" s="3"/>
      <c r="M302" s="3"/>
      <c r="N302" s="4"/>
      <c r="O302" s="4"/>
      <c r="P302" s="4"/>
      <c r="Q302" s="15"/>
      <c r="R302" s="26" t="s">
        <v>121</v>
      </c>
      <c r="W302" s="3"/>
      <c r="X302" s="3"/>
    </row>
    <row r="303" spans="1:27" x14ac:dyDescent="0.25">
      <c r="A303" s="3">
        <v>12</v>
      </c>
      <c r="B303" s="3" t="s">
        <v>70</v>
      </c>
      <c r="C303" s="3" t="s">
        <v>67</v>
      </c>
      <c r="D303" s="3">
        <v>2.2999999999999998</v>
      </c>
      <c r="E303" s="3">
        <v>2.7</v>
      </c>
      <c r="F303" s="3">
        <f t="shared" si="8"/>
        <v>2.5</v>
      </c>
      <c r="G303" s="3"/>
      <c r="H303" s="3"/>
      <c r="I303" s="3"/>
      <c r="J303" s="3"/>
      <c r="K303" s="3"/>
      <c r="L303" s="3"/>
      <c r="M303" s="3"/>
      <c r="N303" s="4"/>
      <c r="O303" s="4"/>
      <c r="P303" s="4"/>
      <c r="Q303" s="15"/>
      <c r="R303" s="26" t="s">
        <v>121</v>
      </c>
      <c r="W303" s="3"/>
      <c r="X303" s="3"/>
    </row>
    <row r="304" spans="1:27" x14ac:dyDescent="0.25">
      <c r="A304" s="3">
        <v>13</v>
      </c>
      <c r="B304" s="3" t="s">
        <v>70</v>
      </c>
      <c r="C304" s="3" t="s">
        <v>67</v>
      </c>
      <c r="D304" s="3">
        <v>3.9</v>
      </c>
      <c r="E304" s="3">
        <v>4.4000000000000004</v>
      </c>
      <c r="F304" s="3">
        <f t="shared" si="8"/>
        <v>4.1500000000000004</v>
      </c>
      <c r="G304" s="3"/>
      <c r="H304" s="3"/>
      <c r="I304" s="3">
        <v>11.7</v>
      </c>
      <c r="J304" s="3"/>
      <c r="K304" s="3"/>
      <c r="L304" s="3">
        <v>1098.0999999999999</v>
      </c>
      <c r="M304" s="3">
        <v>20.7</v>
      </c>
      <c r="N304" s="4">
        <f t="shared" si="9"/>
        <v>1.3869000000000002</v>
      </c>
      <c r="O304" s="4"/>
      <c r="P304" s="4"/>
      <c r="Q304" s="15"/>
      <c r="R304" s="26" t="s">
        <v>121</v>
      </c>
      <c r="T304" s="1">
        <f>0/12</f>
        <v>0</v>
      </c>
      <c r="W304" s="3">
        <v>11.7</v>
      </c>
      <c r="X304" s="3">
        <v>20.7</v>
      </c>
      <c r="Y304" s="36">
        <f>W304/X304</f>
        <v>0.56521739130434778</v>
      </c>
    </row>
    <row r="305" spans="1:25" x14ac:dyDescent="0.25">
      <c r="A305" s="3">
        <v>14</v>
      </c>
      <c r="B305" s="3" t="s">
        <v>70</v>
      </c>
      <c r="C305" s="3" t="s">
        <v>67</v>
      </c>
      <c r="D305" s="3">
        <v>4</v>
      </c>
      <c r="E305" s="3">
        <v>4</v>
      </c>
      <c r="F305" s="3">
        <f t="shared" si="8"/>
        <v>4</v>
      </c>
      <c r="G305" s="3"/>
      <c r="H305" s="3"/>
      <c r="I305" s="3"/>
      <c r="J305" s="3"/>
      <c r="K305" s="3"/>
      <c r="L305" s="3"/>
      <c r="M305" s="3"/>
      <c r="N305" s="4"/>
      <c r="O305" s="4"/>
      <c r="P305" s="4"/>
      <c r="Q305" s="15"/>
      <c r="R305" s="26" t="s">
        <v>121</v>
      </c>
      <c r="W305" s="3"/>
      <c r="X305" s="3"/>
    </row>
    <row r="306" spans="1:25" x14ac:dyDescent="0.25">
      <c r="A306" s="3">
        <v>15</v>
      </c>
      <c r="B306" s="3" t="s">
        <v>70</v>
      </c>
      <c r="C306" s="3" t="s">
        <v>67</v>
      </c>
      <c r="D306" s="3">
        <v>2.9</v>
      </c>
      <c r="E306" s="3">
        <v>3.5</v>
      </c>
      <c r="F306" s="3">
        <f t="shared" si="8"/>
        <v>3.2</v>
      </c>
      <c r="G306" s="3"/>
      <c r="H306" s="3"/>
      <c r="I306" s="3"/>
      <c r="J306" s="3"/>
      <c r="K306" s="3"/>
      <c r="L306" s="3"/>
      <c r="M306" s="3"/>
      <c r="N306" s="4"/>
      <c r="O306" s="4"/>
      <c r="P306" s="4"/>
      <c r="Q306" s="15"/>
      <c r="R306" s="26" t="s">
        <v>121</v>
      </c>
      <c r="W306" s="3"/>
      <c r="X306" s="3"/>
    </row>
    <row r="307" spans="1:25" x14ac:dyDescent="0.25">
      <c r="A307" s="3">
        <v>16</v>
      </c>
      <c r="B307" s="3" t="s">
        <v>70</v>
      </c>
      <c r="C307" s="3" t="s">
        <v>67</v>
      </c>
      <c r="D307" s="3">
        <v>3.9</v>
      </c>
      <c r="E307" s="3">
        <v>0.3</v>
      </c>
      <c r="F307" s="3">
        <f t="shared" si="8"/>
        <v>2.1</v>
      </c>
      <c r="G307" s="3"/>
      <c r="H307" s="3"/>
      <c r="I307" s="3"/>
      <c r="J307" s="3"/>
      <c r="K307" s="3"/>
      <c r="L307" s="3"/>
      <c r="M307" s="3"/>
      <c r="N307" s="4"/>
      <c r="O307" s="4"/>
      <c r="P307" s="4"/>
      <c r="Q307" s="15"/>
      <c r="R307" s="26" t="s">
        <v>121</v>
      </c>
      <c r="W307" s="3"/>
      <c r="X307" s="3"/>
    </row>
    <row r="308" spans="1:25" x14ac:dyDescent="0.25">
      <c r="A308" s="3">
        <v>17</v>
      </c>
      <c r="B308" s="3" t="s">
        <v>70</v>
      </c>
      <c r="C308" s="3" t="s">
        <v>67</v>
      </c>
      <c r="D308" s="3">
        <v>3.4</v>
      </c>
      <c r="E308" s="3">
        <v>3.8</v>
      </c>
      <c r="F308" s="3">
        <f t="shared" si="8"/>
        <v>3.5999999999999996</v>
      </c>
      <c r="G308" s="3"/>
      <c r="H308" s="3"/>
      <c r="I308" s="3"/>
      <c r="J308" s="3"/>
      <c r="K308" s="3"/>
      <c r="L308" s="3"/>
      <c r="M308" s="3"/>
      <c r="N308" s="4"/>
      <c r="O308" s="4"/>
      <c r="P308" s="4"/>
      <c r="Q308" s="15"/>
      <c r="R308" s="26" t="s">
        <v>121</v>
      </c>
      <c r="W308" s="3"/>
      <c r="X308" s="3"/>
    </row>
    <row r="309" spans="1:25" x14ac:dyDescent="0.25">
      <c r="A309" s="3">
        <v>18</v>
      </c>
      <c r="B309" s="3" t="s">
        <v>70</v>
      </c>
      <c r="C309" s="3" t="s">
        <v>67</v>
      </c>
      <c r="D309" s="3">
        <v>4.5999999999999996</v>
      </c>
      <c r="E309" s="3">
        <v>5</v>
      </c>
      <c r="F309" s="3">
        <f t="shared" si="8"/>
        <v>4.8</v>
      </c>
      <c r="G309" s="3"/>
      <c r="H309" s="3"/>
      <c r="I309" s="3"/>
      <c r="J309" s="3"/>
      <c r="K309" s="3"/>
      <c r="L309" s="3"/>
      <c r="M309" s="3"/>
      <c r="N309" s="4"/>
      <c r="O309" s="4"/>
      <c r="P309" s="4"/>
      <c r="Q309" s="15"/>
      <c r="R309" s="26" t="s">
        <v>121</v>
      </c>
      <c r="W309" s="3"/>
      <c r="X309" s="3"/>
    </row>
    <row r="310" spans="1:25" x14ac:dyDescent="0.25">
      <c r="A310" s="3">
        <v>19</v>
      </c>
      <c r="B310" s="3" t="s">
        <v>70</v>
      </c>
      <c r="C310" s="3" t="s">
        <v>67</v>
      </c>
      <c r="D310" s="3">
        <v>3</v>
      </c>
      <c r="E310" s="3">
        <v>1.8</v>
      </c>
      <c r="F310" s="3">
        <f t="shared" si="8"/>
        <v>2.4</v>
      </c>
      <c r="G310" s="3"/>
      <c r="H310" s="3"/>
      <c r="I310" s="3"/>
      <c r="J310" s="3"/>
      <c r="K310" s="3"/>
      <c r="L310" s="3"/>
      <c r="M310" s="3"/>
      <c r="N310" s="4"/>
      <c r="O310" s="4"/>
      <c r="P310" s="4"/>
      <c r="Q310" s="15"/>
      <c r="R310" s="26" t="s">
        <v>121</v>
      </c>
      <c r="W310" s="3"/>
      <c r="X310" s="3"/>
    </row>
    <row r="311" spans="1:25" x14ac:dyDescent="0.25">
      <c r="A311" s="3">
        <v>20</v>
      </c>
      <c r="B311" s="3" t="s">
        <v>70</v>
      </c>
      <c r="C311" s="3" t="s">
        <v>67</v>
      </c>
      <c r="D311" s="3">
        <v>2.4</v>
      </c>
      <c r="E311" s="3">
        <v>1.9</v>
      </c>
      <c r="F311" s="3">
        <f t="shared" si="8"/>
        <v>2.15</v>
      </c>
      <c r="G311" s="3"/>
      <c r="H311" s="3"/>
      <c r="I311" s="3"/>
      <c r="J311" s="3"/>
      <c r="K311" s="3"/>
      <c r="L311" s="3"/>
      <c r="M311" s="3"/>
      <c r="N311" s="4"/>
      <c r="O311" s="4"/>
      <c r="P311" s="4"/>
      <c r="Q311" s="15"/>
      <c r="R311" s="26" t="s">
        <v>121</v>
      </c>
      <c r="W311" s="3"/>
      <c r="X311" s="3"/>
    </row>
    <row r="312" spans="1:25" x14ac:dyDescent="0.25">
      <c r="A312" s="3">
        <v>21</v>
      </c>
      <c r="B312" s="3" t="s">
        <v>70</v>
      </c>
      <c r="C312" s="3" t="s">
        <v>67</v>
      </c>
      <c r="D312" s="3">
        <v>4.2</v>
      </c>
      <c r="E312" s="3">
        <v>4.3</v>
      </c>
      <c r="F312" s="3">
        <f t="shared" si="8"/>
        <v>4.25</v>
      </c>
      <c r="G312" s="3"/>
      <c r="H312" s="3"/>
      <c r="I312" s="3"/>
      <c r="J312" s="3"/>
      <c r="K312" s="3"/>
      <c r="L312" s="3"/>
      <c r="M312" s="3"/>
      <c r="N312" s="4"/>
      <c r="O312" s="4"/>
      <c r="P312" s="4"/>
      <c r="Q312" s="15"/>
      <c r="R312" s="26" t="s">
        <v>121</v>
      </c>
      <c r="W312" s="3"/>
      <c r="X312" s="3"/>
    </row>
    <row r="313" spans="1:25" x14ac:dyDescent="0.25">
      <c r="A313" s="3">
        <v>22</v>
      </c>
      <c r="B313" s="3" t="s">
        <v>70</v>
      </c>
      <c r="C313" s="3" t="s">
        <v>67</v>
      </c>
      <c r="D313" s="3">
        <v>4.4000000000000004</v>
      </c>
      <c r="E313" s="3">
        <v>4.2</v>
      </c>
      <c r="F313" s="3">
        <f t="shared" si="8"/>
        <v>4.3000000000000007</v>
      </c>
      <c r="G313" s="3"/>
      <c r="H313" s="3"/>
      <c r="I313" s="3"/>
      <c r="J313" s="3"/>
      <c r="K313" s="3"/>
      <c r="L313" s="3"/>
      <c r="M313" s="3"/>
      <c r="N313" s="4"/>
      <c r="O313" s="4"/>
      <c r="P313" s="4"/>
      <c r="Q313" s="15"/>
      <c r="R313" s="26" t="s">
        <v>121</v>
      </c>
      <c r="W313" s="3"/>
      <c r="X313" s="3"/>
    </row>
    <row r="314" spans="1:25" x14ac:dyDescent="0.25">
      <c r="A314" s="3">
        <v>23</v>
      </c>
      <c r="B314" s="3" t="s">
        <v>70</v>
      </c>
      <c r="C314" s="3" t="s">
        <v>67</v>
      </c>
      <c r="D314" s="3">
        <v>4</v>
      </c>
      <c r="E314" s="3">
        <v>4</v>
      </c>
      <c r="F314" s="3">
        <f t="shared" si="8"/>
        <v>4</v>
      </c>
      <c r="G314" s="3"/>
      <c r="H314" s="3"/>
      <c r="I314" s="3"/>
      <c r="J314" s="3"/>
      <c r="K314" s="3"/>
      <c r="L314" s="3"/>
      <c r="M314" s="3"/>
      <c r="N314" s="4"/>
      <c r="O314" s="4"/>
      <c r="P314" s="4"/>
      <c r="Q314" s="15"/>
      <c r="R314" s="26" t="s">
        <v>121</v>
      </c>
      <c r="W314" s="3"/>
      <c r="X314" s="3"/>
    </row>
    <row r="315" spans="1:25" x14ac:dyDescent="0.25">
      <c r="A315" s="3">
        <v>24</v>
      </c>
      <c r="B315" s="3" t="s">
        <v>70</v>
      </c>
      <c r="C315" s="3" t="s">
        <v>67</v>
      </c>
      <c r="D315" s="3">
        <v>2.9</v>
      </c>
      <c r="E315" s="3">
        <v>4.2</v>
      </c>
      <c r="F315" s="3">
        <f t="shared" si="8"/>
        <v>3.55</v>
      </c>
      <c r="G315" s="3"/>
      <c r="H315" s="3"/>
      <c r="I315" s="3"/>
      <c r="J315" s="3"/>
      <c r="K315" s="3"/>
      <c r="L315" s="3"/>
      <c r="M315" s="3"/>
      <c r="N315" s="4"/>
      <c r="O315" s="4"/>
      <c r="P315" s="4"/>
      <c r="Q315" s="15"/>
      <c r="R315" s="26" t="s">
        <v>121</v>
      </c>
      <c r="W315" s="3"/>
      <c r="X315" s="3"/>
    </row>
    <row r="316" spans="1:25" x14ac:dyDescent="0.25">
      <c r="A316" s="3">
        <v>25</v>
      </c>
      <c r="B316" s="3" t="s">
        <v>70</v>
      </c>
      <c r="C316" s="3" t="s">
        <v>67</v>
      </c>
      <c r="D316" s="3">
        <v>4.5</v>
      </c>
      <c r="E316" s="3">
        <v>4.3</v>
      </c>
      <c r="F316" s="3">
        <f t="shared" si="8"/>
        <v>4.4000000000000004</v>
      </c>
      <c r="G316" s="3"/>
      <c r="H316" s="3"/>
      <c r="I316" s="3">
        <v>11.1</v>
      </c>
      <c r="J316" s="3"/>
      <c r="K316" s="3"/>
      <c r="L316" s="3">
        <v>965.8</v>
      </c>
      <c r="M316" s="3">
        <v>19.7</v>
      </c>
      <c r="N316" s="4">
        <f t="shared" si="9"/>
        <v>1.3199000000000001</v>
      </c>
      <c r="O316" s="4"/>
      <c r="P316" s="4"/>
      <c r="Q316" s="15"/>
      <c r="R316" s="26" t="s">
        <v>121</v>
      </c>
      <c r="T316" s="1">
        <f>0/12</f>
        <v>0</v>
      </c>
      <c r="W316" s="3">
        <v>11.1</v>
      </c>
      <c r="X316" s="3">
        <v>19.7</v>
      </c>
      <c r="Y316" s="36">
        <f>W316/X316</f>
        <v>0.56345177664974622</v>
      </c>
    </row>
    <row r="317" spans="1:25" x14ac:dyDescent="0.25">
      <c r="A317" s="3">
        <v>26</v>
      </c>
      <c r="B317" s="3" t="s">
        <v>70</v>
      </c>
      <c r="C317" s="3" t="s">
        <v>67</v>
      </c>
      <c r="D317" s="3">
        <v>2.8</v>
      </c>
      <c r="E317" s="3">
        <v>3.2</v>
      </c>
      <c r="F317" s="3">
        <f t="shared" si="8"/>
        <v>3</v>
      </c>
      <c r="G317" s="3"/>
      <c r="H317" s="3"/>
      <c r="I317" s="3"/>
      <c r="J317" s="3"/>
      <c r="K317" s="3"/>
      <c r="L317" s="3"/>
      <c r="M317" s="3"/>
      <c r="N317" s="4"/>
      <c r="O317" s="4"/>
      <c r="P317" s="4"/>
      <c r="Q317" s="15"/>
      <c r="R317" s="26" t="s">
        <v>121</v>
      </c>
      <c r="W317" s="3"/>
      <c r="X317" s="3"/>
    </row>
    <row r="318" spans="1:25" x14ac:dyDescent="0.25">
      <c r="A318" s="3">
        <v>27</v>
      </c>
      <c r="B318" s="3" t="s">
        <v>70</v>
      </c>
      <c r="C318" s="3" t="s">
        <v>67</v>
      </c>
      <c r="D318" s="3">
        <v>2.2999999999999998</v>
      </c>
      <c r="E318" s="3">
        <v>2.2000000000000002</v>
      </c>
      <c r="F318" s="3">
        <f t="shared" si="8"/>
        <v>2.25</v>
      </c>
      <c r="G318" s="3"/>
      <c r="H318" s="3"/>
      <c r="I318" s="3"/>
      <c r="J318" s="3"/>
      <c r="K318" s="3"/>
      <c r="L318" s="3"/>
      <c r="M318" s="3"/>
      <c r="N318" s="4"/>
      <c r="O318" s="4"/>
      <c r="P318" s="4"/>
      <c r="Q318" s="15"/>
      <c r="R318" s="26" t="s">
        <v>121</v>
      </c>
      <c r="W318" s="3"/>
      <c r="X318" s="3"/>
    </row>
    <row r="319" spans="1:25" x14ac:dyDescent="0.25">
      <c r="A319" s="3">
        <v>28</v>
      </c>
      <c r="B319" s="3" t="s">
        <v>70</v>
      </c>
      <c r="C319" s="3" t="s">
        <v>67</v>
      </c>
      <c r="D319" s="3">
        <v>3.5</v>
      </c>
      <c r="E319" s="3">
        <v>3.4</v>
      </c>
      <c r="F319" s="3">
        <f t="shared" si="8"/>
        <v>3.45</v>
      </c>
      <c r="G319" s="3"/>
      <c r="H319" s="3"/>
      <c r="I319" s="3"/>
      <c r="J319" s="3"/>
      <c r="K319" s="3"/>
      <c r="L319" s="3"/>
      <c r="M319" s="3"/>
      <c r="N319" s="4"/>
      <c r="O319" s="4"/>
      <c r="P319" s="4"/>
      <c r="Q319" s="15"/>
      <c r="R319" s="26" t="s">
        <v>121</v>
      </c>
      <c r="W319" s="3"/>
      <c r="X319" s="3"/>
    </row>
    <row r="320" spans="1:25" x14ac:dyDescent="0.25">
      <c r="A320" s="3">
        <v>29</v>
      </c>
      <c r="B320" s="3" t="s">
        <v>70</v>
      </c>
      <c r="C320" s="3" t="s">
        <v>67</v>
      </c>
      <c r="D320" s="3">
        <v>3.5</v>
      </c>
      <c r="E320" s="3">
        <v>4.8</v>
      </c>
      <c r="F320" s="3">
        <f t="shared" si="8"/>
        <v>4.1500000000000004</v>
      </c>
      <c r="G320" s="3"/>
      <c r="H320" s="3"/>
      <c r="I320" s="3"/>
      <c r="J320" s="3"/>
      <c r="K320" s="3"/>
      <c r="L320" s="3"/>
      <c r="M320" s="3"/>
      <c r="N320" s="4"/>
      <c r="O320" s="4"/>
      <c r="P320" s="4"/>
      <c r="Q320" s="15"/>
      <c r="R320" s="26" t="s">
        <v>121</v>
      </c>
      <c r="W320" s="3"/>
      <c r="X320" s="3"/>
    </row>
    <row r="321" spans="1:24" x14ac:dyDescent="0.25">
      <c r="A321" s="3">
        <v>30</v>
      </c>
      <c r="B321" s="3" t="s">
        <v>70</v>
      </c>
      <c r="C321" s="3" t="s">
        <v>67</v>
      </c>
      <c r="D321" s="3">
        <v>3.5</v>
      </c>
      <c r="E321" s="3">
        <v>3.9</v>
      </c>
      <c r="F321" s="3">
        <f t="shared" si="8"/>
        <v>3.7</v>
      </c>
      <c r="G321" s="3"/>
      <c r="H321" s="3"/>
      <c r="I321" s="3"/>
      <c r="J321" s="3"/>
      <c r="K321" s="3"/>
      <c r="L321" s="3"/>
      <c r="M321" s="3"/>
      <c r="N321" s="4"/>
      <c r="O321" s="4"/>
      <c r="P321" s="4"/>
      <c r="Q321" s="15"/>
      <c r="R321" s="26" t="s">
        <v>121</v>
      </c>
      <c r="W321" s="3"/>
      <c r="X321" s="3"/>
    </row>
    <row r="322" spans="1:24" x14ac:dyDescent="0.25">
      <c r="A322" s="3">
        <v>31</v>
      </c>
      <c r="B322" s="3" t="s">
        <v>70</v>
      </c>
      <c r="C322" s="3" t="s">
        <v>67</v>
      </c>
      <c r="D322" s="3">
        <v>4.4000000000000004</v>
      </c>
      <c r="E322" s="3">
        <v>5</v>
      </c>
      <c r="F322" s="3">
        <f t="shared" si="8"/>
        <v>4.7</v>
      </c>
      <c r="G322" s="3"/>
      <c r="H322" s="3"/>
      <c r="I322" s="3"/>
      <c r="J322" s="3"/>
      <c r="K322" s="3"/>
      <c r="L322" s="3"/>
      <c r="M322" s="3"/>
      <c r="N322" s="4"/>
      <c r="O322" s="4"/>
      <c r="P322" s="4"/>
      <c r="Q322" s="15"/>
      <c r="R322" s="26" t="s">
        <v>121</v>
      </c>
      <c r="W322" s="3"/>
      <c r="X322" s="3"/>
    </row>
    <row r="323" spans="1:24" x14ac:dyDescent="0.25">
      <c r="A323" s="3">
        <v>32</v>
      </c>
      <c r="B323" s="3" t="s">
        <v>70</v>
      </c>
      <c r="C323" s="3" t="s">
        <v>67</v>
      </c>
      <c r="D323" s="3">
        <v>4.2</v>
      </c>
      <c r="E323" s="3">
        <v>4.2</v>
      </c>
      <c r="F323" s="3">
        <f t="shared" si="8"/>
        <v>4.2</v>
      </c>
      <c r="G323" s="3"/>
      <c r="H323" s="3"/>
      <c r="I323" s="3"/>
      <c r="J323" s="3"/>
      <c r="K323" s="3"/>
      <c r="L323" s="3"/>
      <c r="M323" s="3"/>
      <c r="N323" s="4"/>
      <c r="O323" s="4"/>
      <c r="P323" s="4"/>
      <c r="Q323" s="15"/>
      <c r="R323" s="26" t="s">
        <v>121</v>
      </c>
      <c r="W323" s="3"/>
      <c r="X323" s="3"/>
    </row>
    <row r="324" spans="1:24" x14ac:dyDescent="0.25">
      <c r="A324" s="3">
        <v>33</v>
      </c>
      <c r="B324" s="3" t="s">
        <v>70</v>
      </c>
      <c r="C324" s="3" t="s">
        <v>67</v>
      </c>
      <c r="D324" s="3">
        <v>3.7</v>
      </c>
      <c r="E324" s="3">
        <v>4.2</v>
      </c>
      <c r="F324" s="3">
        <f t="shared" si="8"/>
        <v>3.95</v>
      </c>
      <c r="G324" s="3"/>
      <c r="H324" s="3"/>
      <c r="I324" s="3"/>
      <c r="J324" s="3"/>
      <c r="K324" s="3"/>
      <c r="L324" s="3"/>
      <c r="M324" s="3"/>
      <c r="N324" s="4"/>
      <c r="O324" s="4"/>
      <c r="P324" s="4"/>
      <c r="Q324" s="15"/>
      <c r="R324" s="26" t="s">
        <v>121</v>
      </c>
      <c r="W324" s="3"/>
      <c r="X324" s="3"/>
    </row>
    <row r="325" spans="1:24" x14ac:dyDescent="0.25">
      <c r="A325" s="3">
        <v>34</v>
      </c>
      <c r="B325" s="3" t="s">
        <v>70</v>
      </c>
      <c r="C325" s="3" t="s">
        <v>67</v>
      </c>
      <c r="D325" s="3">
        <v>1.8</v>
      </c>
      <c r="E325" s="3">
        <v>2.4</v>
      </c>
      <c r="F325" s="3">
        <f t="shared" si="8"/>
        <v>2.1</v>
      </c>
      <c r="G325" s="3"/>
      <c r="H325" s="3"/>
      <c r="I325" s="3"/>
      <c r="J325" s="3"/>
      <c r="K325" s="3"/>
      <c r="L325" s="3"/>
      <c r="M325" s="3"/>
      <c r="N325" s="4"/>
      <c r="O325" s="4"/>
      <c r="P325" s="4"/>
      <c r="Q325" s="15"/>
      <c r="R325" s="26" t="s">
        <v>121</v>
      </c>
      <c r="W325" s="3"/>
      <c r="X325" s="3"/>
    </row>
    <row r="326" spans="1:24" x14ac:dyDescent="0.25">
      <c r="A326" s="3">
        <v>35</v>
      </c>
      <c r="B326" s="3" t="s">
        <v>70</v>
      </c>
      <c r="C326" s="3" t="s">
        <v>67</v>
      </c>
      <c r="D326" s="3">
        <v>1.9</v>
      </c>
      <c r="E326" s="3">
        <v>2.4</v>
      </c>
      <c r="F326" s="3">
        <f t="shared" ref="F326:F327" si="10">AVERAGE(D326:E326)</f>
        <v>2.15</v>
      </c>
      <c r="G326" s="3"/>
      <c r="H326" s="3"/>
      <c r="I326" s="3"/>
      <c r="J326" s="3"/>
      <c r="K326" s="3"/>
      <c r="L326" s="3"/>
      <c r="M326" s="3"/>
      <c r="N326" s="4"/>
      <c r="O326" s="4"/>
      <c r="P326" s="4"/>
      <c r="Q326" s="15"/>
      <c r="R326" s="26" t="s">
        <v>121</v>
      </c>
      <c r="W326" s="3"/>
      <c r="X326" s="3"/>
    </row>
    <row r="327" spans="1:24" x14ac:dyDescent="0.25">
      <c r="A327" s="3">
        <v>36</v>
      </c>
      <c r="B327" s="3" t="s">
        <v>70</v>
      </c>
      <c r="C327" s="3" t="s">
        <v>67</v>
      </c>
      <c r="D327" s="3">
        <v>0.9</v>
      </c>
      <c r="E327" s="3">
        <v>0.6</v>
      </c>
      <c r="F327" s="3">
        <f t="shared" si="10"/>
        <v>0.75</v>
      </c>
      <c r="G327" s="3"/>
      <c r="H327" s="3"/>
      <c r="I327" s="3"/>
      <c r="J327" s="3"/>
      <c r="K327" s="3"/>
      <c r="L327" s="3"/>
      <c r="M327" s="3"/>
      <c r="N327" s="4"/>
      <c r="O327" s="4"/>
      <c r="P327" s="4"/>
      <c r="Q327" s="15"/>
      <c r="R327" s="26" t="s">
        <v>121</v>
      </c>
      <c r="W327" s="3"/>
      <c r="X327" s="3"/>
    </row>
  </sheetData>
  <autoFilter ref="A3:R327"/>
  <mergeCells count="1">
    <mergeCell ref="A1:M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U140"/>
  <sheetViews>
    <sheetView zoomScale="60" zoomScaleNormal="60" zoomScalePageLayoutView="60" workbookViewId="0">
      <selection sqref="A1:G1"/>
    </sheetView>
  </sheetViews>
  <sheetFormatPr baseColWidth="10" defaultColWidth="10.875" defaultRowHeight="15.75" x14ac:dyDescent="0.25"/>
  <cols>
    <col min="1" max="1" width="19" style="1" bestFit="1" customWidth="1"/>
    <col min="2" max="3" width="13.625" style="1" bestFit="1" customWidth="1"/>
    <col min="4" max="4" width="5.125" style="1" bestFit="1" customWidth="1"/>
    <col min="5" max="5" width="5.5" style="1" bestFit="1" customWidth="1"/>
    <col min="6" max="6" width="7.125" style="1" bestFit="1" customWidth="1"/>
    <col min="7" max="7" width="10.875" style="15"/>
    <col min="8" max="8" width="19" style="1" bestFit="1" customWidth="1"/>
    <col min="9" max="10" width="13.625" style="1" bestFit="1" customWidth="1"/>
    <col min="11" max="11" width="5.125" style="1" bestFit="1" customWidth="1"/>
    <col min="12" max="12" width="5.5" style="1" bestFit="1" customWidth="1"/>
    <col min="13" max="13" width="7.125" style="1" bestFit="1" customWidth="1"/>
    <col min="14" max="14" width="10.875" style="15"/>
    <col min="15" max="15" width="19" style="1" bestFit="1" customWidth="1"/>
    <col min="16" max="17" width="13.625" style="1" bestFit="1" customWidth="1"/>
    <col min="18" max="18" width="5.125" style="1" bestFit="1" customWidth="1"/>
    <col min="19" max="19" width="5.5" style="1" bestFit="1" customWidth="1"/>
    <col min="20" max="20" width="7.125" style="1" bestFit="1" customWidth="1"/>
    <col min="21" max="21" width="10.875" style="15"/>
    <col min="22" max="16384" width="10.875" style="1"/>
  </cols>
  <sheetData>
    <row r="1" spans="1:21" x14ac:dyDescent="0.25">
      <c r="A1" s="37" t="s">
        <v>38</v>
      </c>
      <c r="B1" s="37"/>
      <c r="C1" s="37"/>
      <c r="D1" s="37"/>
      <c r="E1" s="37"/>
      <c r="F1" s="37"/>
      <c r="G1" s="37"/>
      <c r="H1" s="38">
        <v>42188</v>
      </c>
      <c r="I1" s="37"/>
      <c r="J1" s="37"/>
      <c r="K1" s="37"/>
      <c r="L1" s="37"/>
      <c r="M1" s="37"/>
      <c r="Q1" s="2"/>
    </row>
    <row r="3" spans="1:21" x14ac:dyDescent="0.25">
      <c r="A3" s="39" t="s">
        <v>6</v>
      </c>
      <c r="B3" s="40"/>
      <c r="C3" s="40"/>
      <c r="D3" s="40"/>
      <c r="E3" s="40"/>
      <c r="F3" s="41"/>
      <c r="H3" s="39" t="s">
        <v>9</v>
      </c>
      <c r="I3" s="40"/>
      <c r="J3" s="40"/>
      <c r="K3" s="40"/>
      <c r="L3" s="40"/>
      <c r="M3" s="41"/>
      <c r="O3" s="39" t="s">
        <v>12</v>
      </c>
      <c r="P3" s="40"/>
      <c r="Q3" s="40"/>
      <c r="R3" s="40"/>
      <c r="S3" s="40"/>
      <c r="T3" s="41"/>
    </row>
    <row r="4" spans="1:21" x14ac:dyDescent="0.25">
      <c r="A4" s="3" t="s">
        <v>0</v>
      </c>
      <c r="B4" s="3" t="s">
        <v>1</v>
      </c>
      <c r="C4" s="3" t="s">
        <v>2</v>
      </c>
      <c r="D4" s="3" t="s">
        <v>3</v>
      </c>
      <c r="E4" s="3" t="s">
        <v>4</v>
      </c>
      <c r="F4" s="3" t="s">
        <v>5</v>
      </c>
      <c r="H4" s="3" t="s">
        <v>0</v>
      </c>
      <c r="I4" s="3" t="s">
        <v>1</v>
      </c>
      <c r="J4" s="3" t="s">
        <v>2</v>
      </c>
      <c r="K4" s="3" t="s">
        <v>3</v>
      </c>
      <c r="L4" s="3" t="s">
        <v>4</v>
      </c>
      <c r="M4" s="3" t="s">
        <v>5</v>
      </c>
      <c r="O4" s="3" t="s">
        <v>0</v>
      </c>
      <c r="P4" s="3" t="s">
        <v>1</v>
      </c>
      <c r="Q4" s="3" t="s">
        <v>2</v>
      </c>
      <c r="R4" s="3" t="s">
        <v>3</v>
      </c>
      <c r="S4" s="3" t="s">
        <v>4</v>
      </c>
      <c r="T4" s="3" t="s">
        <v>5</v>
      </c>
    </row>
    <row r="5" spans="1:21" x14ac:dyDescent="0.25">
      <c r="A5" s="3">
        <v>1</v>
      </c>
      <c r="B5" s="3">
        <v>0.8</v>
      </c>
      <c r="C5" s="3">
        <v>0.8</v>
      </c>
      <c r="D5" s="3">
        <v>104</v>
      </c>
      <c r="E5" s="3">
        <v>717.9</v>
      </c>
      <c r="F5" s="3">
        <v>18</v>
      </c>
      <c r="G5" s="15" t="s">
        <v>84</v>
      </c>
      <c r="H5" s="3">
        <v>1</v>
      </c>
      <c r="I5" s="3">
        <v>0.7</v>
      </c>
      <c r="J5" s="3">
        <v>0.9</v>
      </c>
      <c r="K5" s="3">
        <v>11.6</v>
      </c>
      <c r="L5" s="3">
        <v>495.2</v>
      </c>
      <c r="M5" s="3">
        <v>24</v>
      </c>
      <c r="N5" s="15" t="s">
        <v>85</v>
      </c>
      <c r="O5" s="3">
        <v>1</v>
      </c>
      <c r="P5" s="3">
        <v>3</v>
      </c>
      <c r="Q5" s="3">
        <v>2.2999999999999998</v>
      </c>
      <c r="R5" s="3">
        <v>11</v>
      </c>
      <c r="S5" s="3">
        <v>998.4</v>
      </c>
      <c r="T5" s="3">
        <v>18.600000000000001</v>
      </c>
      <c r="U5" s="15" t="s">
        <v>84</v>
      </c>
    </row>
    <row r="6" spans="1:21" x14ac:dyDescent="0.25">
      <c r="A6" s="3">
        <v>2</v>
      </c>
      <c r="B6" s="3">
        <v>1.6</v>
      </c>
      <c r="C6" s="3">
        <v>1.6</v>
      </c>
      <c r="D6" s="3"/>
      <c r="E6" s="3"/>
      <c r="F6" s="3"/>
      <c r="H6" s="3">
        <v>2</v>
      </c>
      <c r="I6" s="3">
        <v>0.3</v>
      </c>
      <c r="J6" s="3">
        <v>0.3</v>
      </c>
      <c r="K6" s="3"/>
      <c r="L6" s="3"/>
      <c r="M6" s="3"/>
      <c r="N6" s="15" t="s">
        <v>85</v>
      </c>
      <c r="O6" s="3">
        <v>2</v>
      </c>
      <c r="P6" s="3">
        <v>44</v>
      </c>
      <c r="Q6" s="3">
        <v>4.8</v>
      </c>
      <c r="R6" s="3"/>
      <c r="S6" s="3"/>
      <c r="T6" s="3"/>
    </row>
    <row r="7" spans="1:21" x14ac:dyDescent="0.25">
      <c r="A7" s="3">
        <v>3</v>
      </c>
      <c r="B7" s="3">
        <v>0.6</v>
      </c>
      <c r="C7" s="3">
        <v>0.4</v>
      </c>
      <c r="D7" s="3"/>
      <c r="E7" s="3"/>
      <c r="F7" s="3"/>
      <c r="H7" s="3">
        <v>3</v>
      </c>
      <c r="I7" s="3">
        <v>0.6</v>
      </c>
      <c r="J7" s="3">
        <v>0.7</v>
      </c>
      <c r="K7" s="3"/>
      <c r="L7" s="3"/>
      <c r="M7" s="3"/>
      <c r="O7" s="3">
        <v>3</v>
      </c>
      <c r="P7" s="3">
        <v>2.1</v>
      </c>
      <c r="Q7" s="3">
        <v>2.4</v>
      </c>
      <c r="R7" s="3"/>
      <c r="S7" s="3"/>
      <c r="T7" s="3"/>
      <c r="U7" s="15" t="s">
        <v>86</v>
      </c>
    </row>
    <row r="8" spans="1:21" x14ac:dyDescent="0.25">
      <c r="A8" s="3">
        <v>4</v>
      </c>
      <c r="B8" s="3">
        <v>1.3</v>
      </c>
      <c r="C8" s="3">
        <v>2.2000000000000002</v>
      </c>
      <c r="D8" s="3"/>
      <c r="E8" s="3"/>
      <c r="F8" s="3"/>
      <c r="H8" s="3">
        <v>4</v>
      </c>
      <c r="I8" s="3">
        <v>0.4</v>
      </c>
      <c r="J8" s="3">
        <v>0.5</v>
      </c>
      <c r="K8" s="3"/>
      <c r="L8" s="3"/>
      <c r="M8" s="3"/>
      <c r="O8" s="3">
        <v>4</v>
      </c>
      <c r="P8" s="3">
        <v>2.8</v>
      </c>
      <c r="Q8" s="3">
        <v>3.1</v>
      </c>
      <c r="R8" s="3"/>
      <c r="S8" s="3"/>
      <c r="T8" s="3"/>
    </row>
    <row r="9" spans="1:21" x14ac:dyDescent="0.25">
      <c r="A9" s="3">
        <v>5</v>
      </c>
      <c r="B9" s="3">
        <v>0.8</v>
      </c>
      <c r="C9" s="3">
        <v>0.8</v>
      </c>
      <c r="D9" s="3"/>
      <c r="E9" s="3"/>
      <c r="F9" s="3"/>
      <c r="H9" s="3">
        <v>5</v>
      </c>
      <c r="I9" s="3">
        <v>0.5</v>
      </c>
      <c r="J9" s="3">
        <v>0.9</v>
      </c>
      <c r="K9" s="3"/>
      <c r="L9" s="3"/>
      <c r="M9" s="3"/>
      <c r="O9" s="3">
        <v>5</v>
      </c>
      <c r="P9" s="3">
        <v>2.4</v>
      </c>
      <c r="Q9" s="3">
        <v>2.9</v>
      </c>
      <c r="R9" s="3"/>
      <c r="S9" s="3"/>
      <c r="T9" s="3"/>
      <c r="U9" s="15" t="s">
        <v>83</v>
      </c>
    </row>
    <row r="10" spans="1:21" x14ac:dyDescent="0.25">
      <c r="A10" s="3">
        <v>6</v>
      </c>
      <c r="B10" s="3">
        <v>1</v>
      </c>
      <c r="C10" s="3">
        <v>1.2</v>
      </c>
      <c r="D10" s="3"/>
      <c r="E10" s="3"/>
      <c r="F10" s="3"/>
      <c r="G10" s="15" t="s">
        <v>86</v>
      </c>
      <c r="H10" s="3">
        <v>6</v>
      </c>
      <c r="I10" s="3">
        <v>0.8</v>
      </c>
      <c r="J10" s="3">
        <v>0.7</v>
      </c>
      <c r="K10" s="3"/>
      <c r="L10" s="3"/>
      <c r="M10" s="3"/>
      <c r="O10" s="3">
        <v>6</v>
      </c>
      <c r="P10" s="3">
        <v>4</v>
      </c>
      <c r="Q10" s="3">
        <v>4.3</v>
      </c>
      <c r="R10" s="3"/>
      <c r="S10" s="3"/>
      <c r="T10" s="3"/>
      <c r="U10" s="15" t="s">
        <v>85</v>
      </c>
    </row>
    <row r="11" spans="1:21" x14ac:dyDescent="0.25">
      <c r="A11" s="3">
        <v>7</v>
      </c>
      <c r="B11" s="3">
        <v>2.2999999999999998</v>
      </c>
      <c r="C11" s="3">
        <v>2.7</v>
      </c>
      <c r="D11" s="3"/>
      <c r="E11" s="3"/>
      <c r="F11" s="3"/>
      <c r="H11" s="3">
        <v>7</v>
      </c>
      <c r="I11" s="3">
        <v>0.4</v>
      </c>
      <c r="J11" s="3">
        <v>0.3</v>
      </c>
      <c r="K11" s="3"/>
      <c r="L11" s="3"/>
      <c r="M11" s="3"/>
      <c r="N11" s="15" t="s">
        <v>83</v>
      </c>
      <c r="O11" s="3">
        <v>7</v>
      </c>
      <c r="P11" s="3">
        <v>1.7</v>
      </c>
      <c r="Q11" s="3">
        <v>2.1</v>
      </c>
      <c r="R11" s="3"/>
      <c r="S11" s="3"/>
      <c r="T11" s="3"/>
    </row>
    <row r="12" spans="1:21" x14ac:dyDescent="0.25">
      <c r="A12" s="3">
        <v>8</v>
      </c>
      <c r="B12" s="3">
        <v>0.6</v>
      </c>
      <c r="C12" s="3">
        <v>0.9</v>
      </c>
      <c r="D12" s="3"/>
      <c r="E12" s="3"/>
      <c r="F12" s="3"/>
      <c r="H12" s="3">
        <v>8</v>
      </c>
      <c r="I12" s="3">
        <v>0.8</v>
      </c>
      <c r="J12" s="3">
        <v>1.2</v>
      </c>
      <c r="K12" s="3"/>
      <c r="L12" s="3"/>
      <c r="M12" s="3"/>
      <c r="O12" s="3">
        <v>8</v>
      </c>
      <c r="P12" s="3">
        <v>5</v>
      </c>
      <c r="Q12" s="3">
        <v>5.2</v>
      </c>
      <c r="R12" s="3"/>
      <c r="S12" s="3"/>
      <c r="T12" s="3"/>
    </row>
    <row r="13" spans="1:21" x14ac:dyDescent="0.25">
      <c r="A13" s="3">
        <v>9</v>
      </c>
      <c r="B13" s="3">
        <v>1.7</v>
      </c>
      <c r="C13" s="3">
        <v>1.7</v>
      </c>
      <c r="D13" s="3"/>
      <c r="E13" s="3"/>
      <c r="F13" s="3"/>
      <c r="H13" s="3">
        <v>9</v>
      </c>
      <c r="I13" s="3">
        <v>0.8</v>
      </c>
      <c r="J13" s="3">
        <v>0.6</v>
      </c>
      <c r="K13" s="3"/>
      <c r="L13" s="3"/>
      <c r="M13" s="3"/>
      <c r="O13" s="3">
        <v>9</v>
      </c>
      <c r="P13" s="3">
        <v>4.5</v>
      </c>
      <c r="Q13" s="3">
        <v>4.8</v>
      </c>
      <c r="R13" s="3"/>
      <c r="S13" s="3"/>
      <c r="T13" s="3"/>
    </row>
    <row r="14" spans="1:21" x14ac:dyDescent="0.25">
      <c r="A14" s="3">
        <v>10</v>
      </c>
      <c r="B14" s="3">
        <v>1</v>
      </c>
      <c r="C14" s="3">
        <v>1.3</v>
      </c>
      <c r="D14" s="3"/>
      <c r="E14" s="3"/>
      <c r="F14" s="3"/>
      <c r="G14" s="15" t="s">
        <v>83</v>
      </c>
      <c r="H14" s="3">
        <v>10</v>
      </c>
      <c r="I14" s="3">
        <v>0.36</v>
      </c>
      <c r="J14" s="3">
        <v>0.3</v>
      </c>
      <c r="K14" s="3"/>
      <c r="L14" s="3"/>
      <c r="M14" s="3"/>
      <c r="N14" s="15" t="s">
        <v>101</v>
      </c>
      <c r="O14" s="3">
        <v>10</v>
      </c>
      <c r="P14" s="3">
        <v>2.4</v>
      </c>
      <c r="Q14" s="3">
        <v>2.4</v>
      </c>
      <c r="R14" s="3"/>
      <c r="S14" s="3"/>
      <c r="T14" s="3"/>
    </row>
    <row r="15" spans="1:21" x14ac:dyDescent="0.25">
      <c r="A15" s="3">
        <v>11</v>
      </c>
      <c r="B15" s="3">
        <v>0.8</v>
      </c>
      <c r="C15" s="3">
        <v>1.4</v>
      </c>
      <c r="D15" s="3"/>
      <c r="E15" s="3"/>
      <c r="F15" s="3"/>
      <c r="G15" s="15" t="s">
        <v>83</v>
      </c>
      <c r="H15" s="3">
        <v>11</v>
      </c>
      <c r="I15" s="3">
        <v>0.8</v>
      </c>
      <c r="J15" s="3">
        <v>0.7</v>
      </c>
      <c r="K15" s="3"/>
      <c r="L15" s="3"/>
      <c r="M15" s="3"/>
      <c r="N15" s="15" t="s">
        <v>85</v>
      </c>
      <c r="O15" s="3">
        <v>11</v>
      </c>
      <c r="P15" s="3">
        <v>4.3</v>
      </c>
      <c r="Q15" s="3">
        <v>4.3</v>
      </c>
      <c r="R15" s="3"/>
      <c r="S15" s="3"/>
      <c r="T15" s="3"/>
    </row>
    <row r="16" spans="1:21" x14ac:dyDescent="0.25">
      <c r="A16" s="3">
        <v>12</v>
      </c>
      <c r="B16" s="3">
        <v>2</v>
      </c>
      <c r="C16" s="3">
        <v>2.4</v>
      </c>
      <c r="D16" s="3"/>
      <c r="E16" s="3"/>
      <c r="F16" s="3"/>
      <c r="H16" s="3">
        <v>12</v>
      </c>
      <c r="I16" s="3">
        <v>0.8</v>
      </c>
      <c r="J16" s="3">
        <v>0.6</v>
      </c>
      <c r="K16" s="3"/>
      <c r="L16" s="3"/>
      <c r="M16" s="3"/>
      <c r="N16" s="15" t="s">
        <v>85</v>
      </c>
      <c r="O16" s="3">
        <v>12</v>
      </c>
      <c r="P16" s="3">
        <v>3.9</v>
      </c>
      <c r="Q16" s="3">
        <v>4.7</v>
      </c>
      <c r="R16" s="3"/>
      <c r="S16" s="3"/>
      <c r="T16" s="3"/>
    </row>
    <row r="18" spans="1:21" x14ac:dyDescent="0.25">
      <c r="A18" s="39" t="s">
        <v>7</v>
      </c>
      <c r="B18" s="40"/>
      <c r="C18" s="40"/>
      <c r="D18" s="40"/>
      <c r="E18" s="40"/>
      <c r="F18" s="41"/>
      <c r="H18" s="39" t="s">
        <v>10</v>
      </c>
      <c r="I18" s="40"/>
      <c r="J18" s="40"/>
      <c r="K18" s="40"/>
      <c r="L18" s="40"/>
      <c r="M18" s="41"/>
      <c r="O18" s="39" t="s">
        <v>13</v>
      </c>
      <c r="P18" s="40"/>
      <c r="Q18" s="40"/>
      <c r="R18" s="40"/>
      <c r="S18" s="40"/>
      <c r="T18" s="41"/>
    </row>
    <row r="19" spans="1:21" x14ac:dyDescent="0.25">
      <c r="A19" s="3" t="s">
        <v>0</v>
      </c>
      <c r="B19" s="3" t="s">
        <v>1</v>
      </c>
      <c r="C19" s="3" t="s">
        <v>2</v>
      </c>
      <c r="D19" s="3" t="s">
        <v>3</v>
      </c>
      <c r="E19" s="3" t="s">
        <v>4</v>
      </c>
      <c r="F19" s="3" t="s">
        <v>5</v>
      </c>
      <c r="H19" s="3" t="s">
        <v>0</v>
      </c>
      <c r="I19" s="3" t="s">
        <v>1</v>
      </c>
      <c r="J19" s="3" t="s">
        <v>2</v>
      </c>
      <c r="K19" s="3" t="s">
        <v>3</v>
      </c>
      <c r="L19" s="3" t="s">
        <v>4</v>
      </c>
      <c r="M19" s="3" t="s">
        <v>5</v>
      </c>
      <c r="O19" s="3" t="s">
        <v>0</v>
      </c>
      <c r="P19" s="3" t="s">
        <v>1</v>
      </c>
      <c r="Q19" s="3" t="s">
        <v>2</v>
      </c>
      <c r="R19" s="3" t="s">
        <v>3</v>
      </c>
      <c r="S19" s="3" t="s">
        <v>4</v>
      </c>
      <c r="T19" s="3" t="s">
        <v>5</v>
      </c>
    </row>
    <row r="20" spans="1:21" x14ac:dyDescent="0.25">
      <c r="A20" s="3">
        <v>1</v>
      </c>
      <c r="B20" s="3">
        <v>1.8</v>
      </c>
      <c r="C20" s="3">
        <v>2</v>
      </c>
      <c r="D20" s="3">
        <v>9.8000000000000007</v>
      </c>
      <c r="E20" s="3">
        <v>696.6</v>
      </c>
      <c r="F20" s="3">
        <v>20</v>
      </c>
      <c r="H20" s="3">
        <v>1</v>
      </c>
      <c r="I20" s="3">
        <v>1.4</v>
      </c>
      <c r="J20" s="3">
        <v>1.5</v>
      </c>
      <c r="K20" s="3">
        <v>11.8</v>
      </c>
      <c r="L20" s="3">
        <v>488.5</v>
      </c>
      <c r="M20" s="3">
        <v>22.7</v>
      </c>
      <c r="N20" s="15" t="s">
        <v>82</v>
      </c>
      <c r="O20" s="3">
        <v>1</v>
      </c>
      <c r="P20" s="3">
        <v>4.3</v>
      </c>
      <c r="Q20" s="3">
        <v>4.0999999999999996</v>
      </c>
      <c r="R20" s="3">
        <v>11</v>
      </c>
      <c r="S20" s="3">
        <v>857.7</v>
      </c>
      <c r="T20" s="3">
        <v>19.100000000000001</v>
      </c>
    </row>
    <row r="21" spans="1:21" x14ac:dyDescent="0.25">
      <c r="A21" s="3">
        <v>2</v>
      </c>
      <c r="B21" s="3">
        <v>0.8</v>
      </c>
      <c r="C21" s="3">
        <v>0.7</v>
      </c>
      <c r="D21" s="3"/>
      <c r="E21" s="3"/>
      <c r="F21" s="3"/>
      <c r="G21" s="15" t="s">
        <v>83</v>
      </c>
      <c r="H21" s="3">
        <v>2</v>
      </c>
      <c r="I21" s="3">
        <v>0.7</v>
      </c>
      <c r="J21" s="3">
        <v>0.6</v>
      </c>
      <c r="K21" s="3"/>
      <c r="L21" s="3"/>
      <c r="M21" s="3"/>
      <c r="N21" s="15" t="s">
        <v>89</v>
      </c>
      <c r="O21" s="3">
        <v>2</v>
      </c>
      <c r="P21" s="3">
        <v>2.7</v>
      </c>
      <c r="Q21" s="3">
        <v>2.5</v>
      </c>
      <c r="R21" s="3"/>
      <c r="S21" s="3"/>
      <c r="T21" s="3"/>
      <c r="U21" s="15" t="s">
        <v>83</v>
      </c>
    </row>
    <row r="22" spans="1:21" x14ac:dyDescent="0.25">
      <c r="A22" s="3">
        <v>3</v>
      </c>
      <c r="B22" s="3">
        <v>0.9</v>
      </c>
      <c r="C22" s="3">
        <v>1</v>
      </c>
      <c r="D22" s="3"/>
      <c r="E22" s="3"/>
      <c r="F22" s="3"/>
      <c r="H22" s="3">
        <v>3</v>
      </c>
      <c r="I22" s="3">
        <v>0.8</v>
      </c>
      <c r="J22" s="3">
        <v>0.5</v>
      </c>
      <c r="K22" s="3"/>
      <c r="L22" s="3"/>
      <c r="M22" s="3"/>
      <c r="N22" s="15" t="s">
        <v>85</v>
      </c>
      <c r="O22" s="3">
        <v>3</v>
      </c>
      <c r="P22" s="3">
        <v>3.8</v>
      </c>
      <c r="Q22" s="3">
        <v>5.2</v>
      </c>
      <c r="R22" s="3"/>
      <c r="S22" s="3"/>
      <c r="T22" s="3"/>
    </row>
    <row r="23" spans="1:21" x14ac:dyDescent="0.25">
      <c r="A23" s="3">
        <v>4</v>
      </c>
      <c r="B23" s="3">
        <v>0.7</v>
      </c>
      <c r="C23" s="3">
        <v>0.7</v>
      </c>
      <c r="D23" s="3"/>
      <c r="E23" s="3"/>
      <c r="F23" s="3"/>
      <c r="G23" s="15" t="s">
        <v>83</v>
      </c>
      <c r="H23" s="3">
        <v>4</v>
      </c>
      <c r="I23" s="3">
        <v>0.7</v>
      </c>
      <c r="J23" s="3">
        <v>0.7</v>
      </c>
      <c r="K23" s="3"/>
      <c r="L23" s="3"/>
      <c r="M23" s="3"/>
      <c r="O23" s="3">
        <v>4</v>
      </c>
      <c r="P23" s="3">
        <v>3</v>
      </c>
      <c r="Q23" s="3">
        <v>3.6</v>
      </c>
      <c r="R23" s="3"/>
      <c r="S23" s="3"/>
      <c r="T23" s="3"/>
    </row>
    <row r="24" spans="1:21" x14ac:dyDescent="0.25">
      <c r="A24" s="3">
        <v>5</v>
      </c>
      <c r="B24" s="3">
        <v>1.4</v>
      </c>
      <c r="C24" s="3">
        <v>1.2</v>
      </c>
      <c r="D24" s="3"/>
      <c r="E24" s="3"/>
      <c r="F24" s="3"/>
      <c r="G24" s="15" t="s">
        <v>85</v>
      </c>
      <c r="H24" s="3">
        <v>5</v>
      </c>
      <c r="I24" s="3">
        <v>0.5</v>
      </c>
      <c r="J24" s="3">
        <v>0.6</v>
      </c>
      <c r="K24" s="3"/>
      <c r="L24" s="3"/>
      <c r="M24" s="3"/>
      <c r="N24" s="15" t="s">
        <v>85</v>
      </c>
      <c r="O24" s="3">
        <v>5</v>
      </c>
      <c r="P24" s="3">
        <v>2.8</v>
      </c>
      <c r="Q24" s="3">
        <v>2.7</v>
      </c>
      <c r="R24" s="3"/>
      <c r="S24" s="3"/>
      <c r="T24" s="3"/>
    </row>
    <row r="25" spans="1:21" x14ac:dyDescent="0.25">
      <c r="A25" s="3">
        <v>6</v>
      </c>
      <c r="B25" s="3">
        <v>0.8</v>
      </c>
      <c r="C25" s="3">
        <v>0.7</v>
      </c>
      <c r="D25" s="3"/>
      <c r="E25" s="3"/>
      <c r="F25" s="3"/>
      <c r="G25" s="15" t="s">
        <v>83</v>
      </c>
      <c r="H25" s="3">
        <v>6</v>
      </c>
      <c r="I25" s="3">
        <v>1.2</v>
      </c>
      <c r="J25" s="3">
        <v>1</v>
      </c>
      <c r="K25" s="3"/>
      <c r="L25" s="3"/>
      <c r="M25" s="3"/>
      <c r="O25" s="3">
        <v>6</v>
      </c>
      <c r="P25" s="3">
        <v>2.2999999999999998</v>
      </c>
      <c r="Q25" s="3">
        <v>2.2999999999999998</v>
      </c>
      <c r="R25" s="3"/>
      <c r="S25" s="3"/>
      <c r="T25" s="3"/>
    </row>
    <row r="26" spans="1:21" x14ac:dyDescent="0.25">
      <c r="A26" s="3">
        <v>7</v>
      </c>
      <c r="B26" s="3">
        <v>2.4</v>
      </c>
      <c r="C26" s="3">
        <v>2.2000000000000002</v>
      </c>
      <c r="D26" s="3"/>
      <c r="E26" s="3"/>
      <c r="F26" s="3"/>
      <c r="H26" s="3">
        <v>7</v>
      </c>
      <c r="I26" s="3">
        <v>0.5</v>
      </c>
      <c r="J26" s="3">
        <v>0.5</v>
      </c>
      <c r="K26" s="3"/>
      <c r="L26" s="3"/>
      <c r="M26" s="3"/>
      <c r="O26" s="3">
        <v>7</v>
      </c>
      <c r="P26" s="3">
        <v>1.8</v>
      </c>
      <c r="Q26" s="3">
        <v>2.1</v>
      </c>
      <c r="R26" s="3"/>
      <c r="S26" s="3"/>
      <c r="T26" s="3"/>
      <c r="U26" s="15" t="s">
        <v>85</v>
      </c>
    </row>
    <row r="27" spans="1:21" x14ac:dyDescent="0.25">
      <c r="A27" s="3">
        <v>8</v>
      </c>
      <c r="B27" s="3">
        <v>5.5</v>
      </c>
      <c r="C27" s="3">
        <v>4.4000000000000004</v>
      </c>
      <c r="D27" s="3"/>
      <c r="E27" s="3"/>
      <c r="F27" s="3"/>
      <c r="H27" s="3">
        <v>8</v>
      </c>
      <c r="I27" s="3">
        <v>0.4</v>
      </c>
      <c r="J27" s="3">
        <v>0.5</v>
      </c>
      <c r="K27" s="3"/>
      <c r="L27" s="3"/>
      <c r="M27" s="3"/>
      <c r="N27" s="15" t="s">
        <v>85</v>
      </c>
      <c r="O27" s="3">
        <v>8</v>
      </c>
      <c r="P27" s="3">
        <v>4.3</v>
      </c>
      <c r="Q27" s="3">
        <v>4.2</v>
      </c>
      <c r="R27" s="3"/>
      <c r="S27" s="3"/>
      <c r="T27" s="3"/>
    </row>
    <row r="28" spans="1:21" x14ac:dyDescent="0.25">
      <c r="A28" s="3">
        <v>9</v>
      </c>
      <c r="B28" s="3">
        <v>0.8</v>
      </c>
      <c r="C28" s="3">
        <v>0.8</v>
      </c>
      <c r="D28" s="3"/>
      <c r="E28" s="3"/>
      <c r="F28" s="3"/>
      <c r="H28" s="3">
        <v>9</v>
      </c>
      <c r="I28" s="3">
        <v>1</v>
      </c>
      <c r="J28" s="3">
        <v>1.5</v>
      </c>
      <c r="K28" s="3"/>
      <c r="L28" s="3"/>
      <c r="M28" s="3"/>
      <c r="O28" s="3">
        <v>9</v>
      </c>
      <c r="P28" s="3">
        <v>2.4</v>
      </c>
      <c r="Q28" s="3">
        <v>1.8</v>
      </c>
      <c r="R28" s="3"/>
      <c r="S28" s="3"/>
      <c r="T28" s="3"/>
      <c r="U28" s="15" t="s">
        <v>85</v>
      </c>
    </row>
    <row r="29" spans="1:21" x14ac:dyDescent="0.25">
      <c r="A29" s="3">
        <v>10</v>
      </c>
      <c r="B29" s="3">
        <v>0.8</v>
      </c>
      <c r="C29" s="3">
        <v>0.5</v>
      </c>
      <c r="D29" s="3"/>
      <c r="E29" s="3"/>
      <c r="F29" s="3"/>
      <c r="H29" s="3">
        <v>10</v>
      </c>
      <c r="I29" s="3">
        <v>0.5</v>
      </c>
      <c r="J29" s="3">
        <v>0.7</v>
      </c>
      <c r="K29" s="3"/>
      <c r="L29" s="3"/>
      <c r="M29" s="3"/>
      <c r="N29" s="15" t="s">
        <v>85</v>
      </c>
      <c r="O29" s="3">
        <v>10</v>
      </c>
      <c r="P29" s="3">
        <v>1.9</v>
      </c>
      <c r="Q29" s="3">
        <v>1.8</v>
      </c>
      <c r="R29" s="3"/>
      <c r="S29" s="3"/>
      <c r="T29" s="3"/>
      <c r="U29" s="15" t="s">
        <v>89</v>
      </c>
    </row>
    <row r="30" spans="1:21" x14ac:dyDescent="0.25">
      <c r="A30" s="3">
        <v>11</v>
      </c>
      <c r="B30" s="3">
        <v>1.9</v>
      </c>
      <c r="C30" s="3">
        <v>0.8</v>
      </c>
      <c r="D30" s="3"/>
      <c r="E30" s="3"/>
      <c r="F30" s="3"/>
      <c r="H30" s="3">
        <v>11</v>
      </c>
      <c r="I30" s="3">
        <v>0.5</v>
      </c>
      <c r="J30" s="3">
        <v>0.3</v>
      </c>
      <c r="K30" s="3"/>
      <c r="L30" s="3"/>
      <c r="M30" s="3"/>
      <c r="N30" s="15" t="s">
        <v>83</v>
      </c>
      <c r="O30" s="3">
        <v>11</v>
      </c>
      <c r="P30" s="3">
        <v>2.1</v>
      </c>
      <c r="Q30" s="3">
        <v>2.2999999999999998</v>
      </c>
      <c r="R30" s="3"/>
      <c r="S30" s="3"/>
      <c r="T30" s="3"/>
    </row>
    <row r="31" spans="1:21" x14ac:dyDescent="0.25">
      <c r="A31" s="3">
        <v>12</v>
      </c>
      <c r="B31" s="3">
        <v>1</v>
      </c>
      <c r="C31" s="3">
        <v>0.8</v>
      </c>
      <c r="D31" s="3"/>
      <c r="E31" s="3"/>
      <c r="F31" s="3"/>
      <c r="G31" s="15" t="s">
        <v>83</v>
      </c>
      <c r="H31" s="3">
        <v>12</v>
      </c>
      <c r="I31" s="3">
        <v>0.3</v>
      </c>
      <c r="J31" s="3">
        <v>0.4</v>
      </c>
      <c r="K31" s="3"/>
      <c r="L31" s="3"/>
      <c r="M31" s="3"/>
      <c r="O31" s="3">
        <v>12</v>
      </c>
      <c r="P31" s="3">
        <v>2.2999999999999998</v>
      </c>
      <c r="Q31" s="3">
        <v>2.6</v>
      </c>
      <c r="R31" s="3"/>
      <c r="S31" s="3"/>
      <c r="T31" s="3"/>
    </row>
    <row r="33" spans="1:21" x14ac:dyDescent="0.25">
      <c r="A33" s="42" t="s">
        <v>8</v>
      </c>
      <c r="B33" s="43"/>
      <c r="C33" s="43"/>
      <c r="D33" s="43"/>
      <c r="E33" s="43"/>
      <c r="F33" s="44"/>
      <c r="H33" s="42" t="s">
        <v>11</v>
      </c>
      <c r="I33" s="43"/>
      <c r="J33" s="43"/>
      <c r="K33" s="43"/>
      <c r="L33" s="43"/>
      <c r="M33" s="44"/>
      <c r="O33" s="42" t="s">
        <v>14</v>
      </c>
      <c r="P33" s="43"/>
      <c r="Q33" s="43"/>
      <c r="R33" s="43"/>
      <c r="S33" s="43"/>
      <c r="T33" s="44"/>
    </row>
    <row r="34" spans="1:21" x14ac:dyDescent="0.25">
      <c r="A34" s="3" t="s">
        <v>0</v>
      </c>
      <c r="B34" s="3" t="s">
        <v>1</v>
      </c>
      <c r="C34" s="3" t="s">
        <v>2</v>
      </c>
      <c r="D34" s="3" t="s">
        <v>3</v>
      </c>
      <c r="E34" s="3" t="s">
        <v>4</v>
      </c>
      <c r="F34" s="3" t="s">
        <v>5</v>
      </c>
      <c r="H34" s="3" t="s">
        <v>0</v>
      </c>
      <c r="I34" s="3" t="s">
        <v>1</v>
      </c>
      <c r="J34" s="3" t="s">
        <v>2</v>
      </c>
      <c r="K34" s="3" t="s">
        <v>3</v>
      </c>
      <c r="L34" s="3" t="s">
        <v>4</v>
      </c>
      <c r="M34" s="3" t="s">
        <v>5</v>
      </c>
      <c r="O34" s="3" t="s">
        <v>0</v>
      </c>
      <c r="P34" s="3" t="s">
        <v>1</v>
      </c>
      <c r="Q34" s="3" t="s">
        <v>2</v>
      </c>
      <c r="R34" s="3" t="s">
        <v>3</v>
      </c>
      <c r="S34" s="3" t="s">
        <v>4</v>
      </c>
      <c r="T34" s="3" t="s">
        <v>5</v>
      </c>
    </row>
    <row r="35" spans="1:21" x14ac:dyDescent="0.25">
      <c r="A35" s="3">
        <v>1</v>
      </c>
      <c r="B35" s="3">
        <v>2.2999999999999998</v>
      </c>
      <c r="C35" s="3">
        <v>1.5</v>
      </c>
      <c r="D35" s="3">
        <v>7.8</v>
      </c>
      <c r="E35" s="3">
        <v>670.7</v>
      </c>
      <c r="F35" s="3">
        <v>16.100000000000001</v>
      </c>
      <c r="H35" s="3">
        <v>1</v>
      </c>
      <c r="I35" s="3">
        <v>0.8</v>
      </c>
      <c r="J35" s="3">
        <v>1</v>
      </c>
      <c r="K35" s="3">
        <v>10.8</v>
      </c>
      <c r="L35" s="3">
        <v>494.5</v>
      </c>
      <c r="M35" s="3">
        <v>23.1</v>
      </c>
      <c r="N35" s="15" t="s">
        <v>83</v>
      </c>
      <c r="O35" s="3">
        <v>1</v>
      </c>
      <c r="P35" s="3">
        <v>3.3</v>
      </c>
      <c r="Q35" s="3">
        <v>3.5</v>
      </c>
      <c r="R35" s="3">
        <v>11.1</v>
      </c>
      <c r="S35" s="3">
        <v>1015.7</v>
      </c>
      <c r="T35" s="3">
        <v>16.3</v>
      </c>
    </row>
    <row r="36" spans="1:21" x14ac:dyDescent="0.25">
      <c r="A36" s="3">
        <v>2</v>
      </c>
      <c r="B36" s="3">
        <v>0.6</v>
      </c>
      <c r="C36" s="3">
        <v>0.4</v>
      </c>
      <c r="D36" s="3"/>
      <c r="E36" s="3"/>
      <c r="F36" s="3"/>
      <c r="G36" s="15" t="s">
        <v>85</v>
      </c>
      <c r="H36" s="3">
        <v>2</v>
      </c>
      <c r="I36" s="3">
        <v>0.7</v>
      </c>
      <c r="J36" s="3">
        <v>0.6</v>
      </c>
      <c r="K36" s="3"/>
      <c r="L36" s="3"/>
      <c r="M36" s="3"/>
      <c r="N36" s="15" t="s">
        <v>82</v>
      </c>
      <c r="O36" s="3">
        <v>2</v>
      </c>
      <c r="P36" s="3">
        <v>4</v>
      </c>
      <c r="Q36" s="3">
        <v>3.5</v>
      </c>
      <c r="R36" s="3"/>
      <c r="S36" s="3"/>
      <c r="T36" s="3"/>
    </row>
    <row r="37" spans="1:21" x14ac:dyDescent="0.25">
      <c r="A37" s="3">
        <v>3</v>
      </c>
      <c r="B37" s="3">
        <v>1.4</v>
      </c>
      <c r="C37" s="3">
        <v>1.5</v>
      </c>
      <c r="D37" s="3"/>
      <c r="E37" s="3"/>
      <c r="F37" s="3"/>
      <c r="H37" s="3">
        <v>3</v>
      </c>
      <c r="I37" s="3">
        <v>0.5</v>
      </c>
      <c r="J37" s="3">
        <v>0.3</v>
      </c>
      <c r="K37" s="3"/>
      <c r="L37" s="3"/>
      <c r="M37" s="3"/>
      <c r="N37" s="15" t="s">
        <v>85</v>
      </c>
      <c r="O37" s="3">
        <v>3</v>
      </c>
      <c r="P37" s="3">
        <v>3.7</v>
      </c>
      <c r="Q37" s="3">
        <v>3.4</v>
      </c>
      <c r="R37" s="3"/>
      <c r="S37" s="3"/>
      <c r="T37" s="3"/>
    </row>
    <row r="38" spans="1:21" x14ac:dyDescent="0.25">
      <c r="A38" s="3">
        <v>4</v>
      </c>
      <c r="B38" s="3">
        <v>1</v>
      </c>
      <c r="C38" s="3">
        <v>1.3</v>
      </c>
      <c r="D38" s="3"/>
      <c r="E38" s="3"/>
      <c r="F38" s="3"/>
      <c r="G38" s="15" t="s">
        <v>83</v>
      </c>
      <c r="H38" s="3">
        <v>4</v>
      </c>
      <c r="I38" s="3">
        <v>1</v>
      </c>
      <c r="J38" s="3">
        <v>0.7</v>
      </c>
      <c r="K38" s="3"/>
      <c r="L38" s="3"/>
      <c r="M38" s="3"/>
      <c r="N38" s="15" t="s">
        <v>90</v>
      </c>
      <c r="O38" s="3">
        <v>4</v>
      </c>
      <c r="P38" s="3">
        <v>3.1</v>
      </c>
      <c r="Q38" s="3">
        <v>3.3</v>
      </c>
      <c r="R38" s="3"/>
      <c r="S38" s="3"/>
      <c r="T38" s="3"/>
    </row>
    <row r="39" spans="1:21" x14ac:dyDescent="0.25">
      <c r="A39" s="3">
        <v>5</v>
      </c>
      <c r="B39" s="3">
        <v>1.8</v>
      </c>
      <c r="C39" s="3">
        <v>1.7</v>
      </c>
      <c r="D39" s="3"/>
      <c r="E39" s="3"/>
      <c r="F39" s="3"/>
      <c r="H39" s="3">
        <v>5</v>
      </c>
      <c r="I39" s="3">
        <v>1.1000000000000001</v>
      </c>
      <c r="J39" s="3">
        <v>11.1</v>
      </c>
      <c r="K39" s="3"/>
      <c r="L39" s="3"/>
      <c r="M39" s="3"/>
      <c r="O39" s="3">
        <v>5</v>
      </c>
      <c r="P39" s="3">
        <v>2.2999999999999998</v>
      </c>
      <c r="Q39" s="3">
        <v>2.2999999999999998</v>
      </c>
      <c r="R39" s="3"/>
      <c r="S39" s="3"/>
      <c r="T39" s="3"/>
      <c r="U39" s="15" t="s">
        <v>85</v>
      </c>
    </row>
    <row r="40" spans="1:21" x14ac:dyDescent="0.25">
      <c r="A40" s="3">
        <v>6</v>
      </c>
      <c r="B40" s="3">
        <v>1.7</v>
      </c>
      <c r="C40" s="3">
        <v>0.3</v>
      </c>
      <c r="D40" s="3"/>
      <c r="E40" s="3"/>
      <c r="F40" s="3"/>
      <c r="H40" s="3">
        <v>6</v>
      </c>
      <c r="I40" s="3">
        <v>0.4</v>
      </c>
      <c r="J40" s="3">
        <v>0.8</v>
      </c>
      <c r="K40" s="3"/>
      <c r="L40" s="3"/>
      <c r="M40" s="3"/>
      <c r="O40" s="3">
        <v>6</v>
      </c>
      <c r="P40" s="3">
        <v>3.4</v>
      </c>
      <c r="Q40" s="3">
        <v>3.7</v>
      </c>
      <c r="R40" s="3"/>
      <c r="S40" s="3"/>
      <c r="T40" s="3"/>
    </row>
    <row r="41" spans="1:21" x14ac:dyDescent="0.25">
      <c r="A41" s="3">
        <v>7</v>
      </c>
      <c r="B41" s="3">
        <v>0.5</v>
      </c>
      <c r="C41" s="3">
        <v>0.5</v>
      </c>
      <c r="D41" s="3"/>
      <c r="E41" s="3"/>
      <c r="F41" s="3"/>
      <c r="H41" s="3">
        <v>7</v>
      </c>
      <c r="I41" s="3">
        <v>0.3</v>
      </c>
      <c r="J41" s="3">
        <v>0.3</v>
      </c>
      <c r="K41" s="3"/>
      <c r="L41" s="3"/>
      <c r="M41" s="3"/>
      <c r="N41" s="15" t="s">
        <v>85</v>
      </c>
      <c r="O41" s="3">
        <v>7</v>
      </c>
      <c r="P41" s="3">
        <v>2.2000000000000002</v>
      </c>
      <c r="Q41" s="3">
        <v>3.2</v>
      </c>
      <c r="R41" s="3"/>
      <c r="S41" s="3"/>
      <c r="T41" s="3"/>
      <c r="U41" s="15" t="s">
        <v>86</v>
      </c>
    </row>
    <row r="42" spans="1:21" x14ac:dyDescent="0.25">
      <c r="A42" s="3">
        <v>8</v>
      </c>
      <c r="B42" s="3">
        <v>0.5</v>
      </c>
      <c r="C42" s="3">
        <v>0.7</v>
      </c>
      <c r="D42" s="3"/>
      <c r="E42" s="3"/>
      <c r="F42" s="3"/>
      <c r="G42" s="15" t="s">
        <v>86</v>
      </c>
      <c r="H42" s="3">
        <v>8</v>
      </c>
      <c r="I42" s="3">
        <v>0.7</v>
      </c>
      <c r="J42" s="3">
        <v>1.1000000000000001</v>
      </c>
      <c r="K42" s="3"/>
      <c r="L42" s="3"/>
      <c r="M42" s="3"/>
      <c r="N42" s="15" t="s">
        <v>82</v>
      </c>
      <c r="O42" s="3">
        <v>8</v>
      </c>
      <c r="P42" s="3">
        <v>2.2999999999999998</v>
      </c>
      <c r="Q42" s="3">
        <v>2.5</v>
      </c>
      <c r="R42" s="3"/>
      <c r="S42" s="3"/>
      <c r="T42" s="3"/>
    </row>
    <row r="43" spans="1:21" x14ac:dyDescent="0.25">
      <c r="A43" s="3">
        <v>9</v>
      </c>
      <c r="B43" s="3">
        <v>0.5</v>
      </c>
      <c r="C43" s="3">
        <v>0.4</v>
      </c>
      <c r="D43" s="3"/>
      <c r="E43" s="3"/>
      <c r="F43" s="3"/>
      <c r="H43" s="3">
        <v>9</v>
      </c>
      <c r="I43" s="3">
        <v>0.7</v>
      </c>
      <c r="J43" s="3">
        <v>0.7</v>
      </c>
      <c r="K43" s="3"/>
      <c r="L43" s="3"/>
      <c r="M43" s="3"/>
      <c r="N43" s="15" t="s">
        <v>82</v>
      </c>
      <c r="O43" s="3">
        <v>9</v>
      </c>
      <c r="P43" s="3">
        <v>3.2</v>
      </c>
      <c r="Q43" s="3">
        <v>3.5</v>
      </c>
      <c r="R43" s="3"/>
      <c r="S43" s="3"/>
      <c r="T43" s="3"/>
    </row>
    <row r="44" spans="1:21" x14ac:dyDescent="0.25">
      <c r="A44" s="3">
        <v>10</v>
      </c>
      <c r="B44" s="3">
        <v>2.1</v>
      </c>
      <c r="C44" s="3">
        <v>2.5</v>
      </c>
      <c r="D44" s="3"/>
      <c r="E44" s="3"/>
      <c r="F44" s="3"/>
      <c r="H44" s="3">
        <v>10</v>
      </c>
      <c r="I44" s="3">
        <v>0.5</v>
      </c>
      <c r="J44" s="3">
        <v>0.7</v>
      </c>
      <c r="K44" s="3"/>
      <c r="L44" s="3"/>
      <c r="M44" s="3"/>
      <c r="N44" s="15" t="s">
        <v>85</v>
      </c>
      <c r="O44" s="3">
        <v>10</v>
      </c>
      <c r="P44" s="3">
        <v>3.7</v>
      </c>
      <c r="Q44" s="3">
        <v>3.5</v>
      </c>
      <c r="R44" s="3"/>
      <c r="S44" s="3"/>
      <c r="T44" s="3"/>
    </row>
    <row r="45" spans="1:21" x14ac:dyDescent="0.25">
      <c r="A45" s="3">
        <v>11</v>
      </c>
      <c r="B45" s="3">
        <v>1.4</v>
      </c>
      <c r="C45" s="3">
        <v>1.4</v>
      </c>
      <c r="D45" s="3"/>
      <c r="E45" s="3"/>
      <c r="F45" s="3"/>
      <c r="G45" s="15" t="s">
        <v>83</v>
      </c>
      <c r="H45" s="3">
        <v>11</v>
      </c>
      <c r="I45" s="3">
        <v>0.8</v>
      </c>
      <c r="J45" s="3">
        <v>0.8</v>
      </c>
      <c r="K45" s="3"/>
      <c r="L45" s="3"/>
      <c r="M45" s="3"/>
      <c r="N45" s="15" t="s">
        <v>85</v>
      </c>
      <c r="O45" s="3">
        <v>11</v>
      </c>
      <c r="P45" s="3">
        <v>3.2</v>
      </c>
      <c r="Q45" s="3">
        <v>2.6</v>
      </c>
      <c r="R45" s="3"/>
      <c r="S45" s="3"/>
      <c r="T45" s="3"/>
    </row>
    <row r="46" spans="1:21" x14ac:dyDescent="0.25">
      <c r="A46" s="3">
        <v>12</v>
      </c>
      <c r="B46" s="3">
        <v>0.6</v>
      </c>
      <c r="C46" s="3">
        <v>0.6</v>
      </c>
      <c r="D46" s="3"/>
      <c r="E46" s="3"/>
      <c r="F46" s="3"/>
      <c r="H46" s="3">
        <v>12</v>
      </c>
      <c r="I46" s="3">
        <v>1.8</v>
      </c>
      <c r="J46" s="3">
        <v>1.3</v>
      </c>
      <c r="K46" s="3"/>
      <c r="L46" s="3"/>
      <c r="M46" s="3"/>
      <c r="O46" s="3">
        <v>12</v>
      </c>
      <c r="P46" s="3">
        <v>2.8</v>
      </c>
      <c r="Q46" s="3">
        <v>2.2000000000000002</v>
      </c>
      <c r="R46" s="3"/>
      <c r="S46" s="3"/>
      <c r="T46" s="3"/>
    </row>
    <row r="47" spans="1:21" x14ac:dyDescent="0.25">
      <c r="A47" s="4"/>
      <c r="B47" s="4"/>
      <c r="C47" s="4"/>
      <c r="D47" s="4"/>
      <c r="E47" s="4"/>
      <c r="F47" s="4"/>
      <c r="H47" s="4"/>
      <c r="I47" s="4"/>
      <c r="J47" s="4"/>
      <c r="K47" s="4"/>
      <c r="L47" s="4"/>
      <c r="M47" s="4"/>
      <c r="O47" s="4"/>
      <c r="P47" s="4"/>
      <c r="Q47" s="4"/>
      <c r="R47" s="4"/>
      <c r="S47" s="4"/>
      <c r="T47" s="4"/>
    </row>
    <row r="48" spans="1:21" s="5" customFormat="1" x14ac:dyDescent="0.25">
      <c r="G48" s="10"/>
      <c r="N48" s="10"/>
      <c r="U48" s="10"/>
    </row>
    <row r="50" spans="1:21" x14ac:dyDescent="0.25">
      <c r="A50" s="45" t="s">
        <v>15</v>
      </c>
      <c r="B50" s="46"/>
      <c r="C50" s="46"/>
      <c r="D50" s="46"/>
      <c r="E50" s="46"/>
      <c r="F50" s="47"/>
      <c r="H50" s="45" t="s">
        <v>18</v>
      </c>
      <c r="I50" s="46"/>
      <c r="J50" s="46"/>
      <c r="K50" s="46"/>
      <c r="L50" s="46"/>
      <c r="M50" s="47"/>
      <c r="O50" s="45" t="s">
        <v>21</v>
      </c>
      <c r="P50" s="46"/>
      <c r="Q50" s="46"/>
      <c r="R50" s="46"/>
      <c r="S50" s="46"/>
      <c r="T50" s="47"/>
    </row>
    <row r="51" spans="1:21" x14ac:dyDescent="0.25">
      <c r="A51" s="3" t="s">
        <v>0</v>
      </c>
      <c r="B51" s="3" t="s">
        <v>1</v>
      </c>
      <c r="C51" s="3" t="s">
        <v>2</v>
      </c>
      <c r="D51" s="3" t="s">
        <v>3</v>
      </c>
      <c r="E51" s="3" t="s">
        <v>4</v>
      </c>
      <c r="F51" s="3" t="s">
        <v>5</v>
      </c>
      <c r="H51" s="3" t="s">
        <v>0</v>
      </c>
      <c r="I51" s="3" t="s">
        <v>1</v>
      </c>
      <c r="J51" s="3" t="s">
        <v>2</v>
      </c>
      <c r="K51" s="3" t="s">
        <v>3</v>
      </c>
      <c r="L51" s="3" t="s">
        <v>4</v>
      </c>
      <c r="M51" s="3" t="s">
        <v>5</v>
      </c>
      <c r="O51" s="3" t="s">
        <v>0</v>
      </c>
      <c r="P51" s="3" t="s">
        <v>1</v>
      </c>
      <c r="Q51" s="3" t="s">
        <v>2</v>
      </c>
      <c r="R51" s="3" t="s">
        <v>3</v>
      </c>
      <c r="S51" s="3" t="s">
        <v>4</v>
      </c>
      <c r="T51" s="3" t="s">
        <v>5</v>
      </c>
    </row>
    <row r="52" spans="1:21" x14ac:dyDescent="0.25">
      <c r="A52" s="3">
        <v>1</v>
      </c>
      <c r="B52" s="3">
        <v>1.4</v>
      </c>
      <c r="C52" s="3">
        <v>1.4</v>
      </c>
      <c r="D52" s="3">
        <v>9.9</v>
      </c>
      <c r="E52" s="3">
        <v>767.4</v>
      </c>
      <c r="F52" s="3">
        <v>17.25</v>
      </c>
      <c r="G52" s="15" t="s">
        <v>86</v>
      </c>
      <c r="H52" s="3">
        <v>1</v>
      </c>
      <c r="I52" s="3">
        <v>0.7</v>
      </c>
      <c r="J52" s="3">
        <v>0.8</v>
      </c>
      <c r="K52" s="3">
        <v>12.1</v>
      </c>
      <c r="L52" s="3">
        <v>486.6</v>
      </c>
      <c r="M52" s="3">
        <v>23.2</v>
      </c>
      <c r="N52" s="15" t="s">
        <v>83</v>
      </c>
      <c r="O52" s="3">
        <v>1</v>
      </c>
      <c r="P52" s="3">
        <v>2.8</v>
      </c>
      <c r="Q52" s="3">
        <v>2.4</v>
      </c>
      <c r="R52" s="3">
        <v>11.3</v>
      </c>
      <c r="S52" s="3">
        <v>533.20000000000005</v>
      </c>
      <c r="T52" s="3">
        <v>16.5</v>
      </c>
      <c r="U52" s="15" t="s">
        <v>84</v>
      </c>
    </row>
    <row r="53" spans="1:21" x14ac:dyDescent="0.25">
      <c r="A53" s="3">
        <v>2</v>
      </c>
      <c r="B53" s="3">
        <v>0.5</v>
      </c>
      <c r="C53" s="3">
        <v>0.6</v>
      </c>
      <c r="D53" s="3"/>
      <c r="E53" s="3"/>
      <c r="F53" s="3"/>
      <c r="H53" s="3">
        <v>2</v>
      </c>
      <c r="I53" s="3">
        <v>0.8</v>
      </c>
      <c r="J53" s="3">
        <v>0.7</v>
      </c>
      <c r="K53" s="3"/>
      <c r="L53" s="3"/>
      <c r="M53" s="3"/>
      <c r="N53" s="15" t="s">
        <v>83</v>
      </c>
      <c r="O53" s="3">
        <v>2</v>
      </c>
      <c r="P53" s="3">
        <v>2.4</v>
      </c>
      <c r="Q53" s="3">
        <v>2.2999999999999998</v>
      </c>
      <c r="R53" s="3"/>
      <c r="S53" s="3"/>
      <c r="T53" s="3"/>
    </row>
    <row r="54" spans="1:21" x14ac:dyDescent="0.25">
      <c r="A54" s="3">
        <v>3</v>
      </c>
      <c r="B54" s="3">
        <v>0.5</v>
      </c>
      <c r="C54" s="3">
        <v>0.6</v>
      </c>
      <c r="D54" s="3"/>
      <c r="E54" s="3"/>
      <c r="F54" s="3"/>
      <c r="H54" s="3">
        <v>3</v>
      </c>
      <c r="I54" s="3">
        <v>0.8</v>
      </c>
      <c r="J54" s="3">
        <v>0.8</v>
      </c>
      <c r="K54" s="3"/>
      <c r="L54" s="3"/>
      <c r="M54" s="3"/>
      <c r="N54" s="15" t="s">
        <v>85</v>
      </c>
      <c r="O54" s="3">
        <v>3</v>
      </c>
      <c r="P54" s="3">
        <v>2</v>
      </c>
      <c r="Q54" s="3">
        <v>2.2000000000000002</v>
      </c>
      <c r="R54" s="3"/>
      <c r="S54" s="3"/>
      <c r="T54" s="3"/>
      <c r="U54" s="15" t="s">
        <v>84</v>
      </c>
    </row>
    <row r="55" spans="1:21" x14ac:dyDescent="0.25">
      <c r="A55" s="3">
        <v>4</v>
      </c>
      <c r="B55" s="3">
        <v>0.4</v>
      </c>
      <c r="C55" s="3">
        <v>0.5</v>
      </c>
      <c r="D55" s="3"/>
      <c r="E55" s="3"/>
      <c r="F55" s="3"/>
      <c r="G55" s="15" t="s">
        <v>83</v>
      </c>
      <c r="H55" s="3">
        <v>4</v>
      </c>
      <c r="I55" s="3">
        <v>0.3</v>
      </c>
      <c r="J55" s="3">
        <v>0.4</v>
      </c>
      <c r="K55" s="3"/>
      <c r="L55" s="3"/>
      <c r="M55" s="3"/>
      <c r="N55" s="15" t="s">
        <v>84</v>
      </c>
      <c r="O55" s="3">
        <v>4</v>
      </c>
      <c r="P55" s="3">
        <v>1.7</v>
      </c>
      <c r="Q55" s="3">
        <v>2.1</v>
      </c>
      <c r="R55" s="3"/>
      <c r="S55" s="3"/>
      <c r="T55" s="3"/>
      <c r="U55" s="15" t="s">
        <v>94</v>
      </c>
    </row>
    <row r="56" spans="1:21" x14ac:dyDescent="0.25">
      <c r="A56" s="3">
        <v>5</v>
      </c>
      <c r="B56" s="3">
        <v>0.6</v>
      </c>
      <c r="C56" s="3">
        <v>0.8</v>
      </c>
      <c r="D56" s="3"/>
      <c r="E56" s="3"/>
      <c r="F56" s="3"/>
      <c r="G56" s="15" t="s">
        <v>83</v>
      </c>
      <c r="H56" s="3">
        <v>5</v>
      </c>
      <c r="I56" s="3">
        <v>0.5</v>
      </c>
      <c r="J56" s="3">
        <v>0.5</v>
      </c>
      <c r="K56" s="3"/>
      <c r="L56" s="3"/>
      <c r="M56" s="3"/>
      <c r="N56" s="15" t="s">
        <v>85</v>
      </c>
      <c r="O56" s="3">
        <v>5</v>
      </c>
      <c r="P56" s="3">
        <v>2</v>
      </c>
      <c r="Q56" s="3">
        <v>2</v>
      </c>
      <c r="R56" s="3"/>
      <c r="S56" s="3"/>
      <c r="T56" s="3"/>
      <c r="U56" s="15" t="s">
        <v>94</v>
      </c>
    </row>
    <row r="57" spans="1:21" x14ac:dyDescent="0.25">
      <c r="A57" s="3">
        <v>6</v>
      </c>
      <c r="B57" s="3">
        <v>1.3</v>
      </c>
      <c r="C57" s="3">
        <v>0.8</v>
      </c>
      <c r="D57" s="3"/>
      <c r="E57" s="3"/>
      <c r="F57" s="3"/>
      <c r="H57" s="3">
        <v>6</v>
      </c>
      <c r="I57" s="3">
        <v>0.3</v>
      </c>
      <c r="J57" s="3">
        <v>0.3</v>
      </c>
      <c r="K57" s="3"/>
      <c r="L57" s="3"/>
      <c r="M57" s="3"/>
      <c r="N57" s="15" t="s">
        <v>82</v>
      </c>
      <c r="O57" s="3">
        <v>6</v>
      </c>
      <c r="P57" s="3">
        <v>2.2999999999999998</v>
      </c>
      <c r="Q57" s="3">
        <v>2.2000000000000002</v>
      </c>
      <c r="R57" s="3"/>
      <c r="S57" s="3"/>
      <c r="T57" s="3"/>
    </row>
    <row r="58" spans="1:21" x14ac:dyDescent="0.25">
      <c r="A58" s="3">
        <v>7</v>
      </c>
      <c r="B58" s="3">
        <v>2.1</v>
      </c>
      <c r="C58" s="3">
        <v>2.1</v>
      </c>
      <c r="D58" s="3"/>
      <c r="E58" s="3"/>
      <c r="F58" s="3"/>
      <c r="H58" s="3">
        <v>7</v>
      </c>
      <c r="I58" s="3">
        <v>0.7</v>
      </c>
      <c r="J58" s="3">
        <v>0.8</v>
      </c>
      <c r="K58" s="3"/>
      <c r="L58" s="3"/>
      <c r="M58" s="3"/>
      <c r="O58" s="3">
        <v>7</v>
      </c>
      <c r="P58" s="3">
        <v>2.2000000000000002</v>
      </c>
      <c r="Q58" s="3">
        <v>2.5</v>
      </c>
      <c r="R58" s="3"/>
      <c r="S58" s="3"/>
      <c r="T58" s="3"/>
      <c r="U58" s="15" t="s">
        <v>83</v>
      </c>
    </row>
    <row r="59" spans="1:21" x14ac:dyDescent="0.25">
      <c r="A59" s="3">
        <v>8</v>
      </c>
      <c r="B59" s="3">
        <v>1.8</v>
      </c>
      <c r="C59" s="3">
        <v>2.1</v>
      </c>
      <c r="D59" s="3"/>
      <c r="E59" s="3"/>
      <c r="F59" s="3"/>
      <c r="H59" s="3">
        <v>8</v>
      </c>
      <c r="I59" s="3">
        <v>0.8</v>
      </c>
      <c r="J59" s="3">
        <v>0.7</v>
      </c>
      <c r="K59" s="3"/>
      <c r="L59" s="3"/>
      <c r="M59" s="3"/>
      <c r="N59" s="15" t="s">
        <v>82</v>
      </c>
      <c r="O59" s="3">
        <v>8</v>
      </c>
      <c r="P59" s="3"/>
      <c r="Q59" s="3"/>
      <c r="R59" s="3"/>
      <c r="S59" s="3"/>
      <c r="T59" s="3"/>
    </row>
    <row r="60" spans="1:21" x14ac:dyDescent="0.25">
      <c r="A60" s="3">
        <v>9</v>
      </c>
      <c r="B60" s="3">
        <v>5.2</v>
      </c>
      <c r="C60" s="3">
        <v>5.3</v>
      </c>
      <c r="D60" s="3"/>
      <c r="E60" s="3"/>
      <c r="F60" s="3"/>
      <c r="H60" s="3">
        <v>9</v>
      </c>
      <c r="I60" s="3">
        <v>0.6</v>
      </c>
      <c r="J60" s="3">
        <v>0.8</v>
      </c>
      <c r="K60" s="3"/>
      <c r="L60" s="3"/>
      <c r="M60" s="3"/>
      <c r="O60" s="3">
        <v>9</v>
      </c>
      <c r="P60" s="3"/>
      <c r="Q60" s="3"/>
      <c r="R60" s="3"/>
      <c r="S60" s="3"/>
      <c r="T60" s="3"/>
    </row>
    <row r="61" spans="1:21" x14ac:dyDescent="0.25">
      <c r="A61" s="3">
        <v>10</v>
      </c>
      <c r="B61" s="3">
        <v>2.9</v>
      </c>
      <c r="C61" s="3">
        <v>2.9</v>
      </c>
      <c r="D61" s="3"/>
      <c r="E61" s="3"/>
      <c r="F61" s="3"/>
      <c r="H61" s="3">
        <v>10</v>
      </c>
      <c r="I61" s="3">
        <v>0.3</v>
      </c>
      <c r="J61" s="3">
        <v>0.4</v>
      </c>
      <c r="K61" s="3"/>
      <c r="L61" s="3"/>
      <c r="M61" s="3"/>
      <c r="O61" s="3">
        <v>10</v>
      </c>
      <c r="P61" s="3"/>
      <c r="Q61" s="3"/>
      <c r="R61" s="3"/>
      <c r="S61" s="3"/>
      <c r="T61" s="3"/>
    </row>
    <row r="62" spans="1:21" x14ac:dyDescent="0.25">
      <c r="A62" s="3">
        <v>11</v>
      </c>
      <c r="B62" s="3">
        <v>2.7</v>
      </c>
      <c r="C62" s="3">
        <v>3.5</v>
      </c>
      <c r="D62" s="3"/>
      <c r="E62" s="3"/>
      <c r="F62" s="3"/>
      <c r="H62" s="3">
        <v>11</v>
      </c>
      <c r="I62" s="3">
        <v>0.3</v>
      </c>
      <c r="J62" s="3">
        <v>0.3</v>
      </c>
      <c r="K62" s="3"/>
      <c r="L62" s="3"/>
      <c r="M62" s="3"/>
      <c r="N62" s="15" t="s">
        <v>85</v>
      </c>
      <c r="O62" s="3">
        <v>11</v>
      </c>
      <c r="P62" s="3"/>
      <c r="Q62" s="3"/>
      <c r="R62" s="3"/>
      <c r="S62" s="3"/>
      <c r="T62" s="3"/>
    </row>
    <row r="63" spans="1:21" x14ac:dyDescent="0.25">
      <c r="A63" s="3">
        <v>12</v>
      </c>
      <c r="B63" s="3">
        <v>2.4</v>
      </c>
      <c r="C63" s="3">
        <v>2.1</v>
      </c>
      <c r="D63" s="3"/>
      <c r="E63" s="3"/>
      <c r="F63" s="3"/>
      <c r="G63" s="15" t="s">
        <v>85</v>
      </c>
      <c r="H63" s="3">
        <v>12</v>
      </c>
      <c r="I63" s="3">
        <v>0.3</v>
      </c>
      <c r="J63" s="3">
        <v>0.4</v>
      </c>
      <c r="K63" s="3"/>
      <c r="L63" s="3"/>
      <c r="M63" s="3"/>
      <c r="N63" s="15" t="s">
        <v>85</v>
      </c>
      <c r="O63" s="3">
        <v>12</v>
      </c>
      <c r="P63" s="3"/>
      <c r="Q63" s="3"/>
      <c r="R63" s="3"/>
      <c r="S63" s="3"/>
      <c r="T63" s="3"/>
    </row>
    <row r="65" spans="1:21" x14ac:dyDescent="0.25">
      <c r="A65" s="45" t="s">
        <v>16</v>
      </c>
      <c r="B65" s="46"/>
      <c r="C65" s="46"/>
      <c r="D65" s="46"/>
      <c r="E65" s="46"/>
      <c r="F65" s="47"/>
      <c r="H65" s="45" t="s">
        <v>19</v>
      </c>
      <c r="I65" s="46"/>
      <c r="J65" s="46"/>
      <c r="K65" s="46"/>
      <c r="L65" s="46"/>
      <c r="M65" s="47"/>
      <c r="O65" s="45" t="s">
        <v>22</v>
      </c>
      <c r="P65" s="46"/>
      <c r="Q65" s="46"/>
      <c r="R65" s="46"/>
      <c r="S65" s="46"/>
      <c r="T65" s="47"/>
    </row>
    <row r="66" spans="1:21" x14ac:dyDescent="0.25">
      <c r="A66" s="3" t="s">
        <v>0</v>
      </c>
      <c r="B66" s="3" t="s">
        <v>1</v>
      </c>
      <c r="C66" s="3" t="s">
        <v>2</v>
      </c>
      <c r="D66" s="3" t="s">
        <v>3</v>
      </c>
      <c r="E66" s="3" t="s">
        <v>4</v>
      </c>
      <c r="F66" s="3" t="s">
        <v>5</v>
      </c>
      <c r="H66" s="3" t="s">
        <v>0</v>
      </c>
      <c r="I66" s="3" t="s">
        <v>1</v>
      </c>
      <c r="J66" s="3" t="s">
        <v>2</v>
      </c>
      <c r="K66" s="3" t="s">
        <v>3</v>
      </c>
      <c r="L66" s="3" t="s">
        <v>4</v>
      </c>
      <c r="M66" s="3" t="s">
        <v>5</v>
      </c>
      <c r="O66" s="3" t="s">
        <v>0</v>
      </c>
      <c r="P66" s="3" t="s">
        <v>1</v>
      </c>
      <c r="Q66" s="3" t="s">
        <v>2</v>
      </c>
      <c r="R66" s="3" t="s">
        <v>3</v>
      </c>
      <c r="S66" s="3" t="s">
        <v>4</v>
      </c>
      <c r="T66" s="3" t="s">
        <v>5</v>
      </c>
    </row>
    <row r="67" spans="1:21" x14ac:dyDescent="0.25">
      <c r="A67" s="3">
        <v>1</v>
      </c>
      <c r="B67" s="3">
        <v>1.4</v>
      </c>
      <c r="C67" s="3">
        <v>1.6</v>
      </c>
      <c r="D67" s="3">
        <v>9.6</v>
      </c>
      <c r="E67" s="3">
        <v>785.1</v>
      </c>
      <c r="F67" s="3">
        <v>21.1</v>
      </c>
      <c r="H67" s="3">
        <v>1</v>
      </c>
      <c r="I67" s="3">
        <v>0.5</v>
      </c>
      <c r="J67" s="3">
        <v>0.6</v>
      </c>
      <c r="K67" s="3">
        <v>10.8</v>
      </c>
      <c r="L67" s="3">
        <v>527</v>
      </c>
      <c r="M67" s="3">
        <v>22.9</v>
      </c>
      <c r="N67" s="15" t="s">
        <v>85</v>
      </c>
      <c r="O67" s="3">
        <v>1</v>
      </c>
      <c r="P67" s="3">
        <v>4</v>
      </c>
      <c r="Q67" s="3">
        <v>4.3</v>
      </c>
      <c r="R67" s="3">
        <v>10.7</v>
      </c>
      <c r="S67" s="3">
        <v>577.79999999999995</v>
      </c>
      <c r="T67" s="3">
        <v>18.100000000000001</v>
      </c>
      <c r="U67" s="15" t="s">
        <v>83</v>
      </c>
    </row>
    <row r="68" spans="1:21" x14ac:dyDescent="0.25">
      <c r="A68" s="3">
        <v>2</v>
      </c>
      <c r="B68" s="3">
        <v>1.1000000000000001</v>
      </c>
      <c r="C68" s="3">
        <v>1.6</v>
      </c>
      <c r="D68" s="3"/>
      <c r="E68" s="3"/>
      <c r="F68" s="3"/>
      <c r="G68" s="15" t="s">
        <v>83</v>
      </c>
      <c r="H68" s="3">
        <v>2</v>
      </c>
      <c r="I68" s="3">
        <v>0.6</v>
      </c>
      <c r="J68" s="3">
        <v>0.6</v>
      </c>
      <c r="K68" s="3"/>
      <c r="L68" s="3"/>
      <c r="M68" s="3"/>
      <c r="N68" s="15" t="s">
        <v>83</v>
      </c>
      <c r="O68" s="3">
        <v>2</v>
      </c>
      <c r="P68" s="3">
        <v>3.4</v>
      </c>
      <c r="Q68" s="3">
        <v>3.3</v>
      </c>
      <c r="R68" s="3"/>
      <c r="S68" s="3"/>
      <c r="T68" s="3"/>
      <c r="U68" s="15" t="s">
        <v>89</v>
      </c>
    </row>
    <row r="69" spans="1:21" x14ac:dyDescent="0.25">
      <c r="A69" s="3">
        <v>3</v>
      </c>
      <c r="B69" s="3">
        <v>0.7</v>
      </c>
      <c r="C69" s="3">
        <v>0.7</v>
      </c>
      <c r="D69" s="3"/>
      <c r="E69" s="3"/>
      <c r="F69" s="3"/>
      <c r="H69" s="3">
        <v>3</v>
      </c>
      <c r="I69" s="3">
        <v>0.5</v>
      </c>
      <c r="J69" s="3">
        <v>0.7</v>
      </c>
      <c r="K69" s="3"/>
      <c r="L69" s="3"/>
      <c r="M69" s="3"/>
      <c r="N69" s="15" t="s">
        <v>82</v>
      </c>
      <c r="O69" s="3">
        <v>3</v>
      </c>
      <c r="P69" s="3">
        <v>3</v>
      </c>
      <c r="Q69" s="3">
        <v>2.9</v>
      </c>
      <c r="R69" s="3"/>
      <c r="S69" s="3"/>
      <c r="T69" s="3"/>
      <c r="U69" s="15" t="s">
        <v>96</v>
      </c>
    </row>
    <row r="70" spans="1:21" x14ac:dyDescent="0.25">
      <c r="A70" s="3">
        <v>4</v>
      </c>
      <c r="B70" s="3">
        <v>2.2999999999999998</v>
      </c>
      <c r="C70" s="3">
        <v>2.4</v>
      </c>
      <c r="D70" s="3"/>
      <c r="E70" s="3"/>
      <c r="F70" s="3"/>
      <c r="G70" s="15" t="s">
        <v>83</v>
      </c>
      <c r="H70" s="3">
        <v>4</v>
      </c>
      <c r="I70" s="3">
        <v>0.7</v>
      </c>
      <c r="J70" s="3">
        <v>0.9</v>
      </c>
      <c r="K70" s="3"/>
      <c r="L70" s="3"/>
      <c r="M70" s="3"/>
      <c r="O70" s="3">
        <v>4</v>
      </c>
      <c r="P70" s="3">
        <v>1</v>
      </c>
      <c r="Q70" s="3">
        <v>1.9</v>
      </c>
      <c r="R70" s="3"/>
      <c r="S70" s="3"/>
      <c r="T70" s="3"/>
    </row>
    <row r="71" spans="1:21" x14ac:dyDescent="0.25">
      <c r="A71" s="3">
        <v>5</v>
      </c>
      <c r="B71" s="3">
        <v>2.8</v>
      </c>
      <c r="C71" s="3">
        <v>2.6</v>
      </c>
      <c r="D71" s="3"/>
      <c r="E71" s="3"/>
      <c r="F71" s="3"/>
      <c r="H71" s="3">
        <v>5</v>
      </c>
      <c r="I71" s="3">
        <v>0.3</v>
      </c>
      <c r="J71" s="3">
        <v>0.3</v>
      </c>
      <c r="K71" s="3"/>
      <c r="L71" s="3"/>
      <c r="M71" s="3"/>
      <c r="N71" s="15" t="s">
        <v>82</v>
      </c>
      <c r="O71" s="3">
        <v>5</v>
      </c>
      <c r="P71" s="3">
        <v>4.3</v>
      </c>
      <c r="Q71" s="3">
        <v>4.5999999999999996</v>
      </c>
      <c r="R71" s="3"/>
      <c r="S71" s="3"/>
      <c r="T71" s="3"/>
    </row>
    <row r="72" spans="1:21" x14ac:dyDescent="0.25">
      <c r="A72" s="3">
        <v>6</v>
      </c>
      <c r="B72" s="3">
        <v>3.2</v>
      </c>
      <c r="C72" s="3">
        <v>3.3</v>
      </c>
      <c r="D72" s="3"/>
      <c r="E72" s="3"/>
      <c r="F72" s="3"/>
      <c r="H72" s="3">
        <v>6</v>
      </c>
      <c r="I72" s="3">
        <v>0.3</v>
      </c>
      <c r="J72" s="3">
        <v>0.3</v>
      </c>
      <c r="K72" s="3"/>
      <c r="L72" s="3"/>
      <c r="M72" s="3"/>
      <c r="N72" s="15" t="s">
        <v>88</v>
      </c>
      <c r="O72" s="3">
        <v>6</v>
      </c>
      <c r="P72" s="3">
        <v>2.4</v>
      </c>
      <c r="Q72" s="3">
        <v>2.4</v>
      </c>
      <c r="R72" s="3"/>
      <c r="S72" s="3"/>
      <c r="T72" s="3"/>
      <c r="U72" s="15" t="s">
        <v>83</v>
      </c>
    </row>
    <row r="73" spans="1:21" x14ac:dyDescent="0.25">
      <c r="A73" s="3">
        <v>7</v>
      </c>
      <c r="B73" s="3">
        <v>1.8</v>
      </c>
      <c r="C73" s="3">
        <v>1.9</v>
      </c>
      <c r="D73" s="3"/>
      <c r="E73" s="3"/>
      <c r="F73" s="3"/>
      <c r="G73" s="15" t="s">
        <v>83</v>
      </c>
      <c r="H73" s="3">
        <v>7</v>
      </c>
      <c r="I73" s="3">
        <v>1.3</v>
      </c>
      <c r="J73" s="3">
        <v>1.4</v>
      </c>
      <c r="K73" s="3"/>
      <c r="L73" s="3"/>
      <c r="M73" s="3"/>
      <c r="O73" s="3">
        <v>7</v>
      </c>
      <c r="P73" s="3">
        <v>1.9</v>
      </c>
      <c r="Q73" s="3">
        <v>2.4</v>
      </c>
      <c r="R73" s="3"/>
      <c r="S73" s="3"/>
      <c r="T73" s="3"/>
      <c r="U73" s="15" t="s">
        <v>83</v>
      </c>
    </row>
    <row r="74" spans="1:21" x14ac:dyDescent="0.25">
      <c r="A74" s="3">
        <v>8</v>
      </c>
      <c r="B74" s="3">
        <v>1.8</v>
      </c>
      <c r="C74" s="3">
        <v>0.4</v>
      </c>
      <c r="D74" s="3"/>
      <c r="E74" s="3"/>
      <c r="F74" s="3"/>
      <c r="H74" s="3">
        <v>8</v>
      </c>
      <c r="I74" s="3">
        <v>0.3</v>
      </c>
      <c r="J74" s="3">
        <v>0.5</v>
      </c>
      <c r="K74" s="3"/>
      <c r="L74" s="3"/>
      <c r="M74" s="3"/>
      <c r="N74" s="15" t="s">
        <v>85</v>
      </c>
      <c r="O74" s="3">
        <v>8</v>
      </c>
      <c r="P74" s="3"/>
      <c r="Q74" s="3"/>
      <c r="R74" s="3"/>
      <c r="S74" s="3"/>
      <c r="T74" s="3"/>
    </row>
    <row r="75" spans="1:21" x14ac:dyDescent="0.25">
      <c r="A75" s="3">
        <v>9</v>
      </c>
      <c r="B75" s="3">
        <v>1</v>
      </c>
      <c r="C75" s="3">
        <v>1.1000000000000001</v>
      </c>
      <c r="D75" s="3"/>
      <c r="E75" s="3"/>
      <c r="F75" s="3"/>
      <c r="H75" s="3">
        <v>9</v>
      </c>
      <c r="I75" s="3">
        <v>0.2</v>
      </c>
      <c r="J75" s="3">
        <v>0.2</v>
      </c>
      <c r="K75" s="3"/>
      <c r="L75" s="3"/>
      <c r="M75" s="3"/>
      <c r="N75" s="15" t="s">
        <v>82</v>
      </c>
      <c r="O75" s="3">
        <v>9</v>
      </c>
      <c r="P75" s="3"/>
      <c r="Q75" s="3"/>
      <c r="R75" s="3"/>
      <c r="S75" s="3"/>
      <c r="T75" s="3"/>
    </row>
    <row r="76" spans="1:21" x14ac:dyDescent="0.25">
      <c r="A76" s="3">
        <v>10</v>
      </c>
      <c r="B76" s="3">
        <v>2.5</v>
      </c>
      <c r="C76" s="3">
        <v>2.6</v>
      </c>
      <c r="D76" s="3"/>
      <c r="E76" s="3"/>
      <c r="F76" s="3"/>
      <c r="H76" s="3">
        <v>10</v>
      </c>
      <c r="I76" s="3">
        <v>0.9</v>
      </c>
      <c r="J76" s="3">
        <v>1.1000000000000001</v>
      </c>
      <c r="K76" s="3"/>
      <c r="L76" s="3"/>
      <c r="M76" s="3"/>
      <c r="N76" s="15" t="s">
        <v>82</v>
      </c>
      <c r="O76" s="3">
        <v>10</v>
      </c>
      <c r="P76" s="3"/>
      <c r="Q76" s="3"/>
      <c r="R76" s="3"/>
      <c r="S76" s="3"/>
      <c r="T76" s="3"/>
    </row>
    <row r="77" spans="1:21" x14ac:dyDescent="0.25">
      <c r="A77" s="3">
        <v>11</v>
      </c>
      <c r="B77" s="3">
        <v>1.2</v>
      </c>
      <c r="C77" s="3">
        <v>0.7</v>
      </c>
      <c r="D77" s="3"/>
      <c r="E77" s="3"/>
      <c r="F77" s="3"/>
      <c r="G77" s="15" t="s">
        <v>85</v>
      </c>
      <c r="H77" s="3">
        <v>11</v>
      </c>
      <c r="I77" s="3">
        <v>0.6</v>
      </c>
      <c r="J77" s="3">
        <v>0.6</v>
      </c>
      <c r="K77" s="3"/>
      <c r="L77" s="3"/>
      <c r="M77" s="3"/>
      <c r="N77" s="15" t="s">
        <v>90</v>
      </c>
      <c r="O77" s="3">
        <v>11</v>
      </c>
      <c r="P77" s="3"/>
      <c r="Q77" s="3"/>
      <c r="R77" s="3"/>
      <c r="S77" s="3"/>
      <c r="T77" s="3"/>
    </row>
    <row r="78" spans="1:21" x14ac:dyDescent="0.25">
      <c r="A78" s="3">
        <v>12</v>
      </c>
      <c r="B78" s="3">
        <v>1.9</v>
      </c>
      <c r="C78" s="3">
        <v>1.9</v>
      </c>
      <c r="D78" s="3"/>
      <c r="E78" s="3"/>
      <c r="F78" s="3"/>
      <c r="H78" s="3">
        <v>12</v>
      </c>
      <c r="I78" s="3">
        <v>0.8</v>
      </c>
      <c r="J78" s="3">
        <v>0.9</v>
      </c>
      <c r="K78" s="3"/>
      <c r="L78" s="3"/>
      <c r="M78" s="3"/>
      <c r="O78" s="3">
        <v>12</v>
      </c>
      <c r="P78" s="3"/>
      <c r="Q78" s="3"/>
      <c r="R78" s="3"/>
      <c r="S78" s="3"/>
      <c r="T78" s="3"/>
    </row>
    <row r="80" spans="1:21" x14ac:dyDescent="0.25">
      <c r="A80" s="48" t="s">
        <v>17</v>
      </c>
      <c r="B80" s="49"/>
      <c r="C80" s="49"/>
      <c r="D80" s="49"/>
      <c r="E80" s="49"/>
      <c r="F80" s="50"/>
      <c r="H80" s="48" t="s">
        <v>20</v>
      </c>
      <c r="I80" s="49"/>
      <c r="J80" s="49"/>
      <c r="K80" s="49"/>
      <c r="L80" s="49"/>
      <c r="M80" s="50"/>
      <c r="O80" s="48" t="s">
        <v>23</v>
      </c>
      <c r="P80" s="49"/>
      <c r="Q80" s="49"/>
      <c r="R80" s="49"/>
      <c r="S80" s="49"/>
      <c r="T80" s="50"/>
    </row>
    <row r="81" spans="1:21" x14ac:dyDescent="0.25">
      <c r="A81" s="3" t="s">
        <v>0</v>
      </c>
      <c r="B81" s="3" t="s">
        <v>1</v>
      </c>
      <c r="C81" s="3" t="s">
        <v>2</v>
      </c>
      <c r="D81" s="3" t="s">
        <v>3</v>
      </c>
      <c r="E81" s="3" t="s">
        <v>4</v>
      </c>
      <c r="F81" s="3" t="s">
        <v>5</v>
      </c>
      <c r="H81" s="3" t="s">
        <v>0</v>
      </c>
      <c r="I81" s="3" t="s">
        <v>1</v>
      </c>
      <c r="J81" s="3" t="s">
        <v>2</v>
      </c>
      <c r="K81" s="3" t="s">
        <v>3</v>
      </c>
      <c r="L81" s="3" t="s">
        <v>4</v>
      </c>
      <c r="M81" s="3" t="s">
        <v>5</v>
      </c>
      <c r="O81" s="3" t="s">
        <v>0</v>
      </c>
      <c r="P81" s="3" t="s">
        <v>1</v>
      </c>
      <c r="Q81" s="3" t="s">
        <v>2</v>
      </c>
      <c r="R81" s="3" t="s">
        <v>3</v>
      </c>
      <c r="S81" s="3" t="s">
        <v>4</v>
      </c>
      <c r="T81" s="3" t="s">
        <v>5</v>
      </c>
    </row>
    <row r="82" spans="1:21" x14ac:dyDescent="0.25">
      <c r="A82" s="3">
        <v>1</v>
      </c>
      <c r="B82" s="3">
        <v>0.8</v>
      </c>
      <c r="C82" s="3">
        <v>0.6</v>
      </c>
      <c r="D82" s="3">
        <v>9.1</v>
      </c>
      <c r="E82" s="3">
        <v>680</v>
      </c>
      <c r="F82" s="3">
        <v>22</v>
      </c>
      <c r="G82" s="15" t="s">
        <v>83</v>
      </c>
      <c r="H82" s="3">
        <v>1</v>
      </c>
      <c r="I82" s="3">
        <v>0.5</v>
      </c>
      <c r="J82" s="3">
        <v>0.3</v>
      </c>
      <c r="K82" s="3">
        <v>10.8</v>
      </c>
      <c r="L82" s="3">
        <v>449</v>
      </c>
      <c r="M82" s="3">
        <v>21.95</v>
      </c>
      <c r="N82" s="15" t="s">
        <v>83</v>
      </c>
      <c r="O82" s="3">
        <v>1</v>
      </c>
      <c r="P82" s="3">
        <v>1.7</v>
      </c>
      <c r="Q82" s="3">
        <v>2.2999999999999998</v>
      </c>
      <c r="R82" s="3">
        <v>12.6</v>
      </c>
      <c r="S82" s="3">
        <v>584.4</v>
      </c>
      <c r="T82" s="3">
        <v>17</v>
      </c>
      <c r="U82" s="15" t="s">
        <v>87</v>
      </c>
    </row>
    <row r="83" spans="1:21" x14ac:dyDescent="0.25">
      <c r="A83" s="3">
        <v>2</v>
      </c>
      <c r="B83" s="3">
        <v>2.1</v>
      </c>
      <c r="C83" s="3">
        <v>2.2999999999999998</v>
      </c>
      <c r="D83" s="3"/>
      <c r="E83" s="3"/>
      <c r="F83" s="3"/>
      <c r="H83" s="3">
        <v>2</v>
      </c>
      <c r="I83" s="3">
        <v>0.4</v>
      </c>
      <c r="J83" s="3">
        <v>0.4</v>
      </c>
      <c r="K83" s="3"/>
      <c r="L83" s="3"/>
      <c r="M83" s="3"/>
      <c r="N83" s="15" t="s">
        <v>83</v>
      </c>
      <c r="O83" s="3">
        <v>2</v>
      </c>
      <c r="P83" s="3">
        <v>2.5</v>
      </c>
      <c r="Q83" s="3">
        <v>2.2999999999999998</v>
      </c>
      <c r="R83" s="3"/>
      <c r="S83" s="3"/>
      <c r="T83" s="3"/>
      <c r="U83" s="15" t="s">
        <v>83</v>
      </c>
    </row>
    <row r="84" spans="1:21" x14ac:dyDescent="0.25">
      <c r="A84" s="3">
        <v>3</v>
      </c>
      <c r="B84" s="3">
        <v>5.2</v>
      </c>
      <c r="C84" s="3">
        <v>4.7</v>
      </c>
      <c r="D84" s="3"/>
      <c r="E84" s="3"/>
      <c r="F84" s="3"/>
      <c r="H84" s="3">
        <v>3</v>
      </c>
      <c r="I84" s="3">
        <v>0.3</v>
      </c>
      <c r="J84" s="3">
        <v>0.3</v>
      </c>
      <c r="K84" s="3"/>
      <c r="L84" s="3"/>
      <c r="M84" s="3"/>
      <c r="N84" s="15" t="s">
        <v>83</v>
      </c>
      <c r="O84" s="3">
        <v>3</v>
      </c>
      <c r="P84" s="3">
        <v>2</v>
      </c>
      <c r="Q84" s="3">
        <v>2.6</v>
      </c>
      <c r="R84" s="3"/>
      <c r="S84" s="3"/>
      <c r="T84" s="3"/>
    </row>
    <row r="85" spans="1:21" x14ac:dyDescent="0.25">
      <c r="A85" s="3">
        <v>4</v>
      </c>
      <c r="B85" s="3">
        <v>0.9</v>
      </c>
      <c r="C85" s="3">
        <v>0.9</v>
      </c>
      <c r="D85" s="3"/>
      <c r="E85" s="3"/>
      <c r="F85" s="3"/>
      <c r="G85" s="15" t="s">
        <v>83</v>
      </c>
      <c r="H85" s="3">
        <v>4</v>
      </c>
      <c r="I85" s="3">
        <v>0.3</v>
      </c>
      <c r="J85" s="3">
        <v>0.3</v>
      </c>
      <c r="K85" s="3"/>
      <c r="L85" s="3"/>
      <c r="M85" s="3"/>
      <c r="N85" s="15" t="s">
        <v>83</v>
      </c>
      <c r="O85" s="3">
        <v>4</v>
      </c>
      <c r="P85" s="3">
        <v>3.2</v>
      </c>
      <c r="Q85" s="3">
        <v>3</v>
      </c>
      <c r="R85" s="3"/>
      <c r="S85" s="3"/>
      <c r="T85" s="3"/>
      <c r="U85" s="15" t="s">
        <v>85</v>
      </c>
    </row>
    <row r="86" spans="1:21" x14ac:dyDescent="0.25">
      <c r="A86" s="3">
        <v>5</v>
      </c>
      <c r="B86" s="3">
        <v>2</v>
      </c>
      <c r="C86" s="3">
        <v>1.8</v>
      </c>
      <c r="D86" s="3"/>
      <c r="E86" s="3"/>
      <c r="F86" s="3"/>
      <c r="H86" s="3">
        <v>5</v>
      </c>
      <c r="I86" s="3">
        <v>0.6</v>
      </c>
      <c r="J86" s="3">
        <v>0.9</v>
      </c>
      <c r="K86" s="3"/>
      <c r="L86" s="3"/>
      <c r="M86" s="3"/>
      <c r="N86" s="15" t="s">
        <v>85</v>
      </c>
      <c r="O86" s="3">
        <v>5</v>
      </c>
      <c r="P86" s="3">
        <v>2.5</v>
      </c>
      <c r="Q86" s="3">
        <v>2.5</v>
      </c>
      <c r="R86" s="3"/>
      <c r="S86" s="3"/>
      <c r="T86" s="3"/>
      <c r="U86" s="15" t="s">
        <v>94</v>
      </c>
    </row>
    <row r="87" spans="1:21" x14ac:dyDescent="0.25">
      <c r="A87" s="3">
        <v>6</v>
      </c>
      <c r="B87" s="3">
        <v>2.2999999999999998</v>
      </c>
      <c r="C87" s="3">
        <v>2.5</v>
      </c>
      <c r="D87" s="3"/>
      <c r="E87" s="3"/>
      <c r="F87" s="3"/>
      <c r="H87" s="3">
        <v>6</v>
      </c>
      <c r="I87" s="3">
        <v>0.3</v>
      </c>
      <c r="J87" s="3">
        <v>0.4</v>
      </c>
      <c r="K87" s="3"/>
      <c r="L87" s="3"/>
      <c r="M87" s="3"/>
      <c r="O87" s="3">
        <v>6</v>
      </c>
      <c r="P87" s="3">
        <v>3</v>
      </c>
      <c r="Q87" s="3">
        <v>3.1</v>
      </c>
      <c r="R87" s="3"/>
      <c r="S87" s="3"/>
      <c r="T87" s="3"/>
      <c r="U87" s="15" t="s">
        <v>85</v>
      </c>
    </row>
    <row r="88" spans="1:21" x14ac:dyDescent="0.25">
      <c r="A88" s="3">
        <v>7</v>
      </c>
      <c r="B88" s="3">
        <v>1.4</v>
      </c>
      <c r="C88" s="3">
        <v>1.3</v>
      </c>
      <c r="D88" s="3"/>
      <c r="E88" s="3"/>
      <c r="F88" s="3"/>
      <c r="H88" s="3">
        <v>7</v>
      </c>
      <c r="I88" s="3">
        <v>0.3</v>
      </c>
      <c r="J88" s="3">
        <v>0.7</v>
      </c>
      <c r="K88" s="3"/>
      <c r="L88" s="3"/>
      <c r="M88" s="3"/>
      <c r="O88" s="3">
        <v>7</v>
      </c>
      <c r="P88" s="3">
        <v>2.8</v>
      </c>
      <c r="Q88" s="3">
        <v>2.7</v>
      </c>
      <c r="R88" s="3"/>
      <c r="S88" s="3"/>
      <c r="T88" s="3"/>
    </row>
    <row r="89" spans="1:21" x14ac:dyDescent="0.25">
      <c r="A89" s="3">
        <v>8</v>
      </c>
      <c r="B89" s="3">
        <v>1.4</v>
      </c>
      <c r="C89" s="3">
        <v>1.4</v>
      </c>
      <c r="D89" s="3"/>
      <c r="E89" s="3"/>
      <c r="F89" s="3"/>
      <c r="H89" s="3">
        <v>8</v>
      </c>
      <c r="I89" s="3">
        <v>0.4</v>
      </c>
      <c r="J89" s="3">
        <v>0.5</v>
      </c>
      <c r="K89" s="3"/>
      <c r="L89" s="3"/>
      <c r="M89" s="3"/>
      <c r="N89" s="15" t="s">
        <v>82</v>
      </c>
      <c r="O89" s="3">
        <v>8</v>
      </c>
      <c r="P89" s="3"/>
      <c r="Q89" s="3"/>
      <c r="R89" s="3"/>
      <c r="S89" s="3"/>
      <c r="T89" s="3"/>
    </row>
    <row r="90" spans="1:21" x14ac:dyDescent="0.25">
      <c r="A90" s="3">
        <v>9</v>
      </c>
      <c r="B90" s="3">
        <v>0.9</v>
      </c>
      <c r="C90" s="3">
        <v>1.3</v>
      </c>
      <c r="D90" s="3"/>
      <c r="E90" s="3"/>
      <c r="F90" s="3"/>
      <c r="G90" s="15" t="s">
        <v>83</v>
      </c>
      <c r="H90" s="3">
        <v>9</v>
      </c>
      <c r="I90" s="3">
        <v>1.2</v>
      </c>
      <c r="J90" s="3">
        <v>1.5</v>
      </c>
      <c r="K90" s="3"/>
      <c r="L90" s="3"/>
      <c r="M90" s="3"/>
      <c r="O90" s="3">
        <v>9</v>
      </c>
      <c r="P90" s="3"/>
      <c r="Q90" s="3"/>
      <c r="R90" s="3"/>
      <c r="S90" s="3"/>
      <c r="T90" s="3"/>
    </row>
    <row r="91" spans="1:21" x14ac:dyDescent="0.25">
      <c r="A91" s="3">
        <v>10</v>
      </c>
      <c r="B91" s="3">
        <v>1.9</v>
      </c>
      <c r="C91" s="3">
        <v>2</v>
      </c>
      <c r="D91" s="3"/>
      <c r="E91" s="3"/>
      <c r="F91" s="3"/>
      <c r="G91" s="15" t="s">
        <v>83</v>
      </c>
      <c r="H91" s="3">
        <v>10</v>
      </c>
      <c r="I91" s="3">
        <v>0.5</v>
      </c>
      <c r="J91" s="3">
        <v>0.6</v>
      </c>
      <c r="K91" s="3"/>
      <c r="L91" s="3"/>
      <c r="M91" s="3"/>
      <c r="N91" s="15" t="s">
        <v>82</v>
      </c>
      <c r="O91" s="3">
        <v>10</v>
      </c>
      <c r="P91" s="3"/>
      <c r="Q91" s="3"/>
      <c r="R91" s="3"/>
      <c r="S91" s="3"/>
      <c r="T91" s="3"/>
    </row>
    <row r="92" spans="1:21" x14ac:dyDescent="0.25">
      <c r="A92" s="3">
        <v>11</v>
      </c>
      <c r="B92" s="3">
        <v>1.2</v>
      </c>
      <c r="C92" s="3">
        <v>2.2000000000000002</v>
      </c>
      <c r="D92" s="3"/>
      <c r="E92" s="3"/>
      <c r="F92" s="3"/>
      <c r="H92" s="3">
        <v>11</v>
      </c>
      <c r="I92" s="3">
        <v>0.6</v>
      </c>
      <c r="J92" s="3">
        <v>0.4</v>
      </c>
      <c r="K92" s="3"/>
      <c r="L92" s="3"/>
      <c r="M92" s="3"/>
      <c r="N92" s="15" t="s">
        <v>85</v>
      </c>
      <c r="O92" s="3">
        <v>11</v>
      </c>
      <c r="P92" s="3"/>
      <c r="Q92" s="3"/>
      <c r="R92" s="3"/>
      <c r="S92" s="3"/>
      <c r="T92" s="3"/>
    </row>
    <row r="93" spans="1:21" x14ac:dyDescent="0.25">
      <c r="A93" s="3">
        <v>12</v>
      </c>
      <c r="B93" s="3">
        <v>1.4</v>
      </c>
      <c r="C93" s="3">
        <v>1.2</v>
      </c>
      <c r="D93" s="3"/>
      <c r="E93" s="3"/>
      <c r="F93" s="3"/>
      <c r="G93" s="15" t="s">
        <v>85</v>
      </c>
      <c r="H93" s="3">
        <v>12</v>
      </c>
      <c r="I93" s="3">
        <v>0.7</v>
      </c>
      <c r="J93" s="3">
        <v>0.6</v>
      </c>
      <c r="K93" s="3"/>
      <c r="L93" s="3"/>
      <c r="M93" s="3"/>
      <c r="O93" s="3">
        <v>12</v>
      </c>
      <c r="P93" s="3"/>
      <c r="Q93" s="3"/>
      <c r="R93" s="3"/>
      <c r="S93" s="3"/>
      <c r="T93" s="3"/>
    </row>
    <row r="94" spans="1:21" x14ac:dyDescent="0.25">
      <c r="A94" s="4"/>
      <c r="B94" s="4"/>
      <c r="C94" s="4"/>
      <c r="D94" s="4"/>
      <c r="E94" s="4"/>
      <c r="F94" s="4"/>
      <c r="H94" s="4"/>
      <c r="I94" s="4"/>
      <c r="J94" s="4"/>
      <c r="K94" s="4"/>
      <c r="L94" s="4"/>
      <c r="M94" s="4"/>
      <c r="O94" s="4"/>
      <c r="P94" s="4"/>
      <c r="Q94" s="4"/>
      <c r="R94" s="4"/>
      <c r="S94" s="4"/>
      <c r="T94" s="4"/>
    </row>
    <row r="95" spans="1:21" s="5" customFormat="1" x14ac:dyDescent="0.25">
      <c r="G95" s="10"/>
      <c r="N95" s="10"/>
      <c r="U95" s="10"/>
    </row>
    <row r="97" spans="1:21" x14ac:dyDescent="0.25">
      <c r="A97" s="54" t="s">
        <v>24</v>
      </c>
      <c r="B97" s="55"/>
      <c r="C97" s="55"/>
      <c r="D97" s="55"/>
      <c r="E97" s="55"/>
      <c r="F97" s="56"/>
      <c r="H97" s="54" t="s">
        <v>27</v>
      </c>
      <c r="I97" s="55"/>
      <c r="J97" s="55"/>
      <c r="K97" s="55"/>
      <c r="L97" s="55"/>
      <c r="M97" s="56"/>
      <c r="O97" s="54" t="s">
        <v>30</v>
      </c>
      <c r="P97" s="55"/>
      <c r="Q97" s="55"/>
      <c r="R97" s="55"/>
      <c r="S97" s="55"/>
      <c r="T97" s="56"/>
    </row>
    <row r="98" spans="1:21" x14ac:dyDescent="0.25">
      <c r="A98" s="3" t="s">
        <v>0</v>
      </c>
      <c r="B98" s="3" t="s">
        <v>1</v>
      </c>
      <c r="C98" s="3" t="s">
        <v>2</v>
      </c>
      <c r="D98" s="3" t="s">
        <v>3</v>
      </c>
      <c r="E98" s="3" t="s">
        <v>4</v>
      </c>
      <c r="F98" s="3" t="s">
        <v>5</v>
      </c>
      <c r="H98" s="3" t="s">
        <v>0</v>
      </c>
      <c r="I98" s="3" t="s">
        <v>1</v>
      </c>
      <c r="J98" s="3" t="s">
        <v>2</v>
      </c>
      <c r="K98" s="3" t="s">
        <v>3</v>
      </c>
      <c r="L98" s="3" t="s">
        <v>4</v>
      </c>
      <c r="M98" s="3" t="s">
        <v>5</v>
      </c>
      <c r="O98" s="3" t="s">
        <v>0</v>
      </c>
      <c r="P98" s="3" t="s">
        <v>1</v>
      </c>
      <c r="Q98" s="3" t="s">
        <v>2</v>
      </c>
      <c r="R98" s="3" t="s">
        <v>3</v>
      </c>
      <c r="S98" s="3" t="s">
        <v>4</v>
      </c>
      <c r="T98" s="3" t="s">
        <v>5</v>
      </c>
    </row>
    <row r="99" spans="1:21" x14ac:dyDescent="0.25">
      <c r="A99" s="3">
        <v>1</v>
      </c>
      <c r="B99" s="3">
        <v>0.8</v>
      </c>
      <c r="C99" s="3">
        <v>0.9</v>
      </c>
      <c r="D99" s="3">
        <v>8.1</v>
      </c>
      <c r="E99" s="3">
        <v>568.9</v>
      </c>
      <c r="F99" s="3">
        <v>21.1</v>
      </c>
      <c r="H99" s="3">
        <v>1</v>
      </c>
      <c r="I99" s="3">
        <v>0.8</v>
      </c>
      <c r="J99" s="3">
        <v>0.8</v>
      </c>
      <c r="K99" s="3">
        <v>12.2</v>
      </c>
      <c r="L99" s="3">
        <v>457.3</v>
      </c>
      <c r="M99" s="3">
        <v>19</v>
      </c>
      <c r="N99" s="15" t="s">
        <v>83</v>
      </c>
      <c r="O99" s="3">
        <v>1</v>
      </c>
      <c r="P99" s="3">
        <v>4.2</v>
      </c>
      <c r="Q99" s="3">
        <v>4.7</v>
      </c>
      <c r="R99" s="3">
        <v>11.5</v>
      </c>
      <c r="S99" s="3">
        <v>1122.4000000000001</v>
      </c>
      <c r="T99" s="3">
        <v>19.7</v>
      </c>
    </row>
    <row r="100" spans="1:21" x14ac:dyDescent="0.25">
      <c r="A100" s="3">
        <v>2</v>
      </c>
      <c r="B100" s="3">
        <v>1.1000000000000001</v>
      </c>
      <c r="C100" s="3">
        <v>1.4</v>
      </c>
      <c r="D100" s="3"/>
      <c r="E100" s="3"/>
      <c r="F100" s="3"/>
      <c r="G100" s="15" t="s">
        <v>85</v>
      </c>
      <c r="H100" s="3">
        <v>2</v>
      </c>
      <c r="I100" s="3">
        <v>1.3</v>
      </c>
      <c r="J100" s="3">
        <v>1.1000000000000001</v>
      </c>
      <c r="K100" s="3"/>
      <c r="L100" s="3"/>
      <c r="M100" s="3"/>
      <c r="N100" s="15" t="s">
        <v>85</v>
      </c>
      <c r="O100" s="3">
        <v>2</v>
      </c>
      <c r="P100" s="3">
        <v>2.4</v>
      </c>
      <c r="Q100" s="3">
        <v>2.2999999999999998</v>
      </c>
      <c r="R100" s="3"/>
      <c r="S100" s="3"/>
      <c r="T100" s="3"/>
      <c r="U100" s="15" t="s">
        <v>83</v>
      </c>
    </row>
    <row r="101" spans="1:21" x14ac:dyDescent="0.25">
      <c r="A101" s="3">
        <v>3</v>
      </c>
      <c r="B101" s="3">
        <v>2.1</v>
      </c>
      <c r="C101" s="3">
        <v>2.2000000000000002</v>
      </c>
      <c r="D101" s="3"/>
      <c r="E101" s="3"/>
      <c r="F101" s="3"/>
      <c r="H101" s="3">
        <v>3</v>
      </c>
      <c r="I101" s="3">
        <v>0.5</v>
      </c>
      <c r="J101" s="3">
        <v>0.6</v>
      </c>
      <c r="K101" s="3"/>
      <c r="L101" s="3"/>
      <c r="M101" s="3"/>
      <c r="N101" s="15" t="s">
        <v>83</v>
      </c>
      <c r="O101" s="3">
        <v>3</v>
      </c>
      <c r="P101" s="3">
        <v>2.7</v>
      </c>
      <c r="Q101" s="3">
        <v>3</v>
      </c>
      <c r="R101" s="3"/>
      <c r="S101" s="3"/>
      <c r="T101" s="3"/>
    </row>
    <row r="102" spans="1:21" x14ac:dyDescent="0.25">
      <c r="A102" s="3">
        <v>4</v>
      </c>
      <c r="B102" s="3">
        <v>0.4</v>
      </c>
      <c r="C102" s="3">
        <v>0.3</v>
      </c>
      <c r="D102" s="3"/>
      <c r="E102" s="3"/>
      <c r="F102" s="3"/>
      <c r="G102" s="15" t="s">
        <v>83</v>
      </c>
      <c r="H102" s="3">
        <v>4</v>
      </c>
      <c r="I102" s="3">
        <v>0.6</v>
      </c>
      <c r="J102" s="3">
        <v>0.6</v>
      </c>
      <c r="K102" s="3"/>
      <c r="L102" s="3"/>
      <c r="M102" s="3"/>
      <c r="N102" s="15" t="s">
        <v>83</v>
      </c>
      <c r="O102" s="3">
        <v>4</v>
      </c>
      <c r="P102" s="3">
        <v>4.5</v>
      </c>
      <c r="Q102" s="3">
        <v>4.4000000000000004</v>
      </c>
      <c r="R102" s="3"/>
      <c r="S102" s="3"/>
      <c r="T102" s="3"/>
    </row>
    <row r="103" spans="1:21" x14ac:dyDescent="0.25">
      <c r="A103" s="3">
        <v>5</v>
      </c>
      <c r="B103" s="3">
        <v>1.5</v>
      </c>
      <c r="C103" s="3">
        <v>1.3</v>
      </c>
      <c r="D103" s="3"/>
      <c r="E103" s="3"/>
      <c r="F103" s="3"/>
      <c r="H103" s="3">
        <v>5</v>
      </c>
      <c r="I103" s="3">
        <v>0.4</v>
      </c>
      <c r="J103" s="3">
        <v>0.6</v>
      </c>
      <c r="K103" s="3"/>
      <c r="L103" s="3"/>
      <c r="M103" s="3"/>
      <c r="N103" s="15" t="s">
        <v>83</v>
      </c>
      <c r="O103" s="3">
        <v>5</v>
      </c>
      <c r="P103" s="3">
        <v>2.1</v>
      </c>
      <c r="Q103" s="3">
        <v>2.1</v>
      </c>
      <c r="R103" s="3"/>
      <c r="S103" s="3"/>
      <c r="T103" s="3"/>
      <c r="U103" s="15" t="s">
        <v>83</v>
      </c>
    </row>
    <row r="104" spans="1:21" x14ac:dyDescent="0.25">
      <c r="A104" s="3">
        <v>6</v>
      </c>
      <c r="B104" s="3">
        <v>1.6</v>
      </c>
      <c r="C104" s="3">
        <v>1.6</v>
      </c>
      <c r="D104" s="3"/>
      <c r="E104" s="3"/>
      <c r="F104" s="3"/>
      <c r="H104" s="3">
        <v>6</v>
      </c>
      <c r="I104" s="3">
        <v>0.5</v>
      </c>
      <c r="J104" s="3">
        <v>0.5</v>
      </c>
      <c r="K104" s="3"/>
      <c r="L104" s="3"/>
      <c r="M104" s="3"/>
      <c r="N104" s="15" t="s">
        <v>86</v>
      </c>
      <c r="O104" s="3">
        <v>6</v>
      </c>
      <c r="P104" s="3">
        <v>3.3</v>
      </c>
      <c r="Q104" s="3">
        <v>3.3</v>
      </c>
      <c r="R104" s="3"/>
      <c r="S104" s="3"/>
      <c r="T104" s="3"/>
    </row>
    <row r="105" spans="1:21" x14ac:dyDescent="0.25">
      <c r="A105" s="3">
        <v>7</v>
      </c>
      <c r="B105" s="3">
        <v>2</v>
      </c>
      <c r="C105" s="3">
        <v>1.7</v>
      </c>
      <c r="D105" s="3"/>
      <c r="E105" s="3"/>
      <c r="F105" s="3"/>
      <c r="H105" s="3">
        <v>7</v>
      </c>
      <c r="I105" s="3">
        <v>1.1000000000000001</v>
      </c>
      <c r="J105" s="3">
        <v>1.3</v>
      </c>
      <c r="K105" s="3"/>
      <c r="L105" s="3"/>
      <c r="M105" s="3"/>
      <c r="O105" s="3">
        <v>7</v>
      </c>
      <c r="P105" s="3">
        <v>3.7</v>
      </c>
      <c r="Q105" s="3">
        <v>3.6</v>
      </c>
      <c r="R105" s="3"/>
      <c r="S105" s="3"/>
      <c r="T105" s="3"/>
    </row>
    <row r="106" spans="1:21" x14ac:dyDescent="0.25">
      <c r="A106" s="3">
        <v>8</v>
      </c>
      <c r="B106" s="3">
        <v>1.6</v>
      </c>
      <c r="C106" s="3">
        <v>1.7</v>
      </c>
      <c r="D106" s="3"/>
      <c r="E106" s="3"/>
      <c r="F106" s="3"/>
      <c r="H106" s="3">
        <v>8</v>
      </c>
      <c r="I106" s="3">
        <v>0.8</v>
      </c>
      <c r="J106" s="3">
        <v>0.8</v>
      </c>
      <c r="K106" s="3"/>
      <c r="L106" s="3"/>
      <c r="M106" s="3"/>
      <c r="N106" s="15" t="s">
        <v>83</v>
      </c>
      <c r="O106" s="3">
        <v>8</v>
      </c>
      <c r="P106" s="3">
        <v>2.8</v>
      </c>
      <c r="Q106" s="3">
        <v>3.1</v>
      </c>
      <c r="R106" s="3"/>
      <c r="S106" s="3"/>
      <c r="T106" s="3"/>
    </row>
    <row r="107" spans="1:21" x14ac:dyDescent="0.25">
      <c r="A107" s="3">
        <v>9</v>
      </c>
      <c r="B107" s="3">
        <v>4</v>
      </c>
      <c r="C107" s="3">
        <v>3.8</v>
      </c>
      <c r="D107" s="3"/>
      <c r="E107" s="3"/>
      <c r="F107" s="3"/>
      <c r="H107" s="3">
        <v>9</v>
      </c>
      <c r="I107" s="3">
        <v>0.8</v>
      </c>
      <c r="J107" s="3">
        <v>0.8</v>
      </c>
      <c r="K107" s="3"/>
      <c r="L107" s="3"/>
      <c r="M107" s="3"/>
      <c r="O107" s="3">
        <v>9</v>
      </c>
      <c r="P107" s="3">
        <v>3.5</v>
      </c>
      <c r="Q107" s="3">
        <v>4</v>
      </c>
      <c r="R107" s="3"/>
      <c r="S107" s="3"/>
      <c r="T107" s="3"/>
    </row>
    <row r="108" spans="1:21" x14ac:dyDescent="0.25">
      <c r="A108" s="3">
        <v>10</v>
      </c>
      <c r="B108" s="3">
        <v>2</v>
      </c>
      <c r="C108" s="3">
        <v>2</v>
      </c>
      <c r="D108" s="3"/>
      <c r="E108" s="3"/>
      <c r="F108" s="3"/>
      <c r="H108" s="3">
        <v>10</v>
      </c>
      <c r="I108" s="3">
        <v>0.9</v>
      </c>
      <c r="J108" s="3">
        <v>0.9</v>
      </c>
      <c r="K108" s="3"/>
      <c r="L108" s="3"/>
      <c r="M108" s="3"/>
      <c r="N108" s="15" t="s">
        <v>86</v>
      </c>
      <c r="O108" s="3">
        <v>10</v>
      </c>
      <c r="P108" s="3">
        <v>3.8</v>
      </c>
      <c r="Q108" s="3">
        <v>3.6</v>
      </c>
      <c r="R108" s="3"/>
      <c r="S108" s="3"/>
      <c r="T108" s="3"/>
    </row>
    <row r="109" spans="1:21" x14ac:dyDescent="0.25">
      <c r="A109" s="3">
        <v>11</v>
      </c>
      <c r="B109" s="3">
        <v>1.7</v>
      </c>
      <c r="C109" s="3">
        <v>1.9</v>
      </c>
      <c r="D109" s="3"/>
      <c r="E109" s="3"/>
      <c r="F109" s="3"/>
      <c r="H109" s="3">
        <v>11</v>
      </c>
      <c r="I109" s="3">
        <v>0.3</v>
      </c>
      <c r="J109" s="3">
        <v>0.6</v>
      </c>
      <c r="K109" s="3"/>
      <c r="L109" s="3"/>
      <c r="M109" s="3"/>
      <c r="N109" s="15" t="s">
        <v>85</v>
      </c>
      <c r="O109" s="3">
        <v>11</v>
      </c>
      <c r="P109" s="3">
        <v>2.8</v>
      </c>
      <c r="Q109" s="3">
        <v>4</v>
      </c>
      <c r="R109" s="3"/>
      <c r="S109" s="3"/>
      <c r="T109" s="3"/>
      <c r="U109" s="15" t="s">
        <v>85</v>
      </c>
    </row>
    <row r="110" spans="1:21" x14ac:dyDescent="0.25">
      <c r="A110" s="3">
        <v>12</v>
      </c>
      <c r="B110" s="3">
        <v>1.2</v>
      </c>
      <c r="C110" s="3">
        <v>1</v>
      </c>
      <c r="D110" s="3"/>
      <c r="E110" s="3"/>
      <c r="F110" s="3"/>
      <c r="G110" s="15" t="s">
        <v>83</v>
      </c>
      <c r="H110" s="3">
        <v>12</v>
      </c>
      <c r="I110" s="3">
        <v>0.7</v>
      </c>
      <c r="J110" s="3">
        <v>1.1000000000000001</v>
      </c>
      <c r="K110" s="3"/>
      <c r="L110" s="3"/>
      <c r="M110" s="3"/>
      <c r="N110" s="15" t="s">
        <v>85</v>
      </c>
      <c r="O110" s="3">
        <v>12</v>
      </c>
      <c r="P110" s="3">
        <v>3.4</v>
      </c>
      <c r="Q110" s="3">
        <v>3.5</v>
      </c>
      <c r="R110" s="3"/>
      <c r="S110" s="3"/>
      <c r="T110" s="3"/>
    </row>
    <row r="112" spans="1:21" x14ac:dyDescent="0.25">
      <c r="A112" s="54" t="s">
        <v>25</v>
      </c>
      <c r="B112" s="55"/>
      <c r="C112" s="55"/>
      <c r="D112" s="55"/>
      <c r="E112" s="55"/>
      <c r="F112" s="56"/>
      <c r="H112" s="54" t="s">
        <v>28</v>
      </c>
      <c r="I112" s="55"/>
      <c r="J112" s="55"/>
      <c r="K112" s="55"/>
      <c r="L112" s="55"/>
      <c r="M112" s="56"/>
      <c r="O112" s="54" t="s">
        <v>31</v>
      </c>
      <c r="P112" s="55"/>
      <c r="Q112" s="55"/>
      <c r="R112" s="55"/>
      <c r="S112" s="55"/>
      <c r="T112" s="56"/>
    </row>
    <row r="113" spans="1:21" x14ac:dyDescent="0.25">
      <c r="A113" s="3" t="s">
        <v>0</v>
      </c>
      <c r="B113" s="3" t="s">
        <v>1</v>
      </c>
      <c r="C113" s="3" t="s">
        <v>2</v>
      </c>
      <c r="D113" s="3" t="s">
        <v>3</v>
      </c>
      <c r="E113" s="3" t="s">
        <v>4</v>
      </c>
      <c r="F113" s="3" t="s">
        <v>5</v>
      </c>
      <c r="H113" s="3" t="s">
        <v>0</v>
      </c>
      <c r="I113" s="3" t="s">
        <v>1</v>
      </c>
      <c r="J113" s="3" t="s">
        <v>2</v>
      </c>
      <c r="K113" s="3" t="s">
        <v>3</v>
      </c>
      <c r="L113" s="3" t="s">
        <v>4</v>
      </c>
      <c r="M113" s="3" t="s">
        <v>5</v>
      </c>
      <c r="O113" s="3" t="s">
        <v>0</v>
      </c>
      <c r="P113" s="3" t="s">
        <v>1</v>
      </c>
      <c r="Q113" s="3" t="s">
        <v>2</v>
      </c>
      <c r="R113" s="3" t="s">
        <v>3</v>
      </c>
      <c r="S113" s="3" t="s">
        <v>4</v>
      </c>
      <c r="T113" s="3" t="s">
        <v>5</v>
      </c>
    </row>
    <row r="114" spans="1:21" x14ac:dyDescent="0.25">
      <c r="A114" s="3">
        <v>1</v>
      </c>
      <c r="B114" s="3">
        <v>5.7</v>
      </c>
      <c r="C114" s="3">
        <v>5.3</v>
      </c>
      <c r="D114" s="3">
        <v>10.4</v>
      </c>
      <c r="E114" s="3">
        <v>628.20000000000005</v>
      </c>
      <c r="F114" s="3">
        <v>22.9</v>
      </c>
      <c r="H114" s="3">
        <v>1</v>
      </c>
      <c r="I114" s="3">
        <v>0.3</v>
      </c>
      <c r="J114" s="3">
        <v>0.3</v>
      </c>
      <c r="K114" s="3">
        <v>12</v>
      </c>
      <c r="L114" s="3">
        <v>576.20000000000005</v>
      </c>
      <c r="M114" s="3">
        <v>18.5</v>
      </c>
      <c r="N114" s="15" t="s">
        <v>83</v>
      </c>
      <c r="O114" s="3">
        <v>1</v>
      </c>
      <c r="P114" s="3">
        <v>4.5</v>
      </c>
      <c r="Q114" s="3">
        <v>5</v>
      </c>
      <c r="R114" s="3">
        <v>11.5</v>
      </c>
      <c r="S114" s="3">
        <v>1037.2</v>
      </c>
      <c r="T114" s="3">
        <v>18.5</v>
      </c>
      <c r="U114" s="15" t="s">
        <v>86</v>
      </c>
    </row>
    <row r="115" spans="1:21" x14ac:dyDescent="0.25">
      <c r="A115" s="3">
        <v>2</v>
      </c>
      <c r="B115" s="3">
        <v>1.4</v>
      </c>
      <c r="C115" s="3">
        <v>1.4</v>
      </c>
      <c r="D115" s="3"/>
      <c r="E115" s="3"/>
      <c r="F115" s="3"/>
      <c r="G115" s="15" t="s">
        <v>83</v>
      </c>
      <c r="H115" s="3">
        <v>2</v>
      </c>
      <c r="I115" s="3">
        <v>0.2</v>
      </c>
      <c r="J115" s="3">
        <v>0.2</v>
      </c>
      <c r="K115" s="3"/>
      <c r="L115" s="3"/>
      <c r="M115" s="3"/>
      <c r="N115" s="15" t="s">
        <v>85</v>
      </c>
      <c r="O115" s="3">
        <v>2</v>
      </c>
      <c r="P115" s="3">
        <v>1.8</v>
      </c>
      <c r="Q115" s="3">
        <v>2.1</v>
      </c>
      <c r="R115" s="3"/>
      <c r="S115" s="3"/>
      <c r="T115" s="3"/>
      <c r="U115" s="15" t="s">
        <v>83</v>
      </c>
    </row>
    <row r="116" spans="1:21" x14ac:dyDescent="0.25">
      <c r="A116" s="3">
        <v>3</v>
      </c>
      <c r="B116" s="3">
        <v>3.2</v>
      </c>
      <c r="C116" s="3">
        <v>2.7</v>
      </c>
      <c r="D116" s="3"/>
      <c r="E116" s="3"/>
      <c r="F116" s="3"/>
      <c r="H116" s="3">
        <v>3</v>
      </c>
      <c r="I116" s="3">
        <v>0.5</v>
      </c>
      <c r="J116" s="3">
        <v>0.5</v>
      </c>
      <c r="K116" s="3"/>
      <c r="L116" s="3"/>
      <c r="M116" s="3"/>
      <c r="N116" s="15" t="s">
        <v>83</v>
      </c>
      <c r="O116" s="3">
        <v>3</v>
      </c>
      <c r="P116" s="3">
        <v>3.5</v>
      </c>
      <c r="Q116" s="3">
        <v>4</v>
      </c>
      <c r="R116" s="3"/>
      <c r="S116" s="3"/>
      <c r="T116" s="3"/>
      <c r="U116" s="15" t="s">
        <v>84</v>
      </c>
    </row>
    <row r="117" spans="1:21" x14ac:dyDescent="0.25">
      <c r="A117" s="3">
        <v>4</v>
      </c>
      <c r="B117" s="3">
        <v>1</v>
      </c>
      <c r="C117" s="3">
        <v>0.8</v>
      </c>
      <c r="D117" s="3"/>
      <c r="E117" s="3"/>
      <c r="F117" s="3"/>
      <c r="G117" s="15" t="s">
        <v>87</v>
      </c>
      <c r="H117" s="3">
        <v>4</v>
      </c>
      <c r="I117" s="3">
        <v>0.3</v>
      </c>
      <c r="J117" s="3">
        <v>0.4</v>
      </c>
      <c r="K117" s="3"/>
      <c r="L117" s="3"/>
      <c r="M117" s="3"/>
      <c r="N117" s="15" t="s">
        <v>83</v>
      </c>
      <c r="O117" s="3">
        <v>4</v>
      </c>
      <c r="P117" s="3">
        <v>1.5</v>
      </c>
      <c r="Q117" s="3">
        <v>1.8</v>
      </c>
      <c r="R117" s="3"/>
      <c r="S117" s="3"/>
      <c r="T117" s="3"/>
      <c r="U117" s="15" t="s">
        <v>86</v>
      </c>
    </row>
    <row r="118" spans="1:21" x14ac:dyDescent="0.25">
      <c r="A118" s="3">
        <v>5</v>
      </c>
      <c r="B118" s="3">
        <v>2.9</v>
      </c>
      <c r="C118" s="3">
        <v>3.2</v>
      </c>
      <c r="D118" s="3"/>
      <c r="E118" s="3"/>
      <c r="F118" s="3"/>
      <c r="H118" s="3">
        <v>5</v>
      </c>
      <c r="I118" s="3">
        <v>0.3</v>
      </c>
      <c r="J118" s="3">
        <v>0.5</v>
      </c>
      <c r="K118" s="3"/>
      <c r="L118" s="3"/>
      <c r="M118" s="3"/>
      <c r="N118" s="15" t="s">
        <v>101</v>
      </c>
      <c r="O118" s="3">
        <v>5</v>
      </c>
      <c r="P118" s="3">
        <v>2</v>
      </c>
      <c r="Q118" s="3">
        <v>2.2999999999999998</v>
      </c>
      <c r="R118" s="3"/>
      <c r="S118" s="3"/>
      <c r="T118" s="3"/>
      <c r="U118" s="15" t="s">
        <v>89</v>
      </c>
    </row>
    <row r="119" spans="1:21" x14ac:dyDescent="0.25">
      <c r="A119" s="3">
        <v>6</v>
      </c>
      <c r="B119" s="3">
        <v>2.4</v>
      </c>
      <c r="C119" s="3">
        <v>2.1</v>
      </c>
      <c r="D119" s="3"/>
      <c r="E119" s="3"/>
      <c r="F119" s="3"/>
      <c r="H119" s="3">
        <v>6</v>
      </c>
      <c r="I119" s="3">
        <v>0.4</v>
      </c>
      <c r="J119" s="3">
        <v>0.5</v>
      </c>
      <c r="K119" s="3"/>
      <c r="L119" s="3"/>
      <c r="M119" s="3"/>
      <c r="N119" s="15" t="s">
        <v>85</v>
      </c>
      <c r="O119" s="3">
        <v>6</v>
      </c>
      <c r="P119" s="3">
        <v>3.4</v>
      </c>
      <c r="Q119" s="3">
        <v>4.5</v>
      </c>
      <c r="R119" s="3"/>
      <c r="S119" s="3"/>
      <c r="T119" s="3"/>
    </row>
    <row r="120" spans="1:21" x14ac:dyDescent="0.25">
      <c r="A120" s="3">
        <v>7</v>
      </c>
      <c r="B120" s="3">
        <v>2.2000000000000002</v>
      </c>
      <c r="C120" s="3">
        <v>2.5</v>
      </c>
      <c r="D120" s="3"/>
      <c r="E120" s="3"/>
      <c r="F120" s="3"/>
      <c r="G120" s="15" t="s">
        <v>85</v>
      </c>
      <c r="H120" s="3">
        <v>7</v>
      </c>
      <c r="I120" s="3">
        <v>1.6</v>
      </c>
      <c r="J120" s="3">
        <v>1.1000000000000001</v>
      </c>
      <c r="K120" s="3"/>
      <c r="L120" s="3"/>
      <c r="M120" s="3"/>
      <c r="N120" s="15" t="s">
        <v>82</v>
      </c>
      <c r="O120" s="3">
        <v>7</v>
      </c>
      <c r="P120" s="3">
        <v>3.8</v>
      </c>
      <c r="Q120" s="3">
        <v>3.5</v>
      </c>
      <c r="R120" s="3"/>
      <c r="S120" s="3"/>
      <c r="T120" s="3"/>
    </row>
    <row r="121" spans="1:21" x14ac:dyDescent="0.25">
      <c r="A121" s="3">
        <v>8</v>
      </c>
      <c r="B121" s="3">
        <v>1.1000000000000001</v>
      </c>
      <c r="C121" s="3">
        <v>1.8</v>
      </c>
      <c r="D121" s="3"/>
      <c r="E121" s="3"/>
      <c r="F121" s="3"/>
      <c r="G121" s="15" t="s">
        <v>83</v>
      </c>
      <c r="H121" s="3">
        <v>8</v>
      </c>
      <c r="I121" s="3">
        <v>0.8</v>
      </c>
      <c r="J121" s="3">
        <v>0.8</v>
      </c>
      <c r="K121" s="3"/>
      <c r="L121" s="3"/>
      <c r="M121" s="3"/>
      <c r="N121" s="15" t="s">
        <v>85</v>
      </c>
      <c r="O121" s="3">
        <v>8</v>
      </c>
      <c r="P121" s="3">
        <v>2.8</v>
      </c>
      <c r="Q121" s="3">
        <v>3.4</v>
      </c>
      <c r="R121" s="3"/>
      <c r="S121" s="3"/>
      <c r="T121" s="3"/>
    </row>
    <row r="122" spans="1:21" x14ac:dyDescent="0.25">
      <c r="A122" s="3">
        <v>9</v>
      </c>
      <c r="B122" s="3">
        <v>3.3</v>
      </c>
      <c r="C122" s="3">
        <v>2.5</v>
      </c>
      <c r="D122" s="3"/>
      <c r="E122" s="3"/>
      <c r="F122" s="3"/>
      <c r="H122" s="3">
        <v>9</v>
      </c>
      <c r="I122" s="3">
        <v>0.3</v>
      </c>
      <c r="J122" s="3">
        <v>0.7</v>
      </c>
      <c r="K122" s="3"/>
      <c r="L122" s="3"/>
      <c r="M122" s="3"/>
      <c r="N122" s="15" t="s">
        <v>82</v>
      </c>
      <c r="O122" s="3">
        <v>9</v>
      </c>
      <c r="P122" s="3">
        <v>4.3</v>
      </c>
      <c r="Q122" s="3">
        <v>4.5</v>
      </c>
      <c r="R122" s="3"/>
      <c r="S122" s="3"/>
      <c r="T122" s="3"/>
    </row>
    <row r="123" spans="1:21" x14ac:dyDescent="0.25">
      <c r="A123" s="3">
        <v>10</v>
      </c>
      <c r="B123" s="3">
        <v>2.2999999999999998</v>
      </c>
      <c r="C123" s="3">
        <v>2.1</v>
      </c>
      <c r="D123" s="3"/>
      <c r="E123" s="3"/>
      <c r="F123" s="3"/>
      <c r="H123" s="3">
        <v>10</v>
      </c>
      <c r="I123" s="3">
        <v>1.4</v>
      </c>
      <c r="J123" s="3">
        <v>1.6</v>
      </c>
      <c r="K123" s="3"/>
      <c r="L123" s="3"/>
      <c r="M123" s="3"/>
      <c r="N123" s="15" t="s">
        <v>83</v>
      </c>
      <c r="O123" s="3">
        <v>10</v>
      </c>
      <c r="P123" s="3">
        <v>2.1</v>
      </c>
      <c r="Q123" s="3">
        <v>2.2999999999999998</v>
      </c>
      <c r="R123" s="3"/>
      <c r="S123" s="3"/>
      <c r="T123" s="3"/>
    </row>
    <row r="124" spans="1:21" x14ac:dyDescent="0.25">
      <c r="A124" s="3">
        <v>11</v>
      </c>
      <c r="B124" s="3">
        <v>1.1000000000000001</v>
      </c>
      <c r="C124" s="3">
        <v>1.7</v>
      </c>
      <c r="D124" s="3"/>
      <c r="E124" s="3"/>
      <c r="F124" s="3"/>
      <c r="G124" s="15" t="s">
        <v>85</v>
      </c>
      <c r="H124" s="3">
        <v>11</v>
      </c>
      <c r="I124" s="3"/>
      <c r="J124" s="3"/>
      <c r="K124" s="3"/>
      <c r="L124" s="3"/>
      <c r="M124" s="3"/>
      <c r="O124" s="3">
        <v>11</v>
      </c>
      <c r="P124" s="3">
        <v>3.2</v>
      </c>
      <c r="Q124" s="3">
        <v>3.3</v>
      </c>
      <c r="R124" s="3"/>
      <c r="S124" s="3"/>
      <c r="T124" s="3"/>
      <c r="U124" s="15" t="s">
        <v>85</v>
      </c>
    </row>
    <row r="125" spans="1:21" x14ac:dyDescent="0.25">
      <c r="A125" s="3">
        <v>12</v>
      </c>
      <c r="B125" s="3">
        <v>2</v>
      </c>
      <c r="C125" s="3">
        <v>2</v>
      </c>
      <c r="D125" s="3"/>
      <c r="E125" s="3"/>
      <c r="F125" s="3"/>
      <c r="H125" s="3">
        <v>12</v>
      </c>
      <c r="I125" s="3"/>
      <c r="J125" s="3"/>
      <c r="K125" s="3"/>
      <c r="L125" s="3"/>
      <c r="M125" s="3"/>
      <c r="O125" s="3">
        <v>12</v>
      </c>
      <c r="P125" s="3">
        <v>3.5</v>
      </c>
      <c r="Q125" s="3">
        <v>3.4</v>
      </c>
      <c r="R125" s="3"/>
      <c r="S125" s="3"/>
      <c r="T125" s="3"/>
      <c r="U125" s="15" t="s">
        <v>85</v>
      </c>
    </row>
    <row r="127" spans="1:21" x14ac:dyDescent="0.25">
      <c r="A127" s="51" t="s">
        <v>26</v>
      </c>
      <c r="B127" s="52"/>
      <c r="C127" s="52"/>
      <c r="D127" s="52"/>
      <c r="E127" s="52"/>
      <c r="F127" s="53"/>
      <c r="H127" s="51" t="s">
        <v>29</v>
      </c>
      <c r="I127" s="52"/>
      <c r="J127" s="52"/>
      <c r="K127" s="52"/>
      <c r="L127" s="52"/>
      <c r="M127" s="53"/>
      <c r="O127" s="51" t="s">
        <v>32</v>
      </c>
      <c r="P127" s="52"/>
      <c r="Q127" s="52"/>
      <c r="R127" s="52"/>
      <c r="S127" s="52"/>
      <c r="T127" s="53"/>
    </row>
    <row r="128" spans="1:21" x14ac:dyDescent="0.25">
      <c r="A128" s="3" t="s">
        <v>0</v>
      </c>
      <c r="B128" s="3" t="s">
        <v>1</v>
      </c>
      <c r="C128" s="3" t="s">
        <v>2</v>
      </c>
      <c r="D128" s="3" t="s">
        <v>3</v>
      </c>
      <c r="E128" s="3" t="s">
        <v>4</v>
      </c>
      <c r="F128" s="3" t="s">
        <v>5</v>
      </c>
      <c r="H128" s="3" t="s">
        <v>0</v>
      </c>
      <c r="I128" s="3" t="s">
        <v>1</v>
      </c>
      <c r="J128" s="3" t="s">
        <v>2</v>
      </c>
      <c r="K128" s="3" t="s">
        <v>3</v>
      </c>
      <c r="L128" s="3" t="s">
        <v>4</v>
      </c>
      <c r="M128" s="3" t="s">
        <v>5</v>
      </c>
      <c r="O128" s="3" t="s">
        <v>0</v>
      </c>
      <c r="P128" s="3" t="s">
        <v>1</v>
      </c>
      <c r="Q128" s="3" t="s">
        <v>2</v>
      </c>
      <c r="R128" s="3" t="s">
        <v>3</v>
      </c>
      <c r="S128" s="3" t="s">
        <v>4</v>
      </c>
      <c r="T128" s="3" t="s">
        <v>5</v>
      </c>
    </row>
    <row r="129" spans="1:21" x14ac:dyDescent="0.25">
      <c r="A129" s="3">
        <v>1</v>
      </c>
      <c r="B129" s="3">
        <v>2.2999999999999998</v>
      </c>
      <c r="C129" s="3">
        <v>2.5</v>
      </c>
      <c r="D129" s="3">
        <v>8.4</v>
      </c>
      <c r="E129" s="3">
        <v>649.20000000000005</v>
      </c>
      <c r="F129" s="3">
        <v>22.2</v>
      </c>
      <c r="H129" s="3">
        <v>1</v>
      </c>
      <c r="I129" s="3">
        <v>0.8</v>
      </c>
      <c r="J129" s="3">
        <v>0.8</v>
      </c>
      <c r="K129" s="3">
        <v>11.9</v>
      </c>
      <c r="L129" s="3">
        <v>522</v>
      </c>
      <c r="M129" s="3">
        <v>18</v>
      </c>
      <c r="N129" s="15" t="s">
        <v>85</v>
      </c>
      <c r="O129" s="3">
        <v>1</v>
      </c>
      <c r="P129" s="3">
        <v>3.1</v>
      </c>
      <c r="Q129" s="3">
        <v>2.2999999999999998</v>
      </c>
      <c r="R129" s="3">
        <v>11.8</v>
      </c>
      <c r="S129" s="3">
        <v>993.6</v>
      </c>
      <c r="T129" s="3">
        <v>19.5</v>
      </c>
    </row>
    <row r="130" spans="1:21" x14ac:dyDescent="0.25">
      <c r="A130" s="3">
        <v>2</v>
      </c>
      <c r="B130" s="3">
        <v>2.9</v>
      </c>
      <c r="C130" s="3">
        <v>3.2</v>
      </c>
      <c r="D130" s="3"/>
      <c r="E130" s="3"/>
      <c r="F130" s="3"/>
      <c r="H130" s="3">
        <v>2</v>
      </c>
      <c r="I130" s="3">
        <v>0.7</v>
      </c>
      <c r="J130" s="3">
        <v>0.7</v>
      </c>
      <c r="K130" s="3"/>
      <c r="L130" s="3"/>
      <c r="M130" s="3"/>
      <c r="N130" s="15" t="s">
        <v>82</v>
      </c>
      <c r="O130" s="3">
        <v>2</v>
      </c>
      <c r="P130" s="3">
        <v>1.5</v>
      </c>
      <c r="Q130" s="3">
        <v>1.8</v>
      </c>
      <c r="R130" s="3"/>
      <c r="S130" s="3"/>
      <c r="T130" s="3"/>
    </row>
    <row r="131" spans="1:21" x14ac:dyDescent="0.25">
      <c r="A131" s="3">
        <v>3</v>
      </c>
      <c r="B131" s="3">
        <v>0.6</v>
      </c>
      <c r="C131" s="3">
        <v>0.4</v>
      </c>
      <c r="D131" s="3"/>
      <c r="E131" s="3"/>
      <c r="F131" s="3"/>
      <c r="H131" s="3">
        <v>3</v>
      </c>
      <c r="I131" s="3">
        <v>0.3</v>
      </c>
      <c r="J131" s="3">
        <v>0.3</v>
      </c>
      <c r="K131" s="3"/>
      <c r="L131" s="3"/>
      <c r="M131" s="3"/>
      <c r="N131" s="15" t="s">
        <v>83</v>
      </c>
      <c r="O131" s="3">
        <v>3</v>
      </c>
      <c r="P131" s="3">
        <v>3</v>
      </c>
      <c r="Q131" s="3">
        <v>3.9</v>
      </c>
      <c r="R131" s="3"/>
      <c r="S131" s="3"/>
      <c r="T131" s="3"/>
    </row>
    <row r="132" spans="1:21" x14ac:dyDescent="0.25">
      <c r="A132" s="3">
        <v>4</v>
      </c>
      <c r="B132" s="3">
        <v>0.8</v>
      </c>
      <c r="C132" s="3">
        <v>0.9</v>
      </c>
      <c r="D132" s="3"/>
      <c r="E132" s="3"/>
      <c r="F132" s="3"/>
      <c r="G132" s="15" t="s">
        <v>84</v>
      </c>
      <c r="H132" s="3">
        <v>4</v>
      </c>
      <c r="I132" s="3">
        <v>0.7</v>
      </c>
      <c r="J132" s="3">
        <v>0.5</v>
      </c>
      <c r="K132" s="3"/>
      <c r="L132" s="3"/>
      <c r="M132" s="3"/>
      <c r="N132" s="15" t="s">
        <v>82</v>
      </c>
      <c r="O132" s="3">
        <v>4</v>
      </c>
      <c r="P132" s="3">
        <v>5.2</v>
      </c>
      <c r="Q132" s="3">
        <v>4.5</v>
      </c>
      <c r="R132" s="3"/>
      <c r="S132" s="3"/>
      <c r="T132" s="3"/>
      <c r="U132" s="15" t="s">
        <v>83</v>
      </c>
    </row>
    <row r="133" spans="1:21" x14ac:dyDescent="0.25">
      <c r="A133" s="3">
        <v>5</v>
      </c>
      <c r="B133" s="3">
        <v>1.6</v>
      </c>
      <c r="C133" s="3">
        <v>1.7</v>
      </c>
      <c r="D133" s="3"/>
      <c r="E133" s="3"/>
      <c r="F133" s="3"/>
      <c r="H133" s="3">
        <v>5</v>
      </c>
      <c r="I133" s="3">
        <v>0.9</v>
      </c>
      <c r="J133" s="3">
        <v>1.5</v>
      </c>
      <c r="K133" s="3"/>
      <c r="L133" s="3"/>
      <c r="M133" s="3"/>
      <c r="N133" s="15" t="s">
        <v>83</v>
      </c>
      <c r="O133" s="3">
        <v>5</v>
      </c>
      <c r="P133" s="3">
        <v>3</v>
      </c>
      <c r="Q133" s="3">
        <v>4</v>
      </c>
      <c r="R133" s="3"/>
      <c r="S133" s="3"/>
      <c r="T133" s="3"/>
    </row>
    <row r="134" spans="1:21" x14ac:dyDescent="0.25">
      <c r="A134" s="3">
        <v>6</v>
      </c>
      <c r="B134" s="3">
        <v>0.9</v>
      </c>
      <c r="C134" s="3">
        <v>0.7</v>
      </c>
      <c r="D134" s="3"/>
      <c r="E134" s="3"/>
      <c r="F134" s="3"/>
      <c r="G134" s="15" t="s">
        <v>86</v>
      </c>
      <c r="H134" s="3">
        <v>6</v>
      </c>
      <c r="I134" s="3">
        <v>0</v>
      </c>
      <c r="J134" s="3">
        <v>1</v>
      </c>
      <c r="K134" s="3"/>
      <c r="L134" s="3"/>
      <c r="M134" s="3"/>
      <c r="N134" s="15" t="s">
        <v>85</v>
      </c>
      <c r="O134" s="3">
        <v>6</v>
      </c>
      <c r="P134" s="3">
        <v>4.4000000000000004</v>
      </c>
      <c r="Q134" s="3">
        <v>3.7</v>
      </c>
      <c r="R134" s="3"/>
      <c r="S134" s="3"/>
      <c r="T134" s="3"/>
    </row>
    <row r="135" spans="1:21" x14ac:dyDescent="0.25">
      <c r="A135" s="3">
        <v>7</v>
      </c>
      <c r="B135" s="3">
        <v>0.8</v>
      </c>
      <c r="C135" s="3">
        <v>0.8</v>
      </c>
      <c r="D135" s="3"/>
      <c r="E135" s="3"/>
      <c r="F135" s="3"/>
      <c r="H135" s="3">
        <v>7</v>
      </c>
      <c r="I135" s="3">
        <v>1</v>
      </c>
      <c r="J135" s="3">
        <v>1</v>
      </c>
      <c r="K135" s="3"/>
      <c r="L135" s="3"/>
      <c r="M135" s="3"/>
      <c r="N135" s="15" t="s">
        <v>86</v>
      </c>
      <c r="O135" s="3">
        <v>7</v>
      </c>
      <c r="P135" s="3">
        <v>4.5</v>
      </c>
      <c r="Q135" s="3">
        <v>4</v>
      </c>
      <c r="R135" s="3"/>
      <c r="S135" s="3"/>
      <c r="T135" s="3"/>
    </row>
    <row r="136" spans="1:21" x14ac:dyDescent="0.25">
      <c r="A136" s="3">
        <v>8</v>
      </c>
      <c r="B136" s="3">
        <v>1</v>
      </c>
      <c r="C136" s="3">
        <v>1.1000000000000001</v>
      </c>
      <c r="D136" s="3"/>
      <c r="E136" s="3"/>
      <c r="F136" s="3"/>
      <c r="G136" s="15" t="s">
        <v>83</v>
      </c>
      <c r="H136" s="3">
        <v>8</v>
      </c>
      <c r="I136" s="3">
        <v>1.2</v>
      </c>
      <c r="J136" s="3">
        <v>0.9</v>
      </c>
      <c r="K136" s="3"/>
      <c r="L136" s="3"/>
      <c r="M136" s="3"/>
      <c r="N136" s="15" t="s">
        <v>82</v>
      </c>
      <c r="O136" s="3">
        <v>8</v>
      </c>
      <c r="P136" s="3">
        <v>2</v>
      </c>
      <c r="Q136" s="3">
        <v>2.1</v>
      </c>
      <c r="R136" s="3"/>
      <c r="S136" s="3"/>
      <c r="T136" s="3"/>
    </row>
    <row r="137" spans="1:21" x14ac:dyDescent="0.25">
      <c r="A137" s="3">
        <v>9</v>
      </c>
      <c r="B137" s="3">
        <v>4.8</v>
      </c>
      <c r="C137" s="3">
        <v>6.5</v>
      </c>
      <c r="D137" s="3"/>
      <c r="E137" s="3"/>
      <c r="F137" s="3"/>
      <c r="H137" s="3">
        <v>9</v>
      </c>
      <c r="I137" s="3">
        <v>0.5</v>
      </c>
      <c r="J137" s="3">
        <v>0.6</v>
      </c>
      <c r="K137" s="3"/>
      <c r="L137" s="3"/>
      <c r="M137" s="3"/>
      <c r="N137" s="15" t="s">
        <v>82</v>
      </c>
      <c r="O137" s="3">
        <v>9</v>
      </c>
      <c r="P137" s="3">
        <v>4.8</v>
      </c>
      <c r="Q137" s="3">
        <v>4.7</v>
      </c>
      <c r="R137" s="3"/>
      <c r="S137" s="3"/>
      <c r="T137" s="3"/>
    </row>
    <row r="138" spans="1:21" x14ac:dyDescent="0.25">
      <c r="A138" s="3">
        <v>10</v>
      </c>
      <c r="B138" s="3">
        <v>2.7</v>
      </c>
      <c r="C138" s="3">
        <v>3</v>
      </c>
      <c r="D138" s="3"/>
      <c r="E138" s="3"/>
      <c r="F138" s="3"/>
      <c r="H138" s="3">
        <v>10</v>
      </c>
      <c r="I138" s="3">
        <v>1.1000000000000001</v>
      </c>
      <c r="J138" s="3">
        <v>1.2</v>
      </c>
      <c r="K138" s="3"/>
      <c r="L138" s="3"/>
      <c r="M138" s="3"/>
      <c r="N138" s="15" t="s">
        <v>102</v>
      </c>
      <c r="O138" s="3">
        <v>10</v>
      </c>
      <c r="P138" s="3">
        <v>2.2000000000000002</v>
      </c>
      <c r="Q138" s="3">
        <v>2.6</v>
      </c>
      <c r="R138" s="3"/>
      <c r="S138" s="3"/>
      <c r="T138" s="3"/>
      <c r="U138" s="15" t="s">
        <v>85</v>
      </c>
    </row>
    <row r="139" spans="1:21" x14ac:dyDescent="0.25">
      <c r="A139" s="3">
        <v>11</v>
      </c>
      <c r="B139" s="3">
        <v>2.6</v>
      </c>
      <c r="C139" s="3">
        <v>2.4</v>
      </c>
      <c r="D139" s="3"/>
      <c r="E139" s="3"/>
      <c r="F139" s="3"/>
      <c r="H139" s="3">
        <v>11</v>
      </c>
      <c r="I139" s="3">
        <v>0.5</v>
      </c>
      <c r="J139" s="3">
        <v>0.5</v>
      </c>
      <c r="K139" s="3"/>
      <c r="L139" s="3"/>
      <c r="M139" s="3"/>
      <c r="N139" s="15" t="s">
        <v>101</v>
      </c>
      <c r="O139" s="3">
        <v>11</v>
      </c>
      <c r="P139" s="3">
        <v>2</v>
      </c>
      <c r="Q139" s="3">
        <v>2.1</v>
      </c>
      <c r="R139" s="3"/>
      <c r="S139" s="3"/>
      <c r="T139" s="3"/>
      <c r="U139" s="15" t="s">
        <v>83</v>
      </c>
    </row>
    <row r="140" spans="1:21" x14ac:dyDescent="0.25">
      <c r="A140" s="3">
        <v>12</v>
      </c>
      <c r="B140" s="3">
        <v>1.7</v>
      </c>
      <c r="C140" s="3">
        <v>1.4</v>
      </c>
      <c r="D140" s="3"/>
      <c r="E140" s="3"/>
      <c r="F140" s="3"/>
      <c r="H140" s="3">
        <v>12</v>
      </c>
      <c r="I140" s="3">
        <v>0.2</v>
      </c>
      <c r="J140" s="3">
        <v>0.6</v>
      </c>
      <c r="K140" s="3"/>
      <c r="L140" s="3"/>
      <c r="M140" s="3"/>
      <c r="O140" s="3">
        <v>12</v>
      </c>
      <c r="P140" s="3">
        <v>1.5</v>
      </c>
      <c r="Q140" s="3">
        <v>2.5</v>
      </c>
      <c r="R140" s="3"/>
      <c r="S140" s="3"/>
      <c r="T140" s="3"/>
      <c r="U140" s="15" t="s">
        <v>85</v>
      </c>
    </row>
  </sheetData>
  <mergeCells count="29">
    <mergeCell ref="A18:F18"/>
    <mergeCell ref="H18:M18"/>
    <mergeCell ref="O18:T18"/>
    <mergeCell ref="A1:G1"/>
    <mergeCell ref="H1:M1"/>
    <mergeCell ref="A3:F3"/>
    <mergeCell ref="H3:M3"/>
    <mergeCell ref="O3:T3"/>
    <mergeCell ref="A33:F33"/>
    <mergeCell ref="H33:M33"/>
    <mergeCell ref="O33:T33"/>
    <mergeCell ref="A50:F50"/>
    <mergeCell ref="H50:M50"/>
    <mergeCell ref="O50:T50"/>
    <mergeCell ref="A65:F65"/>
    <mergeCell ref="H65:M65"/>
    <mergeCell ref="O65:T65"/>
    <mergeCell ref="A80:F80"/>
    <mergeCell ref="H80:M80"/>
    <mergeCell ref="O80:T80"/>
    <mergeCell ref="A127:F127"/>
    <mergeCell ref="H127:M127"/>
    <mergeCell ref="O127:T127"/>
    <mergeCell ref="A97:F97"/>
    <mergeCell ref="H97:M97"/>
    <mergeCell ref="O97:T97"/>
    <mergeCell ref="A112:F112"/>
    <mergeCell ref="H112:M112"/>
    <mergeCell ref="O112:T112"/>
  </mergeCells>
  <pageMargins left="0.75" right="0.75" top="1" bottom="1" header="0.5" footer="0.5"/>
  <pageSetup paperSize="9" scale="36"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310"/>
  <sheetViews>
    <sheetView zoomScale="60" zoomScaleNormal="60" zoomScalePageLayoutView="60" workbookViewId="0">
      <selection sqref="A1:I1"/>
    </sheetView>
  </sheetViews>
  <sheetFormatPr baseColWidth="10" defaultColWidth="10.875" defaultRowHeight="15.75" x14ac:dyDescent="0.25"/>
  <cols>
    <col min="1" max="1" width="19" style="1" bestFit="1" customWidth="1"/>
    <col min="2" max="3" width="19" style="1" customWidth="1"/>
    <col min="4" max="5" width="13.625" style="1" bestFit="1" customWidth="1"/>
    <col min="6" max="6" width="13.625" style="1" customWidth="1"/>
    <col min="7" max="7" width="5.125" style="1" bestFit="1" customWidth="1"/>
    <col min="8" max="8" width="5.5" style="1" bestFit="1" customWidth="1"/>
    <col min="9" max="9" width="8.625" style="1" bestFit="1" customWidth="1"/>
    <col min="10" max="16384" width="10.875" style="1"/>
  </cols>
  <sheetData>
    <row r="1" spans="1:10" x14ac:dyDescent="0.25">
      <c r="A1" s="37" t="s">
        <v>38</v>
      </c>
      <c r="B1" s="37"/>
      <c r="C1" s="37"/>
      <c r="D1" s="37"/>
      <c r="E1" s="37"/>
      <c r="F1" s="37"/>
      <c r="G1" s="37"/>
      <c r="H1" s="37"/>
      <c r="I1" s="37"/>
    </row>
    <row r="3" spans="1:10" x14ac:dyDescent="0.25">
      <c r="A3" s="21" t="s">
        <v>0</v>
      </c>
      <c r="B3" s="21" t="s">
        <v>62</v>
      </c>
      <c r="C3" s="21" t="s">
        <v>63</v>
      </c>
      <c r="D3" s="21" t="s">
        <v>1</v>
      </c>
      <c r="E3" s="21" t="s">
        <v>2</v>
      </c>
      <c r="F3" s="21" t="s">
        <v>72</v>
      </c>
      <c r="G3" s="21" t="s">
        <v>3</v>
      </c>
      <c r="H3" s="21" t="s">
        <v>4</v>
      </c>
      <c r="I3" s="21" t="s">
        <v>5</v>
      </c>
    </row>
    <row r="4" spans="1:10" x14ac:dyDescent="0.25">
      <c r="A4" s="3">
        <v>1</v>
      </c>
      <c r="B4" s="3" t="s">
        <v>64</v>
      </c>
      <c r="C4" s="3" t="s">
        <v>65</v>
      </c>
      <c r="D4" s="3">
        <v>0.8</v>
      </c>
      <c r="E4" s="3">
        <v>0.8</v>
      </c>
      <c r="F4" s="3">
        <f>AVERAGE(D4:E4)</f>
        <v>0.8</v>
      </c>
      <c r="G4" s="3">
        <v>104</v>
      </c>
      <c r="H4" s="3">
        <v>717.9</v>
      </c>
      <c r="I4" s="3">
        <v>18</v>
      </c>
      <c r="J4" s="15" t="s">
        <v>84</v>
      </c>
    </row>
    <row r="5" spans="1:10" x14ac:dyDescent="0.25">
      <c r="A5" s="3">
        <v>2</v>
      </c>
      <c r="B5" s="3" t="s">
        <v>64</v>
      </c>
      <c r="C5" s="3" t="s">
        <v>68</v>
      </c>
      <c r="D5" s="3">
        <v>1.6</v>
      </c>
      <c r="E5" s="3">
        <v>1.6</v>
      </c>
      <c r="F5" s="3">
        <f t="shared" ref="F5:F68" si="0">AVERAGE(D5:E5)</f>
        <v>1.6</v>
      </c>
      <c r="G5" s="3"/>
      <c r="H5" s="3"/>
      <c r="I5" s="3"/>
      <c r="J5" s="15"/>
    </row>
    <row r="6" spans="1:10" x14ac:dyDescent="0.25">
      <c r="A6" s="3">
        <v>3</v>
      </c>
      <c r="B6" s="3" t="s">
        <v>64</v>
      </c>
      <c r="C6" s="3" t="s">
        <v>65</v>
      </c>
      <c r="D6" s="3">
        <v>0.6</v>
      </c>
      <c r="E6" s="3">
        <v>0.4</v>
      </c>
      <c r="F6" s="3">
        <f t="shared" si="0"/>
        <v>0.5</v>
      </c>
      <c r="G6" s="3"/>
      <c r="H6" s="3"/>
      <c r="I6" s="3"/>
      <c r="J6" s="15"/>
    </row>
    <row r="7" spans="1:10" x14ac:dyDescent="0.25">
      <c r="A7" s="3">
        <v>4</v>
      </c>
      <c r="B7" s="3" t="s">
        <v>64</v>
      </c>
      <c r="C7" s="3" t="s">
        <v>65</v>
      </c>
      <c r="D7" s="3">
        <v>1.3</v>
      </c>
      <c r="E7" s="3">
        <v>2.2000000000000002</v>
      </c>
      <c r="F7" s="3">
        <f t="shared" si="0"/>
        <v>1.75</v>
      </c>
      <c r="G7" s="3"/>
      <c r="H7" s="3"/>
      <c r="I7" s="3"/>
      <c r="J7" s="15"/>
    </row>
    <row r="8" spans="1:10" x14ac:dyDescent="0.25">
      <c r="A8" s="3">
        <v>5</v>
      </c>
      <c r="B8" s="3" t="s">
        <v>64</v>
      </c>
      <c r="C8" s="3" t="s">
        <v>65</v>
      </c>
      <c r="D8" s="3">
        <v>0.8</v>
      </c>
      <c r="E8" s="3">
        <v>0.8</v>
      </c>
      <c r="F8" s="3">
        <f t="shared" si="0"/>
        <v>0.8</v>
      </c>
      <c r="G8" s="3"/>
      <c r="H8" s="3"/>
      <c r="I8" s="3"/>
      <c r="J8" s="15"/>
    </row>
    <row r="9" spans="1:10" x14ac:dyDescent="0.25">
      <c r="A9" s="3">
        <v>6</v>
      </c>
      <c r="B9" s="3" t="s">
        <v>64</v>
      </c>
      <c r="C9" s="3" t="s">
        <v>65</v>
      </c>
      <c r="D9" s="3">
        <v>1</v>
      </c>
      <c r="E9" s="3">
        <v>1.2</v>
      </c>
      <c r="F9" s="3">
        <f t="shared" si="0"/>
        <v>1.1000000000000001</v>
      </c>
      <c r="G9" s="3"/>
      <c r="H9" s="3"/>
      <c r="I9" s="3"/>
      <c r="J9" s="15" t="s">
        <v>86</v>
      </c>
    </row>
    <row r="10" spans="1:10" x14ac:dyDescent="0.25">
      <c r="A10" s="3">
        <v>7</v>
      </c>
      <c r="B10" s="3" t="s">
        <v>64</v>
      </c>
      <c r="C10" s="3" t="s">
        <v>65</v>
      </c>
      <c r="D10" s="3">
        <v>2.2999999999999998</v>
      </c>
      <c r="E10" s="3">
        <v>2.7</v>
      </c>
      <c r="F10" s="3">
        <f t="shared" si="0"/>
        <v>2.5</v>
      </c>
      <c r="G10" s="3"/>
      <c r="H10" s="3"/>
      <c r="I10" s="3"/>
      <c r="J10" s="15"/>
    </row>
    <row r="11" spans="1:10" x14ac:dyDescent="0.25">
      <c r="A11" s="3">
        <v>8</v>
      </c>
      <c r="B11" s="3" t="s">
        <v>64</v>
      </c>
      <c r="C11" s="3" t="s">
        <v>65</v>
      </c>
      <c r="D11" s="3">
        <v>0.6</v>
      </c>
      <c r="E11" s="3">
        <v>0.9</v>
      </c>
      <c r="F11" s="3">
        <f t="shared" si="0"/>
        <v>0.75</v>
      </c>
      <c r="G11" s="3"/>
      <c r="H11" s="3"/>
      <c r="I11" s="3"/>
      <c r="J11" s="15"/>
    </row>
    <row r="12" spans="1:10" x14ac:dyDescent="0.25">
      <c r="A12" s="3">
        <v>9</v>
      </c>
      <c r="B12" s="3" t="s">
        <v>64</v>
      </c>
      <c r="C12" s="3" t="s">
        <v>65</v>
      </c>
      <c r="D12" s="3">
        <v>1.7</v>
      </c>
      <c r="E12" s="3">
        <v>1.7</v>
      </c>
      <c r="F12" s="3">
        <f t="shared" si="0"/>
        <v>1.7</v>
      </c>
      <c r="G12" s="3"/>
      <c r="H12" s="3"/>
      <c r="I12" s="3"/>
      <c r="J12" s="15"/>
    </row>
    <row r="13" spans="1:10" x14ac:dyDescent="0.25">
      <c r="A13" s="3">
        <v>10</v>
      </c>
      <c r="B13" s="3" t="s">
        <v>64</v>
      </c>
      <c r="C13" s="3" t="s">
        <v>65</v>
      </c>
      <c r="D13" s="3">
        <v>1</v>
      </c>
      <c r="E13" s="3">
        <v>1.3</v>
      </c>
      <c r="F13" s="3">
        <f t="shared" si="0"/>
        <v>1.1499999999999999</v>
      </c>
      <c r="G13" s="3"/>
      <c r="H13" s="3"/>
      <c r="I13" s="3"/>
      <c r="J13" s="15" t="s">
        <v>83</v>
      </c>
    </row>
    <row r="14" spans="1:10" x14ac:dyDescent="0.25">
      <c r="A14" s="3">
        <v>11</v>
      </c>
      <c r="B14" s="3" t="s">
        <v>64</v>
      </c>
      <c r="C14" s="3" t="s">
        <v>65</v>
      </c>
      <c r="D14" s="3">
        <v>0.8</v>
      </c>
      <c r="E14" s="3">
        <v>1.4</v>
      </c>
      <c r="F14" s="3">
        <f t="shared" si="0"/>
        <v>1.1000000000000001</v>
      </c>
      <c r="G14" s="3"/>
      <c r="H14" s="3"/>
      <c r="I14" s="3"/>
      <c r="J14" s="15" t="s">
        <v>83</v>
      </c>
    </row>
    <row r="15" spans="1:10" x14ac:dyDescent="0.25">
      <c r="A15" s="3">
        <v>12</v>
      </c>
      <c r="B15" s="3" t="s">
        <v>64</v>
      </c>
      <c r="C15" s="3" t="s">
        <v>65</v>
      </c>
      <c r="D15" s="3">
        <v>2</v>
      </c>
      <c r="E15" s="3">
        <v>2.4</v>
      </c>
      <c r="F15" s="3">
        <f t="shared" si="0"/>
        <v>2.2000000000000002</v>
      </c>
      <c r="G15" s="3"/>
      <c r="H15" s="3"/>
      <c r="I15" s="3"/>
      <c r="J15" s="15"/>
    </row>
    <row r="16" spans="1:10" x14ac:dyDescent="0.25">
      <c r="A16" s="3">
        <v>13</v>
      </c>
      <c r="B16" s="3" t="s">
        <v>64</v>
      </c>
      <c r="C16" s="3" t="s">
        <v>65</v>
      </c>
      <c r="D16" s="3">
        <v>1.8</v>
      </c>
      <c r="E16" s="3">
        <v>2</v>
      </c>
      <c r="F16" s="3">
        <f t="shared" si="0"/>
        <v>1.9</v>
      </c>
      <c r="G16" s="3">
        <v>9.8000000000000007</v>
      </c>
      <c r="H16" s="3">
        <v>696.6</v>
      </c>
      <c r="I16" s="3">
        <v>20</v>
      </c>
      <c r="J16" s="15"/>
    </row>
    <row r="17" spans="1:10" x14ac:dyDescent="0.25">
      <c r="A17" s="3">
        <v>14</v>
      </c>
      <c r="B17" s="3" t="s">
        <v>64</v>
      </c>
      <c r="C17" s="3" t="s">
        <v>65</v>
      </c>
      <c r="D17" s="3">
        <v>0.8</v>
      </c>
      <c r="E17" s="3">
        <v>0.7</v>
      </c>
      <c r="F17" s="3">
        <f t="shared" si="0"/>
        <v>0.75</v>
      </c>
      <c r="G17" s="3"/>
      <c r="H17" s="3"/>
      <c r="I17" s="3"/>
      <c r="J17" s="15" t="s">
        <v>83</v>
      </c>
    </row>
    <row r="18" spans="1:10" x14ac:dyDescent="0.25">
      <c r="A18" s="3">
        <v>15</v>
      </c>
      <c r="B18" s="3" t="s">
        <v>64</v>
      </c>
      <c r="C18" s="3" t="s">
        <v>65</v>
      </c>
      <c r="D18" s="3">
        <v>0.9</v>
      </c>
      <c r="E18" s="3">
        <v>1</v>
      </c>
      <c r="F18" s="3">
        <f t="shared" si="0"/>
        <v>0.95</v>
      </c>
      <c r="G18" s="3"/>
      <c r="H18" s="3"/>
      <c r="I18" s="3"/>
      <c r="J18" s="15"/>
    </row>
    <row r="19" spans="1:10" x14ac:dyDescent="0.25">
      <c r="A19" s="3">
        <v>16</v>
      </c>
      <c r="B19" s="3" t="s">
        <v>64</v>
      </c>
      <c r="C19" s="3" t="s">
        <v>65</v>
      </c>
      <c r="D19" s="3">
        <v>0.7</v>
      </c>
      <c r="E19" s="3">
        <v>0.7</v>
      </c>
      <c r="F19" s="3">
        <f t="shared" si="0"/>
        <v>0.7</v>
      </c>
      <c r="G19" s="3"/>
      <c r="H19" s="3"/>
      <c r="I19" s="3"/>
      <c r="J19" s="15" t="s">
        <v>83</v>
      </c>
    </row>
    <row r="20" spans="1:10" x14ac:dyDescent="0.25">
      <c r="A20" s="3">
        <v>17</v>
      </c>
      <c r="B20" s="3" t="s">
        <v>64</v>
      </c>
      <c r="C20" s="3" t="s">
        <v>65</v>
      </c>
      <c r="D20" s="3">
        <v>1.4</v>
      </c>
      <c r="E20" s="3">
        <v>1.2</v>
      </c>
      <c r="F20" s="3">
        <f t="shared" si="0"/>
        <v>1.2999999999999998</v>
      </c>
      <c r="G20" s="3"/>
      <c r="H20" s="3"/>
      <c r="I20" s="3"/>
      <c r="J20" s="15" t="s">
        <v>85</v>
      </c>
    </row>
    <row r="21" spans="1:10" x14ac:dyDescent="0.25">
      <c r="A21" s="3">
        <v>18</v>
      </c>
      <c r="B21" s="3" t="s">
        <v>64</v>
      </c>
      <c r="C21" s="3" t="s">
        <v>65</v>
      </c>
      <c r="D21" s="3">
        <v>0.8</v>
      </c>
      <c r="E21" s="3">
        <v>0.7</v>
      </c>
      <c r="F21" s="3">
        <f t="shared" si="0"/>
        <v>0.75</v>
      </c>
      <c r="G21" s="3"/>
      <c r="H21" s="3"/>
      <c r="I21" s="3"/>
      <c r="J21" s="15" t="s">
        <v>83</v>
      </c>
    </row>
    <row r="22" spans="1:10" x14ac:dyDescent="0.25">
      <c r="A22" s="3">
        <v>19</v>
      </c>
      <c r="B22" s="3" t="s">
        <v>64</v>
      </c>
      <c r="C22" s="3" t="s">
        <v>65</v>
      </c>
      <c r="D22" s="3">
        <v>2.4</v>
      </c>
      <c r="E22" s="3">
        <v>2.2000000000000002</v>
      </c>
      <c r="F22" s="3">
        <f t="shared" si="0"/>
        <v>2.2999999999999998</v>
      </c>
      <c r="G22" s="3"/>
      <c r="H22" s="3"/>
      <c r="I22" s="3"/>
      <c r="J22" s="15"/>
    </row>
    <row r="23" spans="1:10" x14ac:dyDescent="0.25">
      <c r="A23" s="3">
        <v>20</v>
      </c>
      <c r="B23" s="3" t="s">
        <v>64</v>
      </c>
      <c r="C23" s="3" t="s">
        <v>65</v>
      </c>
      <c r="D23" s="3">
        <v>5.5</v>
      </c>
      <c r="E23" s="3">
        <v>4.4000000000000004</v>
      </c>
      <c r="F23" s="3">
        <f t="shared" si="0"/>
        <v>4.95</v>
      </c>
      <c r="G23" s="3"/>
      <c r="H23" s="3"/>
      <c r="I23" s="3"/>
      <c r="J23" s="15"/>
    </row>
    <row r="24" spans="1:10" x14ac:dyDescent="0.25">
      <c r="A24" s="3">
        <v>21</v>
      </c>
      <c r="B24" s="3" t="s">
        <v>64</v>
      </c>
      <c r="C24" s="3" t="s">
        <v>65</v>
      </c>
      <c r="D24" s="3">
        <v>0.8</v>
      </c>
      <c r="E24" s="3">
        <v>0.8</v>
      </c>
      <c r="F24" s="3">
        <f t="shared" si="0"/>
        <v>0.8</v>
      </c>
      <c r="G24" s="3"/>
      <c r="H24" s="3"/>
      <c r="I24" s="3"/>
      <c r="J24" s="15"/>
    </row>
    <row r="25" spans="1:10" x14ac:dyDescent="0.25">
      <c r="A25" s="3">
        <v>22</v>
      </c>
      <c r="B25" s="3" t="s">
        <v>64</v>
      </c>
      <c r="C25" s="3" t="s">
        <v>65</v>
      </c>
      <c r="D25" s="3">
        <v>0.8</v>
      </c>
      <c r="E25" s="3">
        <v>0.5</v>
      </c>
      <c r="F25" s="3">
        <f t="shared" si="0"/>
        <v>0.65</v>
      </c>
      <c r="G25" s="3"/>
      <c r="H25" s="3"/>
      <c r="I25" s="3"/>
      <c r="J25" s="15"/>
    </row>
    <row r="26" spans="1:10" x14ac:dyDescent="0.25">
      <c r="A26" s="3">
        <v>23</v>
      </c>
      <c r="B26" s="3" t="s">
        <v>64</v>
      </c>
      <c r="C26" s="3" t="s">
        <v>65</v>
      </c>
      <c r="D26" s="3">
        <v>1.9</v>
      </c>
      <c r="E26" s="3">
        <v>0.8</v>
      </c>
      <c r="F26" s="3">
        <f t="shared" si="0"/>
        <v>1.35</v>
      </c>
      <c r="G26" s="3"/>
      <c r="H26" s="3"/>
      <c r="I26" s="3"/>
      <c r="J26" s="15"/>
    </row>
    <row r="27" spans="1:10" x14ac:dyDescent="0.25">
      <c r="A27" s="3">
        <v>24</v>
      </c>
      <c r="B27" s="3" t="s">
        <v>64</v>
      </c>
      <c r="C27" s="3" t="s">
        <v>65</v>
      </c>
      <c r="D27" s="3">
        <v>1</v>
      </c>
      <c r="E27" s="3">
        <v>0.8</v>
      </c>
      <c r="F27" s="3">
        <f t="shared" si="0"/>
        <v>0.9</v>
      </c>
      <c r="G27" s="3"/>
      <c r="H27" s="3"/>
      <c r="I27" s="3"/>
      <c r="J27" s="15" t="s">
        <v>83</v>
      </c>
    </row>
    <row r="28" spans="1:10" x14ac:dyDescent="0.25">
      <c r="A28" s="3">
        <v>25</v>
      </c>
      <c r="B28" s="3" t="s">
        <v>64</v>
      </c>
      <c r="C28" s="3" t="s">
        <v>65</v>
      </c>
      <c r="D28" s="3">
        <v>2.2999999999999998</v>
      </c>
      <c r="E28" s="3">
        <v>1.5</v>
      </c>
      <c r="F28" s="3">
        <f t="shared" si="0"/>
        <v>1.9</v>
      </c>
      <c r="G28" s="3">
        <v>7.8</v>
      </c>
      <c r="H28" s="3">
        <v>670.7</v>
      </c>
      <c r="I28" s="3">
        <v>16.100000000000001</v>
      </c>
      <c r="J28" s="15"/>
    </row>
    <row r="29" spans="1:10" x14ac:dyDescent="0.25">
      <c r="A29" s="3">
        <v>26</v>
      </c>
      <c r="B29" s="3" t="s">
        <v>64</v>
      </c>
      <c r="C29" s="3" t="s">
        <v>65</v>
      </c>
      <c r="D29" s="3">
        <v>0.6</v>
      </c>
      <c r="E29" s="3">
        <v>0.4</v>
      </c>
      <c r="F29" s="3">
        <f t="shared" si="0"/>
        <v>0.5</v>
      </c>
      <c r="G29" s="3"/>
      <c r="H29" s="3"/>
      <c r="I29" s="3"/>
      <c r="J29" s="15" t="s">
        <v>85</v>
      </c>
    </row>
    <row r="30" spans="1:10" x14ac:dyDescent="0.25">
      <c r="A30" s="3">
        <v>27</v>
      </c>
      <c r="B30" s="3" t="s">
        <v>64</v>
      </c>
      <c r="C30" s="3" t="s">
        <v>65</v>
      </c>
      <c r="D30" s="3">
        <v>1.4</v>
      </c>
      <c r="E30" s="3">
        <v>1.5</v>
      </c>
      <c r="F30" s="3">
        <f t="shared" si="0"/>
        <v>1.45</v>
      </c>
      <c r="G30" s="3"/>
      <c r="H30" s="3"/>
      <c r="I30" s="3"/>
      <c r="J30" s="15"/>
    </row>
    <row r="31" spans="1:10" x14ac:dyDescent="0.25">
      <c r="A31" s="3">
        <v>28</v>
      </c>
      <c r="B31" s="3" t="s">
        <v>64</v>
      </c>
      <c r="C31" s="3" t="s">
        <v>65</v>
      </c>
      <c r="D31" s="3">
        <v>1</v>
      </c>
      <c r="E31" s="3">
        <v>1.3</v>
      </c>
      <c r="F31" s="3">
        <f t="shared" si="0"/>
        <v>1.1499999999999999</v>
      </c>
      <c r="G31" s="3"/>
      <c r="H31" s="3"/>
      <c r="I31" s="3"/>
      <c r="J31" s="15" t="s">
        <v>83</v>
      </c>
    </row>
    <row r="32" spans="1:10" x14ac:dyDescent="0.25">
      <c r="A32" s="3">
        <v>29</v>
      </c>
      <c r="B32" s="3" t="s">
        <v>64</v>
      </c>
      <c r="C32" s="3" t="s">
        <v>65</v>
      </c>
      <c r="D32" s="3">
        <v>1.8</v>
      </c>
      <c r="E32" s="3">
        <v>1.7</v>
      </c>
      <c r="F32" s="3">
        <f t="shared" si="0"/>
        <v>1.75</v>
      </c>
      <c r="G32" s="3"/>
      <c r="H32" s="3"/>
      <c r="I32" s="3"/>
      <c r="J32" s="15"/>
    </row>
    <row r="33" spans="1:10" x14ac:dyDescent="0.25">
      <c r="A33" s="3">
        <v>30</v>
      </c>
      <c r="B33" s="3" t="s">
        <v>64</v>
      </c>
      <c r="C33" s="3" t="s">
        <v>65</v>
      </c>
      <c r="D33" s="3">
        <v>1.7</v>
      </c>
      <c r="E33" s="3">
        <v>0.3</v>
      </c>
      <c r="F33" s="3">
        <f t="shared" si="0"/>
        <v>1</v>
      </c>
      <c r="G33" s="3"/>
      <c r="H33" s="3"/>
      <c r="I33" s="3"/>
      <c r="J33" s="15"/>
    </row>
    <row r="34" spans="1:10" x14ac:dyDescent="0.25">
      <c r="A34" s="3">
        <v>31</v>
      </c>
      <c r="B34" s="3" t="s">
        <v>64</v>
      </c>
      <c r="C34" s="3" t="s">
        <v>65</v>
      </c>
      <c r="D34" s="3">
        <v>0.5</v>
      </c>
      <c r="E34" s="3">
        <v>0.5</v>
      </c>
      <c r="F34" s="3">
        <f t="shared" si="0"/>
        <v>0.5</v>
      </c>
      <c r="G34" s="3"/>
      <c r="H34" s="3"/>
      <c r="I34" s="3"/>
      <c r="J34" s="15"/>
    </row>
    <row r="35" spans="1:10" x14ac:dyDescent="0.25">
      <c r="A35" s="3">
        <v>32</v>
      </c>
      <c r="B35" s="3" t="s">
        <v>64</v>
      </c>
      <c r="C35" s="3" t="s">
        <v>65</v>
      </c>
      <c r="D35" s="3">
        <v>0.5</v>
      </c>
      <c r="E35" s="3">
        <v>0.7</v>
      </c>
      <c r="F35" s="3">
        <f t="shared" si="0"/>
        <v>0.6</v>
      </c>
      <c r="G35" s="3"/>
      <c r="H35" s="3"/>
      <c r="I35" s="3"/>
      <c r="J35" s="15" t="s">
        <v>86</v>
      </c>
    </row>
    <row r="36" spans="1:10" x14ac:dyDescent="0.25">
      <c r="A36" s="3">
        <v>33</v>
      </c>
      <c r="B36" s="3" t="s">
        <v>64</v>
      </c>
      <c r="C36" s="3" t="s">
        <v>65</v>
      </c>
      <c r="D36" s="3">
        <v>0.5</v>
      </c>
      <c r="E36" s="3">
        <v>0.4</v>
      </c>
      <c r="F36" s="3">
        <f t="shared" si="0"/>
        <v>0.45</v>
      </c>
      <c r="G36" s="3"/>
      <c r="H36" s="3"/>
      <c r="I36" s="3"/>
      <c r="J36" s="15"/>
    </row>
    <row r="37" spans="1:10" x14ac:dyDescent="0.25">
      <c r="A37" s="3">
        <v>34</v>
      </c>
      <c r="B37" s="3" t="s">
        <v>64</v>
      </c>
      <c r="C37" s="3" t="s">
        <v>65</v>
      </c>
      <c r="D37" s="3">
        <v>2.1</v>
      </c>
      <c r="E37" s="3">
        <v>2.5</v>
      </c>
      <c r="F37" s="3">
        <f t="shared" si="0"/>
        <v>2.2999999999999998</v>
      </c>
      <c r="G37" s="3"/>
      <c r="H37" s="3"/>
      <c r="I37" s="3"/>
      <c r="J37" s="15"/>
    </row>
    <row r="38" spans="1:10" x14ac:dyDescent="0.25">
      <c r="A38" s="3">
        <v>35</v>
      </c>
      <c r="B38" s="3" t="s">
        <v>64</v>
      </c>
      <c r="C38" s="3" t="s">
        <v>65</v>
      </c>
      <c r="D38" s="3">
        <v>1.4</v>
      </c>
      <c r="E38" s="3">
        <v>1.4</v>
      </c>
      <c r="F38" s="3">
        <f t="shared" si="0"/>
        <v>1.4</v>
      </c>
      <c r="G38" s="3"/>
      <c r="H38" s="3"/>
      <c r="I38" s="3"/>
      <c r="J38" s="15" t="s">
        <v>83</v>
      </c>
    </row>
    <row r="39" spans="1:10" x14ac:dyDescent="0.25">
      <c r="A39" s="3">
        <v>36</v>
      </c>
      <c r="B39" s="3" t="s">
        <v>64</v>
      </c>
      <c r="C39" s="3" t="s">
        <v>65</v>
      </c>
      <c r="D39" s="3">
        <v>0.6</v>
      </c>
      <c r="E39" s="3">
        <v>0.6</v>
      </c>
      <c r="F39" s="3">
        <f t="shared" si="0"/>
        <v>0.6</v>
      </c>
      <c r="G39" s="3"/>
      <c r="H39" s="3"/>
      <c r="I39" s="3"/>
      <c r="J39" s="15"/>
    </row>
    <row r="40" spans="1:10" x14ac:dyDescent="0.25">
      <c r="A40" s="3">
        <v>1</v>
      </c>
      <c r="B40" s="3" t="s">
        <v>69</v>
      </c>
      <c r="C40" s="3" t="s">
        <v>65</v>
      </c>
      <c r="D40" s="3">
        <v>0.7</v>
      </c>
      <c r="E40" s="3">
        <v>0.9</v>
      </c>
      <c r="F40" s="3">
        <f t="shared" si="0"/>
        <v>0.8</v>
      </c>
      <c r="G40" s="3">
        <v>11.6</v>
      </c>
      <c r="H40" s="3">
        <v>495.2</v>
      </c>
      <c r="I40" s="3">
        <v>24</v>
      </c>
      <c r="J40" s="15" t="s">
        <v>85</v>
      </c>
    </row>
    <row r="41" spans="1:10" x14ac:dyDescent="0.25">
      <c r="A41" s="3">
        <v>2</v>
      </c>
      <c r="B41" s="3" t="s">
        <v>69</v>
      </c>
      <c r="C41" s="3" t="s">
        <v>65</v>
      </c>
      <c r="D41" s="3">
        <v>0.3</v>
      </c>
      <c r="E41" s="3">
        <v>0.3</v>
      </c>
      <c r="F41" s="3">
        <f t="shared" si="0"/>
        <v>0.3</v>
      </c>
      <c r="G41" s="3"/>
      <c r="H41" s="3"/>
      <c r="I41" s="3"/>
      <c r="J41" s="15" t="s">
        <v>85</v>
      </c>
    </row>
    <row r="42" spans="1:10" x14ac:dyDescent="0.25">
      <c r="A42" s="3">
        <v>3</v>
      </c>
      <c r="B42" s="3" t="s">
        <v>69</v>
      </c>
      <c r="C42" s="3" t="s">
        <v>65</v>
      </c>
      <c r="D42" s="3">
        <v>0.6</v>
      </c>
      <c r="E42" s="3">
        <v>0.7</v>
      </c>
      <c r="F42" s="3">
        <f t="shared" si="0"/>
        <v>0.64999999999999991</v>
      </c>
      <c r="G42" s="3"/>
      <c r="H42" s="3"/>
      <c r="I42" s="3"/>
      <c r="J42" s="15"/>
    </row>
    <row r="43" spans="1:10" x14ac:dyDescent="0.25">
      <c r="A43" s="3">
        <v>4</v>
      </c>
      <c r="B43" s="3" t="s">
        <v>69</v>
      </c>
      <c r="C43" s="3" t="s">
        <v>65</v>
      </c>
      <c r="D43" s="3">
        <v>0.4</v>
      </c>
      <c r="E43" s="3">
        <v>0.5</v>
      </c>
      <c r="F43" s="3">
        <f t="shared" si="0"/>
        <v>0.45</v>
      </c>
      <c r="G43" s="3"/>
      <c r="H43" s="3"/>
      <c r="I43" s="3"/>
      <c r="J43" s="15"/>
    </row>
    <row r="44" spans="1:10" x14ac:dyDescent="0.25">
      <c r="A44" s="3">
        <v>5</v>
      </c>
      <c r="B44" s="3" t="s">
        <v>69</v>
      </c>
      <c r="C44" s="3" t="s">
        <v>65</v>
      </c>
      <c r="D44" s="3">
        <v>0.5</v>
      </c>
      <c r="E44" s="3">
        <v>0.9</v>
      </c>
      <c r="F44" s="3">
        <f t="shared" si="0"/>
        <v>0.7</v>
      </c>
      <c r="G44" s="3"/>
      <c r="H44" s="3"/>
      <c r="I44" s="3"/>
      <c r="J44" s="15"/>
    </row>
    <row r="45" spans="1:10" x14ac:dyDescent="0.25">
      <c r="A45" s="3">
        <v>6</v>
      </c>
      <c r="B45" s="3" t="s">
        <v>69</v>
      </c>
      <c r="C45" s="3" t="s">
        <v>65</v>
      </c>
      <c r="D45" s="3">
        <v>0.8</v>
      </c>
      <c r="E45" s="3">
        <v>0.7</v>
      </c>
      <c r="F45" s="3">
        <f t="shared" si="0"/>
        <v>0.75</v>
      </c>
      <c r="G45" s="3"/>
      <c r="H45" s="3"/>
      <c r="I45" s="3"/>
      <c r="J45" s="15"/>
    </row>
    <row r="46" spans="1:10" x14ac:dyDescent="0.25">
      <c r="A46" s="3">
        <v>7</v>
      </c>
      <c r="B46" s="3" t="s">
        <v>69</v>
      </c>
      <c r="C46" s="3" t="s">
        <v>65</v>
      </c>
      <c r="D46" s="3">
        <v>0.4</v>
      </c>
      <c r="E46" s="3">
        <v>0.3</v>
      </c>
      <c r="F46" s="3">
        <f t="shared" si="0"/>
        <v>0.35</v>
      </c>
      <c r="G46" s="3"/>
      <c r="H46" s="3"/>
      <c r="I46" s="3"/>
      <c r="J46" s="15" t="s">
        <v>83</v>
      </c>
    </row>
    <row r="47" spans="1:10" x14ac:dyDescent="0.25">
      <c r="A47" s="3">
        <v>8</v>
      </c>
      <c r="B47" s="3" t="s">
        <v>69</v>
      </c>
      <c r="C47" s="3" t="s">
        <v>65</v>
      </c>
      <c r="D47" s="3">
        <v>0.8</v>
      </c>
      <c r="E47" s="3">
        <v>1.2</v>
      </c>
      <c r="F47" s="3">
        <f t="shared" si="0"/>
        <v>1</v>
      </c>
      <c r="G47" s="3"/>
      <c r="H47" s="3"/>
      <c r="I47" s="3"/>
      <c r="J47" s="15"/>
    </row>
    <row r="48" spans="1:10" x14ac:dyDescent="0.25">
      <c r="A48" s="3">
        <v>9</v>
      </c>
      <c r="B48" s="3" t="s">
        <v>69</v>
      </c>
      <c r="C48" s="3" t="s">
        <v>65</v>
      </c>
      <c r="D48" s="3">
        <v>0.8</v>
      </c>
      <c r="E48" s="3">
        <v>0.6</v>
      </c>
      <c r="F48" s="3">
        <f t="shared" si="0"/>
        <v>0.7</v>
      </c>
      <c r="G48" s="3"/>
      <c r="H48" s="3"/>
      <c r="I48" s="3"/>
      <c r="J48" s="15"/>
    </row>
    <row r="49" spans="1:10" x14ac:dyDescent="0.25">
      <c r="A49" s="3">
        <v>10</v>
      </c>
      <c r="B49" s="3" t="s">
        <v>69</v>
      </c>
      <c r="C49" s="3" t="s">
        <v>65</v>
      </c>
      <c r="D49" s="3">
        <v>0.36</v>
      </c>
      <c r="E49" s="3">
        <v>0.3</v>
      </c>
      <c r="F49" s="3">
        <f t="shared" si="0"/>
        <v>0.32999999999999996</v>
      </c>
      <c r="G49" s="3"/>
      <c r="H49" s="3"/>
      <c r="I49" s="3"/>
      <c r="J49" s="15" t="s">
        <v>101</v>
      </c>
    </row>
    <row r="50" spans="1:10" x14ac:dyDescent="0.25">
      <c r="A50" s="3">
        <v>11</v>
      </c>
      <c r="B50" s="3" t="s">
        <v>69</v>
      </c>
      <c r="C50" s="3" t="s">
        <v>65</v>
      </c>
      <c r="D50" s="3">
        <v>0.8</v>
      </c>
      <c r="E50" s="3">
        <v>0.7</v>
      </c>
      <c r="F50" s="3">
        <f t="shared" si="0"/>
        <v>0.75</v>
      </c>
      <c r="G50" s="3"/>
      <c r="H50" s="3"/>
      <c r="I50" s="3"/>
      <c r="J50" s="15" t="s">
        <v>85</v>
      </c>
    </row>
    <row r="51" spans="1:10" x14ac:dyDescent="0.25">
      <c r="A51" s="3">
        <v>12</v>
      </c>
      <c r="B51" s="3" t="s">
        <v>69</v>
      </c>
      <c r="C51" s="3" t="s">
        <v>65</v>
      </c>
      <c r="D51" s="3">
        <v>0.8</v>
      </c>
      <c r="E51" s="3">
        <v>0.6</v>
      </c>
      <c r="F51" s="3">
        <f t="shared" si="0"/>
        <v>0.7</v>
      </c>
      <c r="G51" s="3"/>
      <c r="H51" s="3"/>
      <c r="I51" s="3"/>
      <c r="J51" s="15" t="s">
        <v>85</v>
      </c>
    </row>
    <row r="52" spans="1:10" x14ac:dyDescent="0.25">
      <c r="A52" s="3">
        <v>13</v>
      </c>
      <c r="B52" s="3" t="s">
        <v>69</v>
      </c>
      <c r="C52" s="3" t="s">
        <v>65</v>
      </c>
      <c r="D52" s="3">
        <v>1.4</v>
      </c>
      <c r="E52" s="3">
        <v>1.5</v>
      </c>
      <c r="F52" s="3">
        <f t="shared" si="0"/>
        <v>1.45</v>
      </c>
      <c r="G52" s="3">
        <v>11.8</v>
      </c>
      <c r="H52" s="3">
        <v>488.5</v>
      </c>
      <c r="I52" s="3">
        <v>22.7</v>
      </c>
      <c r="J52" s="15" t="s">
        <v>82</v>
      </c>
    </row>
    <row r="53" spans="1:10" x14ac:dyDescent="0.25">
      <c r="A53" s="3">
        <v>14</v>
      </c>
      <c r="B53" s="3" t="s">
        <v>69</v>
      </c>
      <c r="C53" s="3" t="s">
        <v>65</v>
      </c>
      <c r="D53" s="3">
        <v>0.7</v>
      </c>
      <c r="E53" s="3">
        <v>0.6</v>
      </c>
      <c r="F53" s="3">
        <f t="shared" si="0"/>
        <v>0.64999999999999991</v>
      </c>
      <c r="G53" s="3"/>
      <c r="H53" s="3"/>
      <c r="I53" s="3"/>
      <c r="J53" s="15" t="s">
        <v>89</v>
      </c>
    </row>
    <row r="54" spans="1:10" x14ac:dyDescent="0.25">
      <c r="A54" s="3">
        <v>15</v>
      </c>
      <c r="B54" s="3" t="s">
        <v>69</v>
      </c>
      <c r="C54" s="3" t="s">
        <v>65</v>
      </c>
      <c r="D54" s="3">
        <v>0.8</v>
      </c>
      <c r="E54" s="3">
        <v>0.5</v>
      </c>
      <c r="F54" s="3">
        <f t="shared" si="0"/>
        <v>0.65</v>
      </c>
      <c r="G54" s="3"/>
      <c r="H54" s="3"/>
      <c r="I54" s="3"/>
      <c r="J54" s="15" t="s">
        <v>85</v>
      </c>
    </row>
    <row r="55" spans="1:10" x14ac:dyDescent="0.25">
      <c r="A55" s="3">
        <v>16</v>
      </c>
      <c r="B55" s="3" t="s">
        <v>69</v>
      </c>
      <c r="C55" s="3" t="s">
        <v>65</v>
      </c>
      <c r="D55" s="3">
        <v>0.7</v>
      </c>
      <c r="E55" s="3">
        <v>0.7</v>
      </c>
      <c r="F55" s="3">
        <f t="shared" si="0"/>
        <v>0.7</v>
      </c>
      <c r="G55" s="3"/>
      <c r="H55" s="3"/>
      <c r="I55" s="3"/>
      <c r="J55" s="15"/>
    </row>
    <row r="56" spans="1:10" x14ac:dyDescent="0.25">
      <c r="A56" s="3">
        <v>17</v>
      </c>
      <c r="B56" s="3" t="s">
        <v>69</v>
      </c>
      <c r="C56" s="3" t="s">
        <v>65</v>
      </c>
      <c r="D56" s="3">
        <v>0.5</v>
      </c>
      <c r="E56" s="3">
        <v>0.6</v>
      </c>
      <c r="F56" s="3">
        <f t="shared" si="0"/>
        <v>0.55000000000000004</v>
      </c>
      <c r="G56" s="3"/>
      <c r="H56" s="3"/>
      <c r="I56" s="3"/>
      <c r="J56" s="15" t="s">
        <v>85</v>
      </c>
    </row>
    <row r="57" spans="1:10" x14ac:dyDescent="0.25">
      <c r="A57" s="3">
        <v>18</v>
      </c>
      <c r="B57" s="3" t="s">
        <v>69</v>
      </c>
      <c r="C57" s="3" t="s">
        <v>65</v>
      </c>
      <c r="D57" s="3">
        <v>1.2</v>
      </c>
      <c r="E57" s="3">
        <v>1</v>
      </c>
      <c r="F57" s="3">
        <f t="shared" si="0"/>
        <v>1.1000000000000001</v>
      </c>
      <c r="G57" s="3"/>
      <c r="H57" s="3"/>
      <c r="I57" s="3"/>
      <c r="J57" s="15"/>
    </row>
    <row r="58" spans="1:10" x14ac:dyDescent="0.25">
      <c r="A58" s="3">
        <v>19</v>
      </c>
      <c r="B58" s="3" t="s">
        <v>69</v>
      </c>
      <c r="C58" s="3" t="s">
        <v>65</v>
      </c>
      <c r="D58" s="3">
        <v>0.5</v>
      </c>
      <c r="E58" s="3">
        <v>0.5</v>
      </c>
      <c r="F58" s="3">
        <f t="shared" si="0"/>
        <v>0.5</v>
      </c>
      <c r="G58" s="3"/>
      <c r="H58" s="3"/>
      <c r="I58" s="3"/>
      <c r="J58" s="15"/>
    </row>
    <row r="59" spans="1:10" x14ac:dyDescent="0.25">
      <c r="A59" s="3">
        <v>20</v>
      </c>
      <c r="B59" s="3" t="s">
        <v>69</v>
      </c>
      <c r="C59" s="3" t="s">
        <v>65</v>
      </c>
      <c r="D59" s="3">
        <v>0.4</v>
      </c>
      <c r="E59" s="3">
        <v>0.5</v>
      </c>
      <c r="F59" s="3">
        <f t="shared" si="0"/>
        <v>0.45</v>
      </c>
      <c r="G59" s="3"/>
      <c r="H59" s="3"/>
      <c r="I59" s="3"/>
      <c r="J59" s="15" t="s">
        <v>85</v>
      </c>
    </row>
    <row r="60" spans="1:10" x14ac:dyDescent="0.25">
      <c r="A60" s="3">
        <v>21</v>
      </c>
      <c r="B60" s="3" t="s">
        <v>69</v>
      </c>
      <c r="C60" s="3" t="s">
        <v>65</v>
      </c>
      <c r="D60" s="3">
        <v>1</v>
      </c>
      <c r="E60" s="3">
        <v>1.5</v>
      </c>
      <c r="F60" s="3">
        <f t="shared" si="0"/>
        <v>1.25</v>
      </c>
      <c r="G60" s="3"/>
      <c r="H60" s="3"/>
      <c r="I60" s="3"/>
      <c r="J60" s="15"/>
    </row>
    <row r="61" spans="1:10" x14ac:dyDescent="0.25">
      <c r="A61" s="3">
        <v>22</v>
      </c>
      <c r="B61" s="3" t="s">
        <v>69</v>
      </c>
      <c r="C61" s="3" t="s">
        <v>65</v>
      </c>
      <c r="D61" s="3">
        <v>0.5</v>
      </c>
      <c r="E61" s="3">
        <v>0.7</v>
      </c>
      <c r="F61" s="3">
        <f t="shared" si="0"/>
        <v>0.6</v>
      </c>
      <c r="G61" s="3"/>
      <c r="H61" s="3"/>
      <c r="I61" s="3"/>
      <c r="J61" s="15" t="s">
        <v>85</v>
      </c>
    </row>
    <row r="62" spans="1:10" x14ac:dyDescent="0.25">
      <c r="A62" s="3">
        <v>23</v>
      </c>
      <c r="B62" s="3" t="s">
        <v>69</v>
      </c>
      <c r="C62" s="3" t="s">
        <v>65</v>
      </c>
      <c r="D62" s="3">
        <v>0.5</v>
      </c>
      <c r="E62" s="3">
        <v>0.3</v>
      </c>
      <c r="F62" s="3">
        <f t="shared" si="0"/>
        <v>0.4</v>
      </c>
      <c r="G62" s="3"/>
      <c r="H62" s="3"/>
      <c r="I62" s="3"/>
      <c r="J62" s="15" t="s">
        <v>83</v>
      </c>
    </row>
    <row r="63" spans="1:10" x14ac:dyDescent="0.25">
      <c r="A63" s="3">
        <v>24</v>
      </c>
      <c r="B63" s="3" t="s">
        <v>69</v>
      </c>
      <c r="C63" s="3" t="s">
        <v>65</v>
      </c>
      <c r="D63" s="3">
        <v>0.3</v>
      </c>
      <c r="E63" s="3">
        <v>0.4</v>
      </c>
      <c r="F63" s="3">
        <f t="shared" si="0"/>
        <v>0.35</v>
      </c>
      <c r="G63" s="3"/>
      <c r="H63" s="3"/>
      <c r="I63" s="3"/>
      <c r="J63" s="15"/>
    </row>
    <row r="64" spans="1:10" x14ac:dyDescent="0.25">
      <c r="A64" s="3">
        <v>25</v>
      </c>
      <c r="B64" s="3" t="s">
        <v>69</v>
      </c>
      <c r="C64" s="3" t="s">
        <v>65</v>
      </c>
      <c r="D64" s="3">
        <v>0.8</v>
      </c>
      <c r="E64" s="3">
        <v>1</v>
      </c>
      <c r="F64" s="3">
        <f t="shared" si="0"/>
        <v>0.9</v>
      </c>
      <c r="G64" s="3">
        <v>10.8</v>
      </c>
      <c r="H64" s="3">
        <v>494.5</v>
      </c>
      <c r="I64" s="3">
        <v>23.1</v>
      </c>
      <c r="J64" s="15" t="s">
        <v>83</v>
      </c>
    </row>
    <row r="65" spans="1:10" x14ac:dyDescent="0.25">
      <c r="A65" s="3">
        <v>26</v>
      </c>
      <c r="B65" s="3" t="s">
        <v>69</v>
      </c>
      <c r="C65" s="3" t="s">
        <v>65</v>
      </c>
      <c r="D65" s="3">
        <v>0.7</v>
      </c>
      <c r="E65" s="3">
        <v>0.6</v>
      </c>
      <c r="F65" s="3">
        <f t="shared" si="0"/>
        <v>0.64999999999999991</v>
      </c>
      <c r="G65" s="3"/>
      <c r="H65" s="3"/>
      <c r="I65" s="3"/>
      <c r="J65" s="15" t="s">
        <v>82</v>
      </c>
    </row>
    <row r="66" spans="1:10" x14ac:dyDescent="0.25">
      <c r="A66" s="3">
        <v>27</v>
      </c>
      <c r="B66" s="3" t="s">
        <v>69</v>
      </c>
      <c r="C66" s="3" t="s">
        <v>65</v>
      </c>
      <c r="D66" s="3">
        <v>0.5</v>
      </c>
      <c r="E66" s="3">
        <v>0.3</v>
      </c>
      <c r="F66" s="3">
        <f t="shared" si="0"/>
        <v>0.4</v>
      </c>
      <c r="G66" s="3"/>
      <c r="H66" s="3"/>
      <c r="I66" s="3"/>
      <c r="J66" s="15" t="s">
        <v>85</v>
      </c>
    </row>
    <row r="67" spans="1:10" x14ac:dyDescent="0.25">
      <c r="A67" s="3">
        <v>28</v>
      </c>
      <c r="B67" s="3" t="s">
        <v>69</v>
      </c>
      <c r="C67" s="3" t="s">
        <v>65</v>
      </c>
      <c r="D67" s="3">
        <v>1</v>
      </c>
      <c r="E67" s="3">
        <v>0.7</v>
      </c>
      <c r="F67" s="3">
        <f t="shared" si="0"/>
        <v>0.85</v>
      </c>
      <c r="G67" s="3"/>
      <c r="H67" s="3"/>
      <c r="I67" s="3"/>
      <c r="J67" s="15" t="s">
        <v>90</v>
      </c>
    </row>
    <row r="68" spans="1:10" x14ac:dyDescent="0.25">
      <c r="A68" s="3">
        <v>29</v>
      </c>
      <c r="B68" s="3" t="s">
        <v>69</v>
      </c>
      <c r="C68" s="3" t="s">
        <v>65</v>
      </c>
      <c r="D68" s="3">
        <v>1.1000000000000001</v>
      </c>
      <c r="E68" s="3">
        <v>11.1</v>
      </c>
      <c r="F68" s="3">
        <f t="shared" si="0"/>
        <v>6.1</v>
      </c>
      <c r="G68" s="3"/>
      <c r="H68" s="3"/>
      <c r="I68" s="3"/>
      <c r="J68" s="15"/>
    </row>
    <row r="69" spans="1:10" x14ac:dyDescent="0.25">
      <c r="A69" s="3">
        <v>30</v>
      </c>
      <c r="B69" s="3" t="s">
        <v>69</v>
      </c>
      <c r="C69" s="3" t="s">
        <v>65</v>
      </c>
      <c r="D69" s="3">
        <v>0.4</v>
      </c>
      <c r="E69" s="3">
        <v>0.8</v>
      </c>
      <c r="F69" s="3">
        <f t="shared" ref="F69:F132" si="1">AVERAGE(D69:E69)</f>
        <v>0.60000000000000009</v>
      </c>
      <c r="G69" s="3"/>
      <c r="H69" s="3"/>
      <c r="I69" s="3"/>
      <c r="J69" s="15"/>
    </row>
    <row r="70" spans="1:10" x14ac:dyDescent="0.25">
      <c r="A70" s="3">
        <v>31</v>
      </c>
      <c r="B70" s="3" t="s">
        <v>69</v>
      </c>
      <c r="C70" s="3" t="s">
        <v>65</v>
      </c>
      <c r="D70" s="3">
        <v>0.3</v>
      </c>
      <c r="E70" s="3">
        <v>0.3</v>
      </c>
      <c r="F70" s="3">
        <f t="shared" si="1"/>
        <v>0.3</v>
      </c>
      <c r="G70" s="3"/>
      <c r="H70" s="3"/>
      <c r="I70" s="3"/>
      <c r="J70" s="15" t="s">
        <v>85</v>
      </c>
    </row>
    <row r="71" spans="1:10" x14ac:dyDescent="0.25">
      <c r="A71" s="3">
        <v>32</v>
      </c>
      <c r="B71" s="3" t="s">
        <v>69</v>
      </c>
      <c r="C71" s="3" t="s">
        <v>65</v>
      </c>
      <c r="D71" s="3">
        <v>0.7</v>
      </c>
      <c r="E71" s="3">
        <v>1.1000000000000001</v>
      </c>
      <c r="F71" s="3">
        <f t="shared" si="1"/>
        <v>0.9</v>
      </c>
      <c r="G71" s="3"/>
      <c r="H71" s="3"/>
      <c r="I71" s="3"/>
      <c r="J71" s="15" t="s">
        <v>82</v>
      </c>
    </row>
    <row r="72" spans="1:10" x14ac:dyDescent="0.25">
      <c r="A72" s="3">
        <v>33</v>
      </c>
      <c r="B72" s="3" t="s">
        <v>69</v>
      </c>
      <c r="C72" s="3" t="s">
        <v>65</v>
      </c>
      <c r="D72" s="3">
        <v>0.7</v>
      </c>
      <c r="E72" s="3">
        <v>0.7</v>
      </c>
      <c r="F72" s="3">
        <f t="shared" si="1"/>
        <v>0.7</v>
      </c>
      <c r="G72" s="3"/>
      <c r="H72" s="3"/>
      <c r="I72" s="3"/>
      <c r="J72" s="15" t="s">
        <v>82</v>
      </c>
    </row>
    <row r="73" spans="1:10" x14ac:dyDescent="0.25">
      <c r="A73" s="3">
        <v>34</v>
      </c>
      <c r="B73" s="3" t="s">
        <v>69</v>
      </c>
      <c r="C73" s="3" t="s">
        <v>65</v>
      </c>
      <c r="D73" s="3">
        <v>0.5</v>
      </c>
      <c r="E73" s="3">
        <v>0.7</v>
      </c>
      <c r="F73" s="3">
        <f t="shared" si="1"/>
        <v>0.6</v>
      </c>
      <c r="G73" s="3"/>
      <c r="H73" s="3"/>
      <c r="I73" s="3"/>
      <c r="J73" s="15" t="s">
        <v>85</v>
      </c>
    </row>
    <row r="74" spans="1:10" x14ac:dyDescent="0.25">
      <c r="A74" s="3">
        <v>35</v>
      </c>
      <c r="B74" s="3" t="s">
        <v>69</v>
      </c>
      <c r="C74" s="3" t="s">
        <v>65</v>
      </c>
      <c r="D74" s="3">
        <v>0.8</v>
      </c>
      <c r="E74" s="3">
        <v>0.8</v>
      </c>
      <c r="F74" s="3">
        <f t="shared" si="1"/>
        <v>0.8</v>
      </c>
      <c r="G74" s="3"/>
      <c r="H74" s="3"/>
      <c r="I74" s="3"/>
      <c r="J74" s="15" t="s">
        <v>85</v>
      </c>
    </row>
    <row r="75" spans="1:10" x14ac:dyDescent="0.25">
      <c r="A75" s="3">
        <v>36</v>
      </c>
      <c r="B75" s="3" t="s">
        <v>69</v>
      </c>
      <c r="C75" s="3" t="s">
        <v>65</v>
      </c>
      <c r="D75" s="3">
        <v>1.8</v>
      </c>
      <c r="E75" s="3">
        <v>1.3</v>
      </c>
      <c r="F75" s="3">
        <f t="shared" si="1"/>
        <v>1.55</v>
      </c>
      <c r="G75" s="3"/>
      <c r="H75" s="3"/>
      <c r="I75" s="3"/>
      <c r="J75" s="15"/>
    </row>
    <row r="76" spans="1:10" x14ac:dyDescent="0.25">
      <c r="A76" s="3">
        <v>1</v>
      </c>
      <c r="B76" s="3" t="s">
        <v>70</v>
      </c>
      <c r="C76" s="3" t="s">
        <v>65</v>
      </c>
      <c r="D76" s="3">
        <v>3</v>
      </c>
      <c r="E76" s="3">
        <v>2.2999999999999998</v>
      </c>
      <c r="F76" s="3">
        <f t="shared" si="1"/>
        <v>2.65</v>
      </c>
      <c r="G76" s="3">
        <v>11</v>
      </c>
      <c r="H76" s="3">
        <v>998.4</v>
      </c>
      <c r="I76" s="3">
        <v>18.600000000000001</v>
      </c>
      <c r="J76" s="15" t="s">
        <v>84</v>
      </c>
    </row>
    <row r="77" spans="1:10" s="19" customFormat="1" x14ac:dyDescent="0.25">
      <c r="A77" s="3">
        <v>2</v>
      </c>
      <c r="B77" s="3" t="s">
        <v>70</v>
      </c>
      <c r="C77" s="3" t="s">
        <v>65</v>
      </c>
      <c r="D77" s="3">
        <v>44</v>
      </c>
      <c r="E77" s="3">
        <v>4.8</v>
      </c>
      <c r="F77" s="3">
        <f t="shared" si="1"/>
        <v>24.4</v>
      </c>
      <c r="G77" s="3"/>
      <c r="H77" s="3"/>
      <c r="I77" s="3"/>
      <c r="J77" s="15"/>
    </row>
    <row r="78" spans="1:10" x14ac:dyDescent="0.25">
      <c r="A78" s="3">
        <v>3</v>
      </c>
      <c r="B78" s="3" t="s">
        <v>70</v>
      </c>
      <c r="C78" s="3" t="s">
        <v>65</v>
      </c>
      <c r="D78" s="3">
        <v>2.1</v>
      </c>
      <c r="E78" s="3">
        <v>2.4</v>
      </c>
      <c r="F78" s="3">
        <f t="shared" si="1"/>
        <v>2.25</v>
      </c>
      <c r="G78" s="3"/>
      <c r="H78" s="3"/>
      <c r="I78" s="3"/>
      <c r="J78" s="15" t="s">
        <v>86</v>
      </c>
    </row>
    <row r="79" spans="1:10" x14ac:dyDescent="0.25">
      <c r="A79" s="3">
        <v>4</v>
      </c>
      <c r="B79" s="3" t="s">
        <v>70</v>
      </c>
      <c r="C79" s="3" t="s">
        <v>65</v>
      </c>
      <c r="D79" s="3">
        <v>2.8</v>
      </c>
      <c r="E79" s="3">
        <v>3.1</v>
      </c>
      <c r="F79" s="3">
        <f t="shared" si="1"/>
        <v>2.95</v>
      </c>
      <c r="G79" s="3"/>
      <c r="H79" s="3"/>
      <c r="I79" s="3"/>
      <c r="J79" s="15"/>
    </row>
    <row r="80" spans="1:10" x14ac:dyDescent="0.25">
      <c r="A80" s="3">
        <v>5</v>
      </c>
      <c r="B80" s="3" t="s">
        <v>70</v>
      </c>
      <c r="C80" s="3" t="s">
        <v>65</v>
      </c>
      <c r="D80" s="3">
        <v>2.4</v>
      </c>
      <c r="E80" s="3">
        <v>2.9</v>
      </c>
      <c r="F80" s="3">
        <f t="shared" si="1"/>
        <v>2.65</v>
      </c>
      <c r="G80" s="3"/>
      <c r="H80" s="3"/>
      <c r="I80" s="3"/>
      <c r="J80" s="15" t="s">
        <v>83</v>
      </c>
    </row>
    <row r="81" spans="1:10" x14ac:dyDescent="0.25">
      <c r="A81" s="3">
        <v>6</v>
      </c>
      <c r="B81" s="3" t="s">
        <v>70</v>
      </c>
      <c r="C81" s="3" t="s">
        <v>65</v>
      </c>
      <c r="D81" s="3">
        <v>4</v>
      </c>
      <c r="E81" s="3">
        <v>4.3</v>
      </c>
      <c r="F81" s="3">
        <f t="shared" si="1"/>
        <v>4.1500000000000004</v>
      </c>
      <c r="G81" s="3"/>
      <c r="H81" s="3"/>
      <c r="I81" s="3"/>
      <c r="J81" s="15" t="s">
        <v>85</v>
      </c>
    </row>
    <row r="82" spans="1:10" x14ac:dyDescent="0.25">
      <c r="A82" s="3">
        <v>7</v>
      </c>
      <c r="B82" s="3" t="s">
        <v>70</v>
      </c>
      <c r="C82" s="3" t="s">
        <v>65</v>
      </c>
      <c r="D82" s="3">
        <v>1.7</v>
      </c>
      <c r="E82" s="3">
        <v>2.1</v>
      </c>
      <c r="F82" s="3">
        <f t="shared" si="1"/>
        <v>1.9</v>
      </c>
      <c r="G82" s="3"/>
      <c r="H82" s="3"/>
      <c r="I82" s="3"/>
      <c r="J82" s="15"/>
    </row>
    <row r="83" spans="1:10" x14ac:dyDescent="0.25">
      <c r="A83" s="3">
        <v>8</v>
      </c>
      <c r="B83" s="3" t="s">
        <v>70</v>
      </c>
      <c r="C83" s="3" t="s">
        <v>65</v>
      </c>
      <c r="D83" s="3">
        <v>5</v>
      </c>
      <c r="E83" s="3">
        <v>5.2</v>
      </c>
      <c r="F83" s="3">
        <f t="shared" si="1"/>
        <v>5.0999999999999996</v>
      </c>
      <c r="G83" s="3"/>
      <c r="H83" s="3"/>
      <c r="I83" s="3"/>
      <c r="J83" s="15"/>
    </row>
    <row r="84" spans="1:10" x14ac:dyDescent="0.25">
      <c r="A84" s="3">
        <v>9</v>
      </c>
      <c r="B84" s="3" t="s">
        <v>70</v>
      </c>
      <c r="C84" s="3" t="s">
        <v>65</v>
      </c>
      <c r="D84" s="3">
        <v>4.5</v>
      </c>
      <c r="E84" s="3">
        <v>4.8</v>
      </c>
      <c r="F84" s="3">
        <f t="shared" si="1"/>
        <v>4.6500000000000004</v>
      </c>
      <c r="G84" s="3"/>
      <c r="H84" s="3"/>
      <c r="I84" s="3"/>
      <c r="J84" s="15"/>
    </row>
    <row r="85" spans="1:10" x14ac:dyDescent="0.25">
      <c r="A85" s="3">
        <v>10</v>
      </c>
      <c r="B85" s="3" t="s">
        <v>70</v>
      </c>
      <c r="C85" s="3" t="s">
        <v>65</v>
      </c>
      <c r="D85" s="3">
        <v>2.4</v>
      </c>
      <c r="E85" s="3">
        <v>2.4</v>
      </c>
      <c r="F85" s="3">
        <f t="shared" si="1"/>
        <v>2.4</v>
      </c>
      <c r="G85" s="3"/>
      <c r="H85" s="3"/>
      <c r="I85" s="3"/>
      <c r="J85" s="15"/>
    </row>
    <row r="86" spans="1:10" x14ac:dyDescent="0.25">
      <c r="A86" s="3">
        <v>11</v>
      </c>
      <c r="B86" s="3" t="s">
        <v>70</v>
      </c>
      <c r="C86" s="3" t="s">
        <v>65</v>
      </c>
      <c r="D86" s="3">
        <v>4.3</v>
      </c>
      <c r="E86" s="3">
        <v>4.3</v>
      </c>
      <c r="F86" s="3">
        <f t="shared" si="1"/>
        <v>4.3</v>
      </c>
      <c r="G86" s="3"/>
      <c r="H86" s="3"/>
      <c r="I86" s="3"/>
      <c r="J86" s="15"/>
    </row>
    <row r="87" spans="1:10" x14ac:dyDescent="0.25">
      <c r="A87" s="3">
        <v>12</v>
      </c>
      <c r="B87" s="3" t="s">
        <v>70</v>
      </c>
      <c r="C87" s="3" t="s">
        <v>65</v>
      </c>
      <c r="D87" s="3">
        <v>3.9</v>
      </c>
      <c r="E87" s="3">
        <v>4.7</v>
      </c>
      <c r="F87" s="3">
        <f t="shared" si="1"/>
        <v>4.3</v>
      </c>
      <c r="G87" s="3"/>
      <c r="H87" s="3"/>
      <c r="I87" s="3"/>
      <c r="J87" s="15"/>
    </row>
    <row r="88" spans="1:10" x14ac:dyDescent="0.25">
      <c r="A88" s="3">
        <v>13</v>
      </c>
      <c r="B88" s="3" t="s">
        <v>70</v>
      </c>
      <c r="C88" s="3" t="s">
        <v>65</v>
      </c>
      <c r="D88" s="3">
        <v>4.3</v>
      </c>
      <c r="E88" s="3">
        <v>4.0999999999999996</v>
      </c>
      <c r="F88" s="3">
        <f t="shared" si="1"/>
        <v>4.1999999999999993</v>
      </c>
      <c r="G88" s="3">
        <v>11</v>
      </c>
      <c r="H88" s="3">
        <v>857.7</v>
      </c>
      <c r="I88" s="3">
        <v>19.100000000000001</v>
      </c>
      <c r="J88" s="15"/>
    </row>
    <row r="89" spans="1:10" x14ac:dyDescent="0.25">
      <c r="A89" s="3">
        <v>14</v>
      </c>
      <c r="B89" s="3" t="s">
        <v>70</v>
      </c>
      <c r="C89" s="3" t="s">
        <v>65</v>
      </c>
      <c r="D89" s="3">
        <v>2.7</v>
      </c>
      <c r="E89" s="3">
        <v>2.5</v>
      </c>
      <c r="F89" s="3">
        <f t="shared" si="1"/>
        <v>2.6</v>
      </c>
      <c r="G89" s="3"/>
      <c r="H89" s="3"/>
      <c r="I89" s="3"/>
      <c r="J89" s="15" t="s">
        <v>83</v>
      </c>
    </row>
    <row r="90" spans="1:10" x14ac:dyDescent="0.25">
      <c r="A90" s="3">
        <v>15</v>
      </c>
      <c r="B90" s="3" t="s">
        <v>70</v>
      </c>
      <c r="C90" s="3" t="s">
        <v>65</v>
      </c>
      <c r="D90" s="3">
        <v>3.8</v>
      </c>
      <c r="E90" s="3">
        <v>5.2</v>
      </c>
      <c r="F90" s="3">
        <f t="shared" si="1"/>
        <v>4.5</v>
      </c>
      <c r="G90" s="3"/>
      <c r="H90" s="3"/>
      <c r="I90" s="3"/>
      <c r="J90" s="15"/>
    </row>
    <row r="91" spans="1:10" x14ac:dyDescent="0.25">
      <c r="A91" s="3">
        <v>16</v>
      </c>
      <c r="B91" s="3" t="s">
        <v>70</v>
      </c>
      <c r="C91" s="3" t="s">
        <v>65</v>
      </c>
      <c r="D91" s="3">
        <v>3</v>
      </c>
      <c r="E91" s="3">
        <v>3.6</v>
      </c>
      <c r="F91" s="3">
        <f t="shared" si="1"/>
        <v>3.3</v>
      </c>
      <c r="G91" s="3"/>
      <c r="H91" s="3"/>
      <c r="I91" s="3"/>
      <c r="J91" s="15"/>
    </row>
    <row r="92" spans="1:10" x14ac:dyDescent="0.25">
      <c r="A92" s="3">
        <v>17</v>
      </c>
      <c r="B92" s="3" t="s">
        <v>70</v>
      </c>
      <c r="C92" s="3" t="s">
        <v>65</v>
      </c>
      <c r="D92" s="3">
        <v>2.8</v>
      </c>
      <c r="E92" s="3">
        <v>2.7</v>
      </c>
      <c r="F92" s="3">
        <f t="shared" si="1"/>
        <v>2.75</v>
      </c>
      <c r="G92" s="3"/>
      <c r="H92" s="3"/>
      <c r="I92" s="3"/>
      <c r="J92" s="15"/>
    </row>
    <row r="93" spans="1:10" x14ac:dyDescent="0.25">
      <c r="A93" s="3">
        <v>18</v>
      </c>
      <c r="B93" s="3" t="s">
        <v>70</v>
      </c>
      <c r="C93" s="3" t="s">
        <v>65</v>
      </c>
      <c r="D93" s="3">
        <v>2.2999999999999998</v>
      </c>
      <c r="E93" s="3">
        <v>2.2999999999999998</v>
      </c>
      <c r="F93" s="3">
        <f t="shared" si="1"/>
        <v>2.2999999999999998</v>
      </c>
      <c r="G93" s="3"/>
      <c r="H93" s="3"/>
      <c r="I93" s="3"/>
      <c r="J93" s="15"/>
    </row>
    <row r="94" spans="1:10" x14ac:dyDescent="0.25">
      <c r="A94" s="3">
        <v>19</v>
      </c>
      <c r="B94" s="3" t="s">
        <v>70</v>
      </c>
      <c r="C94" s="3" t="s">
        <v>65</v>
      </c>
      <c r="D94" s="3">
        <v>1.8</v>
      </c>
      <c r="E94" s="3">
        <v>2.1</v>
      </c>
      <c r="F94" s="3">
        <f t="shared" si="1"/>
        <v>1.9500000000000002</v>
      </c>
      <c r="G94" s="3"/>
      <c r="H94" s="3"/>
      <c r="I94" s="3"/>
      <c r="J94" s="15" t="s">
        <v>85</v>
      </c>
    </row>
    <row r="95" spans="1:10" x14ac:dyDescent="0.25">
      <c r="A95" s="3">
        <v>20</v>
      </c>
      <c r="B95" s="3" t="s">
        <v>70</v>
      </c>
      <c r="C95" s="3" t="s">
        <v>65</v>
      </c>
      <c r="D95" s="3">
        <v>4.3</v>
      </c>
      <c r="E95" s="3">
        <v>4.2</v>
      </c>
      <c r="F95" s="3">
        <f t="shared" si="1"/>
        <v>4.25</v>
      </c>
      <c r="G95" s="3"/>
      <c r="H95" s="3"/>
      <c r="I95" s="3"/>
      <c r="J95" s="15"/>
    </row>
    <row r="96" spans="1:10" x14ac:dyDescent="0.25">
      <c r="A96" s="3">
        <v>21</v>
      </c>
      <c r="B96" s="3" t="s">
        <v>70</v>
      </c>
      <c r="C96" s="3" t="s">
        <v>65</v>
      </c>
      <c r="D96" s="3">
        <v>2.4</v>
      </c>
      <c r="E96" s="3">
        <v>1.8</v>
      </c>
      <c r="F96" s="3">
        <f t="shared" si="1"/>
        <v>2.1</v>
      </c>
      <c r="G96" s="3"/>
      <c r="H96" s="3"/>
      <c r="I96" s="3"/>
      <c r="J96" s="15" t="s">
        <v>85</v>
      </c>
    </row>
    <row r="97" spans="1:10" x14ac:dyDescent="0.25">
      <c r="A97" s="3">
        <v>22</v>
      </c>
      <c r="B97" s="3" t="s">
        <v>70</v>
      </c>
      <c r="C97" s="3" t="s">
        <v>65</v>
      </c>
      <c r="D97" s="3">
        <v>1.9</v>
      </c>
      <c r="E97" s="3">
        <v>1.8</v>
      </c>
      <c r="F97" s="3">
        <f t="shared" si="1"/>
        <v>1.85</v>
      </c>
      <c r="G97" s="3"/>
      <c r="H97" s="3"/>
      <c r="I97" s="3"/>
      <c r="J97" s="15" t="s">
        <v>89</v>
      </c>
    </row>
    <row r="98" spans="1:10" x14ac:dyDescent="0.25">
      <c r="A98" s="3">
        <v>23</v>
      </c>
      <c r="B98" s="3" t="s">
        <v>70</v>
      </c>
      <c r="C98" s="3" t="s">
        <v>65</v>
      </c>
      <c r="D98" s="3">
        <v>2.1</v>
      </c>
      <c r="E98" s="3">
        <v>2.2999999999999998</v>
      </c>
      <c r="F98" s="3">
        <f t="shared" si="1"/>
        <v>2.2000000000000002</v>
      </c>
      <c r="G98" s="3"/>
      <c r="H98" s="3"/>
      <c r="I98" s="3"/>
      <c r="J98" s="15"/>
    </row>
    <row r="99" spans="1:10" x14ac:dyDescent="0.25">
      <c r="A99" s="3">
        <v>24</v>
      </c>
      <c r="B99" s="3" t="s">
        <v>70</v>
      </c>
      <c r="C99" s="3" t="s">
        <v>65</v>
      </c>
      <c r="D99" s="3">
        <v>2.2999999999999998</v>
      </c>
      <c r="E99" s="3">
        <v>2.6</v>
      </c>
      <c r="F99" s="3">
        <f t="shared" si="1"/>
        <v>2.4500000000000002</v>
      </c>
      <c r="G99" s="3"/>
      <c r="H99" s="3"/>
      <c r="I99" s="3"/>
      <c r="J99" s="15"/>
    </row>
    <row r="100" spans="1:10" x14ac:dyDescent="0.25">
      <c r="A100" s="3">
        <v>25</v>
      </c>
      <c r="B100" s="3" t="s">
        <v>70</v>
      </c>
      <c r="C100" s="3" t="s">
        <v>65</v>
      </c>
      <c r="D100" s="3">
        <v>3.3</v>
      </c>
      <c r="E100" s="3">
        <v>3.5</v>
      </c>
      <c r="F100" s="3">
        <f t="shared" si="1"/>
        <v>3.4</v>
      </c>
      <c r="G100" s="3">
        <v>11.1</v>
      </c>
      <c r="H100" s="3">
        <v>1015.7</v>
      </c>
      <c r="I100" s="3">
        <v>16.3</v>
      </c>
      <c r="J100" s="15"/>
    </row>
    <row r="101" spans="1:10" x14ac:dyDescent="0.25">
      <c r="A101" s="3">
        <v>26</v>
      </c>
      <c r="B101" s="3" t="s">
        <v>70</v>
      </c>
      <c r="C101" s="3" t="s">
        <v>65</v>
      </c>
      <c r="D101" s="3">
        <v>4</v>
      </c>
      <c r="E101" s="3">
        <v>3.5</v>
      </c>
      <c r="F101" s="3">
        <f t="shared" si="1"/>
        <v>3.75</v>
      </c>
      <c r="G101" s="3"/>
      <c r="H101" s="3"/>
      <c r="I101" s="3"/>
      <c r="J101" s="15"/>
    </row>
    <row r="102" spans="1:10" x14ac:dyDescent="0.25">
      <c r="A102" s="3">
        <v>27</v>
      </c>
      <c r="B102" s="3" t="s">
        <v>70</v>
      </c>
      <c r="C102" s="3" t="s">
        <v>65</v>
      </c>
      <c r="D102" s="3">
        <v>3.7</v>
      </c>
      <c r="E102" s="3">
        <v>3.4</v>
      </c>
      <c r="F102" s="3">
        <f t="shared" si="1"/>
        <v>3.55</v>
      </c>
      <c r="G102" s="3"/>
      <c r="H102" s="3"/>
      <c r="I102" s="3"/>
      <c r="J102" s="15"/>
    </row>
    <row r="103" spans="1:10" x14ac:dyDescent="0.25">
      <c r="A103" s="3">
        <v>28</v>
      </c>
      <c r="B103" s="3" t="s">
        <v>70</v>
      </c>
      <c r="C103" s="3" t="s">
        <v>65</v>
      </c>
      <c r="D103" s="3">
        <v>3.1</v>
      </c>
      <c r="E103" s="3">
        <v>3.3</v>
      </c>
      <c r="F103" s="3">
        <f t="shared" si="1"/>
        <v>3.2</v>
      </c>
      <c r="G103" s="3"/>
      <c r="H103" s="3"/>
      <c r="I103" s="3"/>
      <c r="J103" s="15"/>
    </row>
    <row r="104" spans="1:10" x14ac:dyDescent="0.25">
      <c r="A104" s="3">
        <v>29</v>
      </c>
      <c r="B104" s="3" t="s">
        <v>70</v>
      </c>
      <c r="C104" s="3" t="s">
        <v>65</v>
      </c>
      <c r="D104" s="3">
        <v>2.2999999999999998</v>
      </c>
      <c r="E104" s="3">
        <v>2.2999999999999998</v>
      </c>
      <c r="F104" s="3">
        <f t="shared" si="1"/>
        <v>2.2999999999999998</v>
      </c>
      <c r="G104" s="3"/>
      <c r="H104" s="3"/>
      <c r="I104" s="3"/>
      <c r="J104" s="15" t="s">
        <v>85</v>
      </c>
    </row>
    <row r="105" spans="1:10" x14ac:dyDescent="0.25">
      <c r="A105" s="3">
        <v>30</v>
      </c>
      <c r="B105" s="3" t="s">
        <v>70</v>
      </c>
      <c r="C105" s="3" t="s">
        <v>65</v>
      </c>
      <c r="D105" s="3">
        <v>3.4</v>
      </c>
      <c r="E105" s="3">
        <v>3.7</v>
      </c>
      <c r="F105" s="3">
        <f t="shared" si="1"/>
        <v>3.55</v>
      </c>
      <c r="G105" s="3"/>
      <c r="H105" s="3"/>
      <c r="I105" s="3"/>
      <c r="J105" s="15"/>
    </row>
    <row r="106" spans="1:10" x14ac:dyDescent="0.25">
      <c r="A106" s="3">
        <v>31</v>
      </c>
      <c r="B106" s="3" t="s">
        <v>70</v>
      </c>
      <c r="C106" s="3" t="s">
        <v>65</v>
      </c>
      <c r="D106" s="3">
        <v>2.2000000000000002</v>
      </c>
      <c r="E106" s="3">
        <v>3.2</v>
      </c>
      <c r="F106" s="3">
        <f t="shared" si="1"/>
        <v>2.7</v>
      </c>
      <c r="G106" s="3"/>
      <c r="H106" s="3"/>
      <c r="I106" s="3"/>
      <c r="J106" s="15" t="s">
        <v>86</v>
      </c>
    </row>
    <row r="107" spans="1:10" x14ac:dyDescent="0.25">
      <c r="A107" s="3">
        <v>32</v>
      </c>
      <c r="B107" s="3" t="s">
        <v>70</v>
      </c>
      <c r="C107" s="3" t="s">
        <v>65</v>
      </c>
      <c r="D107" s="3">
        <v>2.2999999999999998</v>
      </c>
      <c r="E107" s="3">
        <v>2.5</v>
      </c>
      <c r="F107" s="3">
        <f t="shared" si="1"/>
        <v>2.4</v>
      </c>
      <c r="G107" s="3"/>
      <c r="H107" s="3"/>
      <c r="I107" s="3"/>
      <c r="J107" s="15"/>
    </row>
    <row r="108" spans="1:10" x14ac:dyDescent="0.25">
      <c r="A108" s="3">
        <v>33</v>
      </c>
      <c r="B108" s="3" t="s">
        <v>70</v>
      </c>
      <c r="C108" s="3" t="s">
        <v>65</v>
      </c>
      <c r="D108" s="3">
        <v>3.2</v>
      </c>
      <c r="E108" s="3">
        <v>3.5</v>
      </c>
      <c r="F108" s="3">
        <f t="shared" si="1"/>
        <v>3.35</v>
      </c>
      <c r="G108" s="3"/>
      <c r="H108" s="3"/>
      <c r="I108" s="3"/>
      <c r="J108" s="15"/>
    </row>
    <row r="109" spans="1:10" x14ac:dyDescent="0.25">
      <c r="A109" s="3">
        <v>34</v>
      </c>
      <c r="B109" s="3" t="s">
        <v>70</v>
      </c>
      <c r="C109" s="3" t="s">
        <v>65</v>
      </c>
      <c r="D109" s="3">
        <v>3.7</v>
      </c>
      <c r="E109" s="3">
        <v>3.5</v>
      </c>
      <c r="F109" s="3">
        <f t="shared" si="1"/>
        <v>3.6</v>
      </c>
      <c r="G109" s="3"/>
      <c r="H109" s="3"/>
      <c r="I109" s="3"/>
      <c r="J109" s="15"/>
    </row>
    <row r="110" spans="1:10" x14ac:dyDescent="0.25">
      <c r="A110" s="3">
        <v>35</v>
      </c>
      <c r="B110" s="3" t="s">
        <v>70</v>
      </c>
      <c r="C110" s="3" t="s">
        <v>65</v>
      </c>
      <c r="D110" s="3">
        <v>3.2</v>
      </c>
      <c r="E110" s="3">
        <v>2.6</v>
      </c>
      <c r="F110" s="3">
        <f t="shared" si="1"/>
        <v>2.9000000000000004</v>
      </c>
      <c r="G110" s="3"/>
      <c r="H110" s="3"/>
      <c r="I110" s="3"/>
      <c r="J110" s="15"/>
    </row>
    <row r="111" spans="1:10" x14ac:dyDescent="0.25">
      <c r="A111" s="3">
        <v>36</v>
      </c>
      <c r="B111" s="3" t="s">
        <v>70</v>
      </c>
      <c r="C111" s="3" t="s">
        <v>65</v>
      </c>
      <c r="D111" s="3">
        <v>2.8</v>
      </c>
      <c r="E111" s="3">
        <v>2.2000000000000002</v>
      </c>
      <c r="F111" s="3">
        <f t="shared" si="1"/>
        <v>2.5</v>
      </c>
      <c r="G111" s="3"/>
      <c r="H111" s="3"/>
      <c r="I111" s="3"/>
      <c r="J111" s="15"/>
    </row>
    <row r="112" spans="1:10" x14ac:dyDescent="0.25">
      <c r="A112" s="3">
        <v>1</v>
      </c>
      <c r="B112" s="3" t="s">
        <v>64</v>
      </c>
      <c r="C112" s="3" t="s">
        <v>66</v>
      </c>
      <c r="D112" s="3">
        <v>1.4</v>
      </c>
      <c r="E112" s="3">
        <v>1.4</v>
      </c>
      <c r="F112" s="3">
        <f t="shared" si="1"/>
        <v>1.4</v>
      </c>
      <c r="G112" s="3">
        <v>9.9</v>
      </c>
      <c r="H112" s="3">
        <v>767.4</v>
      </c>
      <c r="I112" s="3">
        <v>17.25</v>
      </c>
      <c r="J112" s="15" t="s">
        <v>86</v>
      </c>
    </row>
    <row r="113" spans="1:10" x14ac:dyDescent="0.25">
      <c r="A113" s="3">
        <v>2</v>
      </c>
      <c r="B113" s="3" t="s">
        <v>64</v>
      </c>
      <c r="C113" s="3" t="s">
        <v>66</v>
      </c>
      <c r="D113" s="3">
        <v>0.5</v>
      </c>
      <c r="E113" s="3">
        <v>0.6</v>
      </c>
      <c r="F113" s="3">
        <f t="shared" si="1"/>
        <v>0.55000000000000004</v>
      </c>
      <c r="G113" s="3"/>
      <c r="H113" s="3"/>
      <c r="I113" s="3"/>
      <c r="J113" s="15"/>
    </row>
    <row r="114" spans="1:10" x14ac:dyDescent="0.25">
      <c r="A114" s="3">
        <v>3</v>
      </c>
      <c r="B114" s="3" t="s">
        <v>64</v>
      </c>
      <c r="C114" s="3" t="s">
        <v>66</v>
      </c>
      <c r="D114" s="3">
        <v>0.5</v>
      </c>
      <c r="E114" s="3">
        <v>0.6</v>
      </c>
      <c r="F114" s="3">
        <f t="shared" si="1"/>
        <v>0.55000000000000004</v>
      </c>
      <c r="G114" s="3"/>
      <c r="H114" s="3"/>
      <c r="I114" s="3"/>
      <c r="J114" s="15"/>
    </row>
    <row r="115" spans="1:10" x14ac:dyDescent="0.25">
      <c r="A115" s="3">
        <v>4</v>
      </c>
      <c r="B115" s="3" t="s">
        <v>64</v>
      </c>
      <c r="C115" s="3" t="s">
        <v>66</v>
      </c>
      <c r="D115" s="3">
        <v>0.4</v>
      </c>
      <c r="E115" s="3">
        <v>0.5</v>
      </c>
      <c r="F115" s="3">
        <f t="shared" si="1"/>
        <v>0.45</v>
      </c>
      <c r="G115" s="3"/>
      <c r="H115" s="3"/>
      <c r="I115" s="3"/>
      <c r="J115" s="15" t="s">
        <v>83</v>
      </c>
    </row>
    <row r="116" spans="1:10" x14ac:dyDescent="0.25">
      <c r="A116" s="3">
        <v>5</v>
      </c>
      <c r="B116" s="3" t="s">
        <v>64</v>
      </c>
      <c r="C116" s="3" t="s">
        <v>66</v>
      </c>
      <c r="D116" s="3">
        <v>0.6</v>
      </c>
      <c r="E116" s="3">
        <v>0.8</v>
      </c>
      <c r="F116" s="3">
        <f t="shared" si="1"/>
        <v>0.7</v>
      </c>
      <c r="G116" s="3"/>
      <c r="H116" s="3"/>
      <c r="I116" s="3"/>
      <c r="J116" s="15" t="s">
        <v>83</v>
      </c>
    </row>
    <row r="117" spans="1:10" x14ac:dyDescent="0.25">
      <c r="A117" s="3">
        <v>6</v>
      </c>
      <c r="B117" s="3" t="s">
        <v>64</v>
      </c>
      <c r="C117" s="3" t="s">
        <v>66</v>
      </c>
      <c r="D117" s="3">
        <v>1.3</v>
      </c>
      <c r="E117" s="3">
        <v>0.8</v>
      </c>
      <c r="F117" s="3">
        <f t="shared" si="1"/>
        <v>1.05</v>
      </c>
      <c r="G117" s="3"/>
      <c r="H117" s="3"/>
      <c r="I117" s="3"/>
      <c r="J117" s="15"/>
    </row>
    <row r="118" spans="1:10" x14ac:dyDescent="0.25">
      <c r="A118" s="3">
        <v>7</v>
      </c>
      <c r="B118" s="3" t="s">
        <v>64</v>
      </c>
      <c r="C118" s="3" t="s">
        <v>66</v>
      </c>
      <c r="D118" s="3">
        <v>2.1</v>
      </c>
      <c r="E118" s="3">
        <v>2.1</v>
      </c>
      <c r="F118" s="3">
        <f t="shared" si="1"/>
        <v>2.1</v>
      </c>
      <c r="G118" s="3"/>
      <c r="H118" s="3"/>
      <c r="I118" s="3"/>
      <c r="J118" s="15"/>
    </row>
    <row r="119" spans="1:10" x14ac:dyDescent="0.25">
      <c r="A119" s="3">
        <v>8</v>
      </c>
      <c r="B119" s="3" t="s">
        <v>64</v>
      </c>
      <c r="C119" s="3" t="s">
        <v>66</v>
      </c>
      <c r="D119" s="3">
        <v>1.8</v>
      </c>
      <c r="E119" s="3">
        <v>2.1</v>
      </c>
      <c r="F119" s="3">
        <f t="shared" si="1"/>
        <v>1.9500000000000002</v>
      </c>
      <c r="G119" s="3"/>
      <c r="H119" s="3"/>
      <c r="I119" s="3"/>
      <c r="J119" s="15"/>
    </row>
    <row r="120" spans="1:10" x14ac:dyDescent="0.25">
      <c r="A120" s="3">
        <v>9</v>
      </c>
      <c r="B120" s="3" t="s">
        <v>64</v>
      </c>
      <c r="C120" s="3" t="s">
        <v>66</v>
      </c>
      <c r="D120" s="3">
        <v>5.2</v>
      </c>
      <c r="E120" s="3">
        <v>5.3</v>
      </c>
      <c r="F120" s="3">
        <f t="shared" si="1"/>
        <v>5.25</v>
      </c>
      <c r="G120" s="3"/>
      <c r="H120" s="3"/>
      <c r="I120" s="3"/>
      <c r="J120" s="15"/>
    </row>
    <row r="121" spans="1:10" x14ac:dyDescent="0.25">
      <c r="A121" s="3">
        <v>10</v>
      </c>
      <c r="B121" s="3" t="s">
        <v>64</v>
      </c>
      <c r="C121" s="3" t="s">
        <v>66</v>
      </c>
      <c r="D121" s="3">
        <v>2.9</v>
      </c>
      <c r="E121" s="3">
        <v>2.9</v>
      </c>
      <c r="F121" s="3">
        <f t="shared" si="1"/>
        <v>2.9</v>
      </c>
      <c r="G121" s="3"/>
      <c r="H121" s="3"/>
      <c r="I121" s="3"/>
      <c r="J121" s="15"/>
    </row>
    <row r="122" spans="1:10" x14ac:dyDescent="0.25">
      <c r="A122" s="3">
        <v>11</v>
      </c>
      <c r="B122" s="3" t="s">
        <v>64</v>
      </c>
      <c r="C122" s="3" t="s">
        <v>66</v>
      </c>
      <c r="D122" s="3">
        <v>2.7</v>
      </c>
      <c r="E122" s="3">
        <v>3.5</v>
      </c>
      <c r="F122" s="3">
        <f t="shared" si="1"/>
        <v>3.1</v>
      </c>
      <c r="G122" s="3"/>
      <c r="H122" s="3"/>
      <c r="I122" s="3"/>
      <c r="J122" s="15"/>
    </row>
    <row r="123" spans="1:10" x14ac:dyDescent="0.25">
      <c r="A123" s="3">
        <v>12</v>
      </c>
      <c r="B123" s="3" t="s">
        <v>64</v>
      </c>
      <c r="C123" s="3" t="s">
        <v>66</v>
      </c>
      <c r="D123" s="3">
        <v>2.4</v>
      </c>
      <c r="E123" s="3">
        <v>2.1</v>
      </c>
      <c r="F123" s="3">
        <f t="shared" si="1"/>
        <v>2.25</v>
      </c>
      <c r="G123" s="3"/>
      <c r="H123" s="3"/>
      <c r="I123" s="3"/>
      <c r="J123" s="15" t="s">
        <v>85</v>
      </c>
    </row>
    <row r="124" spans="1:10" s="19" customFormat="1" x14ac:dyDescent="0.25">
      <c r="A124" s="3">
        <v>13</v>
      </c>
      <c r="B124" s="20" t="s">
        <v>64</v>
      </c>
      <c r="C124" s="20" t="s">
        <v>66</v>
      </c>
      <c r="D124" s="3">
        <v>1.4</v>
      </c>
      <c r="E124" s="3">
        <v>1.6</v>
      </c>
      <c r="F124" s="3">
        <f t="shared" si="1"/>
        <v>1.5</v>
      </c>
      <c r="G124" s="3">
        <v>9.6</v>
      </c>
      <c r="H124" s="3">
        <v>785.1</v>
      </c>
      <c r="I124" s="3">
        <v>21.1</v>
      </c>
      <c r="J124" s="15"/>
    </row>
    <row r="125" spans="1:10" x14ac:dyDescent="0.25">
      <c r="A125" s="3">
        <v>14</v>
      </c>
      <c r="B125" s="3" t="s">
        <v>64</v>
      </c>
      <c r="C125" s="3" t="s">
        <v>66</v>
      </c>
      <c r="D125" s="3">
        <v>1.1000000000000001</v>
      </c>
      <c r="E125" s="3">
        <v>1.6</v>
      </c>
      <c r="F125" s="3">
        <f t="shared" si="1"/>
        <v>1.35</v>
      </c>
      <c r="G125" s="3"/>
      <c r="H125" s="3"/>
      <c r="I125" s="3"/>
      <c r="J125" s="15" t="s">
        <v>83</v>
      </c>
    </row>
    <row r="126" spans="1:10" x14ac:dyDescent="0.25">
      <c r="A126" s="3">
        <v>15</v>
      </c>
      <c r="B126" s="3" t="s">
        <v>64</v>
      </c>
      <c r="C126" s="3" t="s">
        <v>66</v>
      </c>
      <c r="D126" s="3">
        <v>0.7</v>
      </c>
      <c r="E126" s="3">
        <v>0.7</v>
      </c>
      <c r="F126" s="3">
        <f t="shared" si="1"/>
        <v>0.7</v>
      </c>
      <c r="G126" s="3"/>
      <c r="H126" s="3"/>
      <c r="I126" s="3"/>
      <c r="J126" s="15"/>
    </row>
    <row r="127" spans="1:10" x14ac:dyDescent="0.25">
      <c r="A127" s="3">
        <v>16</v>
      </c>
      <c r="B127" s="3" t="s">
        <v>64</v>
      </c>
      <c r="C127" s="3" t="s">
        <v>66</v>
      </c>
      <c r="D127" s="3">
        <v>2.2999999999999998</v>
      </c>
      <c r="E127" s="3">
        <v>2.4</v>
      </c>
      <c r="F127" s="3">
        <f t="shared" si="1"/>
        <v>2.3499999999999996</v>
      </c>
      <c r="G127" s="3"/>
      <c r="H127" s="3"/>
      <c r="I127" s="3"/>
      <c r="J127" s="15" t="s">
        <v>83</v>
      </c>
    </row>
    <row r="128" spans="1:10" x14ac:dyDescent="0.25">
      <c r="A128" s="3">
        <v>17</v>
      </c>
      <c r="B128" s="3" t="s">
        <v>64</v>
      </c>
      <c r="C128" s="3" t="s">
        <v>66</v>
      </c>
      <c r="D128" s="3">
        <v>2.8</v>
      </c>
      <c r="E128" s="3">
        <v>2.6</v>
      </c>
      <c r="F128" s="3">
        <f t="shared" si="1"/>
        <v>2.7</v>
      </c>
      <c r="G128" s="3"/>
      <c r="H128" s="3"/>
      <c r="I128" s="3"/>
      <c r="J128" s="15"/>
    </row>
    <row r="129" spans="1:10" x14ac:dyDescent="0.25">
      <c r="A129" s="3">
        <v>18</v>
      </c>
      <c r="B129" s="3" t="s">
        <v>64</v>
      </c>
      <c r="C129" s="3" t="s">
        <v>66</v>
      </c>
      <c r="D129" s="3">
        <v>3.2</v>
      </c>
      <c r="E129" s="3">
        <v>3.3</v>
      </c>
      <c r="F129" s="3">
        <f t="shared" si="1"/>
        <v>3.25</v>
      </c>
      <c r="G129" s="3"/>
      <c r="H129" s="3"/>
      <c r="I129" s="3"/>
      <c r="J129" s="15"/>
    </row>
    <row r="130" spans="1:10" x14ac:dyDescent="0.25">
      <c r="A130" s="3">
        <v>19</v>
      </c>
      <c r="B130" s="3" t="s">
        <v>64</v>
      </c>
      <c r="C130" s="3" t="s">
        <v>66</v>
      </c>
      <c r="D130" s="3">
        <v>1.8</v>
      </c>
      <c r="E130" s="3">
        <v>1.9</v>
      </c>
      <c r="F130" s="3">
        <f t="shared" si="1"/>
        <v>1.85</v>
      </c>
      <c r="G130" s="3"/>
      <c r="H130" s="3"/>
      <c r="I130" s="3"/>
      <c r="J130" s="15" t="s">
        <v>83</v>
      </c>
    </row>
    <row r="131" spans="1:10" x14ac:dyDescent="0.25">
      <c r="A131" s="3">
        <v>20</v>
      </c>
      <c r="B131" s="3" t="s">
        <v>64</v>
      </c>
      <c r="C131" s="3" t="s">
        <v>66</v>
      </c>
      <c r="D131" s="3">
        <v>1.8</v>
      </c>
      <c r="E131" s="3">
        <v>0.4</v>
      </c>
      <c r="F131" s="3">
        <f t="shared" si="1"/>
        <v>1.1000000000000001</v>
      </c>
      <c r="G131" s="3"/>
      <c r="H131" s="3"/>
      <c r="I131" s="3"/>
      <c r="J131" s="15"/>
    </row>
    <row r="132" spans="1:10" x14ac:dyDescent="0.25">
      <c r="A132" s="3">
        <v>21</v>
      </c>
      <c r="B132" s="3" t="s">
        <v>64</v>
      </c>
      <c r="C132" s="3" t="s">
        <v>66</v>
      </c>
      <c r="D132" s="3">
        <v>1</v>
      </c>
      <c r="E132" s="3">
        <v>1.1000000000000001</v>
      </c>
      <c r="F132" s="3">
        <f t="shared" si="1"/>
        <v>1.05</v>
      </c>
      <c r="G132" s="3"/>
      <c r="H132" s="3"/>
      <c r="I132" s="3"/>
      <c r="J132" s="15"/>
    </row>
    <row r="133" spans="1:10" x14ac:dyDescent="0.25">
      <c r="A133" s="3">
        <v>22</v>
      </c>
      <c r="B133" s="3" t="s">
        <v>64</v>
      </c>
      <c r="C133" s="3" t="s">
        <v>66</v>
      </c>
      <c r="D133" s="3">
        <v>2.5</v>
      </c>
      <c r="E133" s="3">
        <v>2.6</v>
      </c>
      <c r="F133" s="3">
        <f t="shared" ref="F133:F191" si="2">AVERAGE(D133:E133)</f>
        <v>2.5499999999999998</v>
      </c>
      <c r="G133" s="3"/>
      <c r="H133" s="3"/>
      <c r="I133" s="3"/>
      <c r="J133" s="15"/>
    </row>
    <row r="134" spans="1:10" x14ac:dyDescent="0.25">
      <c r="A134" s="3">
        <v>23</v>
      </c>
      <c r="B134" s="3" t="s">
        <v>64</v>
      </c>
      <c r="C134" s="3" t="s">
        <v>66</v>
      </c>
      <c r="D134" s="3">
        <v>1.2</v>
      </c>
      <c r="E134" s="3">
        <v>0.7</v>
      </c>
      <c r="F134" s="3">
        <f t="shared" si="2"/>
        <v>0.95</v>
      </c>
      <c r="G134" s="3"/>
      <c r="H134" s="3"/>
      <c r="I134" s="3"/>
      <c r="J134" s="15" t="s">
        <v>85</v>
      </c>
    </row>
    <row r="135" spans="1:10" x14ac:dyDescent="0.25">
      <c r="A135" s="3">
        <v>24</v>
      </c>
      <c r="B135" s="3" t="s">
        <v>64</v>
      </c>
      <c r="C135" s="3" t="s">
        <v>66</v>
      </c>
      <c r="D135" s="3">
        <v>1.9</v>
      </c>
      <c r="E135" s="3">
        <v>1.9</v>
      </c>
      <c r="F135" s="3">
        <f t="shared" si="2"/>
        <v>1.9</v>
      </c>
      <c r="G135" s="3"/>
      <c r="H135" s="3"/>
      <c r="I135" s="3"/>
      <c r="J135" s="15"/>
    </row>
    <row r="136" spans="1:10" x14ac:dyDescent="0.25">
      <c r="A136" s="3">
        <v>25</v>
      </c>
      <c r="B136" s="3" t="s">
        <v>64</v>
      </c>
      <c r="C136" s="3" t="s">
        <v>66</v>
      </c>
      <c r="D136" s="3">
        <v>0.8</v>
      </c>
      <c r="E136" s="3">
        <v>0.6</v>
      </c>
      <c r="F136" s="3">
        <f t="shared" si="2"/>
        <v>0.7</v>
      </c>
      <c r="G136" s="3">
        <v>9.1</v>
      </c>
      <c r="H136" s="3">
        <v>680</v>
      </c>
      <c r="I136" s="3">
        <v>22</v>
      </c>
      <c r="J136" s="15" t="s">
        <v>83</v>
      </c>
    </row>
    <row r="137" spans="1:10" x14ac:dyDescent="0.25">
      <c r="A137" s="3">
        <v>26</v>
      </c>
      <c r="B137" s="3" t="s">
        <v>64</v>
      </c>
      <c r="C137" s="3" t="s">
        <v>66</v>
      </c>
      <c r="D137" s="3">
        <v>2.1</v>
      </c>
      <c r="E137" s="3">
        <v>2.2999999999999998</v>
      </c>
      <c r="F137" s="3">
        <f t="shared" si="2"/>
        <v>2.2000000000000002</v>
      </c>
      <c r="G137" s="3"/>
      <c r="H137" s="3"/>
      <c r="I137" s="3"/>
      <c r="J137" s="15"/>
    </row>
    <row r="138" spans="1:10" x14ac:dyDescent="0.25">
      <c r="A138" s="3">
        <v>27</v>
      </c>
      <c r="B138" s="3" t="s">
        <v>64</v>
      </c>
      <c r="C138" s="3" t="s">
        <v>66</v>
      </c>
      <c r="D138" s="3">
        <v>5.2</v>
      </c>
      <c r="E138" s="3">
        <v>4.7</v>
      </c>
      <c r="F138" s="3">
        <f t="shared" si="2"/>
        <v>4.95</v>
      </c>
      <c r="G138" s="3"/>
      <c r="H138" s="3"/>
      <c r="I138" s="3"/>
      <c r="J138" s="15"/>
    </row>
    <row r="139" spans="1:10" x14ac:dyDescent="0.25">
      <c r="A139" s="3">
        <v>28</v>
      </c>
      <c r="B139" s="3" t="s">
        <v>64</v>
      </c>
      <c r="C139" s="3" t="s">
        <v>66</v>
      </c>
      <c r="D139" s="3">
        <v>0.9</v>
      </c>
      <c r="E139" s="3">
        <v>0.9</v>
      </c>
      <c r="F139" s="3">
        <f t="shared" si="2"/>
        <v>0.9</v>
      </c>
      <c r="G139" s="3"/>
      <c r="H139" s="3"/>
      <c r="I139" s="3"/>
      <c r="J139" s="15" t="s">
        <v>83</v>
      </c>
    </row>
    <row r="140" spans="1:10" x14ac:dyDescent="0.25">
      <c r="A140" s="3">
        <v>29</v>
      </c>
      <c r="B140" s="3" t="s">
        <v>64</v>
      </c>
      <c r="C140" s="3" t="s">
        <v>66</v>
      </c>
      <c r="D140" s="3">
        <v>2</v>
      </c>
      <c r="E140" s="3">
        <v>1.8</v>
      </c>
      <c r="F140" s="3">
        <f t="shared" si="2"/>
        <v>1.9</v>
      </c>
      <c r="G140" s="3"/>
      <c r="H140" s="3"/>
      <c r="I140" s="3"/>
      <c r="J140" s="15"/>
    </row>
    <row r="141" spans="1:10" x14ac:dyDescent="0.25">
      <c r="A141" s="3">
        <v>30</v>
      </c>
      <c r="B141" s="3" t="s">
        <v>64</v>
      </c>
      <c r="C141" s="3" t="s">
        <v>66</v>
      </c>
      <c r="D141" s="3">
        <v>2.2999999999999998</v>
      </c>
      <c r="E141" s="3">
        <v>2.5</v>
      </c>
      <c r="F141" s="3">
        <f t="shared" si="2"/>
        <v>2.4</v>
      </c>
      <c r="G141" s="3"/>
      <c r="H141" s="3"/>
      <c r="I141" s="3"/>
      <c r="J141" s="15"/>
    </row>
    <row r="142" spans="1:10" x14ac:dyDescent="0.25">
      <c r="A142" s="3">
        <v>31</v>
      </c>
      <c r="B142" s="3" t="s">
        <v>64</v>
      </c>
      <c r="C142" s="3" t="s">
        <v>66</v>
      </c>
      <c r="D142" s="3">
        <v>1.4</v>
      </c>
      <c r="E142" s="3">
        <v>1.3</v>
      </c>
      <c r="F142" s="3">
        <f t="shared" si="2"/>
        <v>1.35</v>
      </c>
      <c r="G142" s="3"/>
      <c r="H142" s="3"/>
      <c r="I142" s="3"/>
      <c r="J142" s="15"/>
    </row>
    <row r="143" spans="1:10" x14ac:dyDescent="0.25">
      <c r="A143" s="3">
        <v>32</v>
      </c>
      <c r="B143" s="3" t="s">
        <v>64</v>
      </c>
      <c r="C143" s="3" t="s">
        <v>66</v>
      </c>
      <c r="D143" s="3">
        <v>1.4</v>
      </c>
      <c r="E143" s="3">
        <v>1.4</v>
      </c>
      <c r="F143" s="3">
        <f t="shared" si="2"/>
        <v>1.4</v>
      </c>
      <c r="G143" s="3"/>
      <c r="H143" s="3"/>
      <c r="I143" s="3"/>
      <c r="J143" s="15"/>
    </row>
    <row r="144" spans="1:10" x14ac:dyDescent="0.25">
      <c r="A144" s="3">
        <v>33</v>
      </c>
      <c r="B144" s="3" t="s">
        <v>64</v>
      </c>
      <c r="C144" s="3" t="s">
        <v>66</v>
      </c>
      <c r="D144" s="3">
        <v>0.9</v>
      </c>
      <c r="E144" s="3">
        <v>1.3</v>
      </c>
      <c r="F144" s="3">
        <f t="shared" si="2"/>
        <v>1.1000000000000001</v>
      </c>
      <c r="G144" s="3"/>
      <c r="H144" s="3"/>
      <c r="I144" s="3"/>
      <c r="J144" s="15" t="s">
        <v>83</v>
      </c>
    </row>
    <row r="145" spans="1:10" x14ac:dyDescent="0.25">
      <c r="A145" s="3">
        <v>34</v>
      </c>
      <c r="B145" s="3" t="s">
        <v>64</v>
      </c>
      <c r="C145" s="3" t="s">
        <v>66</v>
      </c>
      <c r="D145" s="3">
        <v>1.9</v>
      </c>
      <c r="E145" s="3">
        <v>2</v>
      </c>
      <c r="F145" s="3">
        <f t="shared" si="2"/>
        <v>1.95</v>
      </c>
      <c r="G145" s="3"/>
      <c r="H145" s="3"/>
      <c r="I145" s="3"/>
      <c r="J145" s="15" t="s">
        <v>83</v>
      </c>
    </row>
    <row r="146" spans="1:10" x14ac:dyDescent="0.25">
      <c r="A146" s="3">
        <v>35</v>
      </c>
      <c r="B146" s="3" t="s">
        <v>64</v>
      </c>
      <c r="C146" s="3" t="s">
        <v>66</v>
      </c>
      <c r="D146" s="3">
        <v>1.2</v>
      </c>
      <c r="E146" s="3">
        <v>2.2000000000000002</v>
      </c>
      <c r="F146" s="3">
        <f t="shared" si="2"/>
        <v>1.7000000000000002</v>
      </c>
      <c r="G146" s="3"/>
      <c r="H146" s="3"/>
      <c r="I146" s="3"/>
      <c r="J146" s="15"/>
    </row>
    <row r="147" spans="1:10" x14ac:dyDescent="0.25">
      <c r="A147" s="3">
        <v>36</v>
      </c>
      <c r="B147" s="3" t="s">
        <v>64</v>
      </c>
      <c r="C147" s="3" t="s">
        <v>66</v>
      </c>
      <c r="D147" s="3">
        <v>1.4</v>
      </c>
      <c r="E147" s="3">
        <v>1.2</v>
      </c>
      <c r="F147" s="3">
        <f t="shared" si="2"/>
        <v>1.2999999999999998</v>
      </c>
      <c r="G147" s="3"/>
      <c r="H147" s="3"/>
      <c r="I147" s="3"/>
      <c r="J147" s="15" t="s">
        <v>85</v>
      </c>
    </row>
    <row r="148" spans="1:10" x14ac:dyDescent="0.25">
      <c r="A148" s="3">
        <v>1</v>
      </c>
      <c r="B148" s="3" t="s">
        <v>69</v>
      </c>
      <c r="C148" s="3" t="s">
        <v>66</v>
      </c>
      <c r="D148" s="3">
        <v>0.7</v>
      </c>
      <c r="E148" s="3">
        <v>0.8</v>
      </c>
      <c r="F148" s="3">
        <f t="shared" si="2"/>
        <v>0.75</v>
      </c>
      <c r="G148" s="3">
        <v>12.1</v>
      </c>
      <c r="H148" s="3">
        <v>486.6</v>
      </c>
      <c r="I148" s="3">
        <v>23.2</v>
      </c>
      <c r="J148" s="15" t="s">
        <v>83</v>
      </c>
    </row>
    <row r="149" spans="1:10" x14ac:dyDescent="0.25">
      <c r="A149" s="3">
        <v>2</v>
      </c>
      <c r="B149" s="3" t="s">
        <v>69</v>
      </c>
      <c r="C149" s="3" t="s">
        <v>66</v>
      </c>
      <c r="D149" s="3">
        <v>0.8</v>
      </c>
      <c r="E149" s="3">
        <v>0.7</v>
      </c>
      <c r="F149" s="3">
        <f t="shared" si="2"/>
        <v>0.75</v>
      </c>
      <c r="G149" s="3"/>
      <c r="H149" s="3"/>
      <c r="I149" s="3"/>
      <c r="J149" s="15" t="s">
        <v>83</v>
      </c>
    </row>
    <row r="150" spans="1:10" x14ac:dyDescent="0.25">
      <c r="A150" s="3">
        <v>3</v>
      </c>
      <c r="B150" s="3" t="s">
        <v>69</v>
      </c>
      <c r="C150" s="3" t="s">
        <v>66</v>
      </c>
      <c r="D150" s="3">
        <v>0.8</v>
      </c>
      <c r="E150" s="3">
        <v>0.8</v>
      </c>
      <c r="F150" s="3">
        <f t="shared" si="2"/>
        <v>0.8</v>
      </c>
      <c r="G150" s="3"/>
      <c r="H150" s="3"/>
      <c r="I150" s="3"/>
      <c r="J150" s="15" t="s">
        <v>85</v>
      </c>
    </row>
    <row r="151" spans="1:10" x14ac:dyDescent="0.25">
      <c r="A151" s="3">
        <v>4</v>
      </c>
      <c r="B151" s="3" t="s">
        <v>69</v>
      </c>
      <c r="C151" s="3" t="s">
        <v>66</v>
      </c>
      <c r="D151" s="3">
        <v>0.3</v>
      </c>
      <c r="E151" s="3">
        <v>0.4</v>
      </c>
      <c r="F151" s="3">
        <f t="shared" si="2"/>
        <v>0.35</v>
      </c>
      <c r="G151" s="3"/>
      <c r="H151" s="3"/>
      <c r="I151" s="3"/>
      <c r="J151" s="15" t="s">
        <v>84</v>
      </c>
    </row>
    <row r="152" spans="1:10" x14ac:dyDescent="0.25">
      <c r="A152" s="3">
        <v>5</v>
      </c>
      <c r="B152" s="3" t="s">
        <v>69</v>
      </c>
      <c r="C152" s="3" t="s">
        <v>66</v>
      </c>
      <c r="D152" s="3">
        <v>0.5</v>
      </c>
      <c r="E152" s="3">
        <v>0.5</v>
      </c>
      <c r="F152" s="3">
        <f t="shared" si="2"/>
        <v>0.5</v>
      </c>
      <c r="G152" s="3"/>
      <c r="H152" s="3"/>
      <c r="I152" s="3"/>
      <c r="J152" s="15" t="s">
        <v>85</v>
      </c>
    </row>
    <row r="153" spans="1:10" x14ac:dyDescent="0.25">
      <c r="A153" s="3">
        <v>6</v>
      </c>
      <c r="B153" s="3" t="s">
        <v>69</v>
      </c>
      <c r="C153" s="3" t="s">
        <v>66</v>
      </c>
      <c r="D153" s="3">
        <v>0.3</v>
      </c>
      <c r="E153" s="3">
        <v>0.3</v>
      </c>
      <c r="F153" s="3">
        <f t="shared" si="2"/>
        <v>0.3</v>
      </c>
      <c r="G153" s="3"/>
      <c r="H153" s="3"/>
      <c r="I153" s="3"/>
      <c r="J153" s="15" t="s">
        <v>82</v>
      </c>
    </row>
    <row r="154" spans="1:10" x14ac:dyDescent="0.25">
      <c r="A154" s="3">
        <v>7</v>
      </c>
      <c r="B154" s="3" t="s">
        <v>69</v>
      </c>
      <c r="C154" s="3" t="s">
        <v>66</v>
      </c>
      <c r="D154" s="3">
        <v>0.7</v>
      </c>
      <c r="E154" s="3">
        <v>0.8</v>
      </c>
      <c r="F154" s="3">
        <f t="shared" si="2"/>
        <v>0.75</v>
      </c>
      <c r="G154" s="3"/>
      <c r="H154" s="3"/>
      <c r="I154" s="3"/>
      <c r="J154" s="15"/>
    </row>
    <row r="155" spans="1:10" x14ac:dyDescent="0.25">
      <c r="A155" s="3">
        <v>8</v>
      </c>
      <c r="B155" s="3" t="s">
        <v>69</v>
      </c>
      <c r="C155" s="3" t="s">
        <v>66</v>
      </c>
      <c r="D155" s="3">
        <v>0.8</v>
      </c>
      <c r="E155" s="3">
        <v>0.7</v>
      </c>
      <c r="F155" s="3">
        <f t="shared" si="2"/>
        <v>0.75</v>
      </c>
      <c r="G155" s="3"/>
      <c r="H155" s="3"/>
      <c r="I155" s="3"/>
      <c r="J155" s="15" t="s">
        <v>82</v>
      </c>
    </row>
    <row r="156" spans="1:10" x14ac:dyDescent="0.25">
      <c r="A156" s="3">
        <v>9</v>
      </c>
      <c r="B156" s="3" t="s">
        <v>69</v>
      </c>
      <c r="C156" s="3" t="s">
        <v>66</v>
      </c>
      <c r="D156" s="3">
        <v>0.6</v>
      </c>
      <c r="E156" s="3">
        <v>0.8</v>
      </c>
      <c r="F156" s="3">
        <f t="shared" si="2"/>
        <v>0.7</v>
      </c>
      <c r="G156" s="3"/>
      <c r="H156" s="3"/>
      <c r="I156" s="3"/>
      <c r="J156" s="15"/>
    </row>
    <row r="157" spans="1:10" x14ac:dyDescent="0.25">
      <c r="A157" s="3">
        <v>10</v>
      </c>
      <c r="B157" s="3" t="s">
        <v>69</v>
      </c>
      <c r="C157" s="3" t="s">
        <v>66</v>
      </c>
      <c r="D157" s="3">
        <v>0.3</v>
      </c>
      <c r="E157" s="3">
        <v>0.4</v>
      </c>
      <c r="F157" s="3">
        <f t="shared" si="2"/>
        <v>0.35</v>
      </c>
      <c r="G157" s="3"/>
      <c r="H157" s="3"/>
      <c r="I157" s="3"/>
      <c r="J157" s="15"/>
    </row>
    <row r="158" spans="1:10" x14ac:dyDescent="0.25">
      <c r="A158" s="3">
        <v>11</v>
      </c>
      <c r="B158" s="3" t="s">
        <v>69</v>
      </c>
      <c r="C158" s="3" t="s">
        <v>66</v>
      </c>
      <c r="D158" s="3">
        <v>0.3</v>
      </c>
      <c r="E158" s="3">
        <v>0.3</v>
      </c>
      <c r="F158" s="3">
        <f t="shared" si="2"/>
        <v>0.3</v>
      </c>
      <c r="G158" s="3"/>
      <c r="H158" s="3"/>
      <c r="I158" s="3"/>
      <c r="J158" s="15" t="s">
        <v>85</v>
      </c>
    </row>
    <row r="159" spans="1:10" x14ac:dyDescent="0.25">
      <c r="A159" s="3">
        <v>12</v>
      </c>
      <c r="B159" s="3" t="s">
        <v>69</v>
      </c>
      <c r="C159" s="3" t="s">
        <v>66</v>
      </c>
      <c r="D159" s="3">
        <v>0.3</v>
      </c>
      <c r="E159" s="3">
        <v>0.4</v>
      </c>
      <c r="F159" s="3">
        <f t="shared" si="2"/>
        <v>0.35</v>
      </c>
      <c r="G159" s="3"/>
      <c r="H159" s="3"/>
      <c r="I159" s="3"/>
      <c r="J159" s="15" t="s">
        <v>85</v>
      </c>
    </row>
    <row r="160" spans="1:10" x14ac:dyDescent="0.25">
      <c r="A160" s="3">
        <v>13</v>
      </c>
      <c r="B160" s="3" t="s">
        <v>69</v>
      </c>
      <c r="C160" s="3" t="s">
        <v>66</v>
      </c>
      <c r="D160" s="3">
        <v>0.5</v>
      </c>
      <c r="E160" s="3">
        <v>0.6</v>
      </c>
      <c r="F160" s="3">
        <f t="shared" si="2"/>
        <v>0.55000000000000004</v>
      </c>
      <c r="G160" s="3">
        <v>10.8</v>
      </c>
      <c r="H160" s="3">
        <v>527</v>
      </c>
      <c r="I160" s="3">
        <v>22.9</v>
      </c>
      <c r="J160" s="15" t="s">
        <v>85</v>
      </c>
    </row>
    <row r="161" spans="1:10" x14ac:dyDescent="0.25">
      <c r="A161" s="3">
        <v>14</v>
      </c>
      <c r="B161" s="3" t="s">
        <v>69</v>
      </c>
      <c r="C161" s="3" t="s">
        <v>66</v>
      </c>
      <c r="D161" s="3">
        <v>0.6</v>
      </c>
      <c r="E161" s="3">
        <v>0.6</v>
      </c>
      <c r="F161" s="3">
        <f t="shared" si="2"/>
        <v>0.6</v>
      </c>
      <c r="G161" s="3"/>
      <c r="H161" s="3"/>
      <c r="I161" s="3"/>
      <c r="J161" s="15" t="s">
        <v>83</v>
      </c>
    </row>
    <row r="162" spans="1:10" x14ac:dyDescent="0.25">
      <c r="A162" s="3">
        <v>15</v>
      </c>
      <c r="B162" s="3" t="s">
        <v>69</v>
      </c>
      <c r="C162" s="3" t="s">
        <v>66</v>
      </c>
      <c r="D162" s="3">
        <v>0.5</v>
      </c>
      <c r="E162" s="3">
        <v>0.7</v>
      </c>
      <c r="F162" s="3">
        <f t="shared" si="2"/>
        <v>0.6</v>
      </c>
      <c r="G162" s="3"/>
      <c r="H162" s="3"/>
      <c r="I162" s="3"/>
      <c r="J162" s="15" t="s">
        <v>82</v>
      </c>
    </row>
    <row r="163" spans="1:10" x14ac:dyDescent="0.25">
      <c r="A163" s="3">
        <v>16</v>
      </c>
      <c r="B163" s="3" t="s">
        <v>69</v>
      </c>
      <c r="C163" s="3" t="s">
        <v>66</v>
      </c>
      <c r="D163" s="3">
        <v>0.7</v>
      </c>
      <c r="E163" s="3">
        <v>0.9</v>
      </c>
      <c r="F163" s="3">
        <f t="shared" si="2"/>
        <v>0.8</v>
      </c>
      <c r="G163" s="3"/>
      <c r="H163" s="3"/>
      <c r="I163" s="3"/>
      <c r="J163" s="15"/>
    </row>
    <row r="164" spans="1:10" x14ac:dyDescent="0.25">
      <c r="A164" s="3">
        <v>17</v>
      </c>
      <c r="B164" s="3" t="s">
        <v>69</v>
      </c>
      <c r="C164" s="3" t="s">
        <v>66</v>
      </c>
      <c r="D164" s="3">
        <v>0.3</v>
      </c>
      <c r="E164" s="3">
        <v>0.3</v>
      </c>
      <c r="F164" s="3">
        <f t="shared" si="2"/>
        <v>0.3</v>
      </c>
      <c r="G164" s="3"/>
      <c r="H164" s="3"/>
      <c r="I164" s="3"/>
      <c r="J164" s="15" t="s">
        <v>82</v>
      </c>
    </row>
    <row r="165" spans="1:10" x14ac:dyDescent="0.25">
      <c r="A165" s="3">
        <v>18</v>
      </c>
      <c r="B165" s="3" t="s">
        <v>69</v>
      </c>
      <c r="C165" s="3" t="s">
        <v>66</v>
      </c>
      <c r="D165" s="3">
        <v>0.3</v>
      </c>
      <c r="E165" s="3">
        <v>0.3</v>
      </c>
      <c r="F165" s="3">
        <f t="shared" si="2"/>
        <v>0.3</v>
      </c>
      <c r="G165" s="3"/>
      <c r="H165" s="3"/>
      <c r="I165" s="3"/>
      <c r="J165" s="15" t="s">
        <v>88</v>
      </c>
    </row>
    <row r="166" spans="1:10" x14ac:dyDescent="0.25">
      <c r="A166" s="3">
        <v>19</v>
      </c>
      <c r="B166" s="3" t="s">
        <v>69</v>
      </c>
      <c r="C166" s="3" t="s">
        <v>66</v>
      </c>
      <c r="D166" s="3">
        <v>1.3</v>
      </c>
      <c r="E166" s="3">
        <v>1.4</v>
      </c>
      <c r="F166" s="3">
        <f t="shared" si="2"/>
        <v>1.35</v>
      </c>
      <c r="G166" s="3"/>
      <c r="H166" s="3"/>
      <c r="I166" s="3"/>
      <c r="J166" s="15"/>
    </row>
    <row r="167" spans="1:10" x14ac:dyDescent="0.25">
      <c r="A167" s="3">
        <v>20</v>
      </c>
      <c r="B167" s="3" t="s">
        <v>69</v>
      </c>
      <c r="C167" s="3" t="s">
        <v>66</v>
      </c>
      <c r="D167" s="3">
        <v>0.3</v>
      </c>
      <c r="E167" s="3">
        <v>0.5</v>
      </c>
      <c r="F167" s="3">
        <f t="shared" si="2"/>
        <v>0.4</v>
      </c>
      <c r="G167" s="3"/>
      <c r="H167" s="3"/>
      <c r="I167" s="3"/>
      <c r="J167" s="15" t="s">
        <v>85</v>
      </c>
    </row>
    <row r="168" spans="1:10" x14ac:dyDescent="0.25">
      <c r="A168" s="3">
        <v>21</v>
      </c>
      <c r="B168" s="3" t="s">
        <v>69</v>
      </c>
      <c r="C168" s="3" t="s">
        <v>66</v>
      </c>
      <c r="D168" s="3">
        <v>0.2</v>
      </c>
      <c r="E168" s="3">
        <v>0.2</v>
      </c>
      <c r="F168" s="3">
        <f t="shared" si="2"/>
        <v>0.2</v>
      </c>
      <c r="G168" s="3"/>
      <c r="H168" s="3"/>
      <c r="I168" s="3"/>
      <c r="J168" s="15" t="s">
        <v>82</v>
      </c>
    </row>
    <row r="169" spans="1:10" x14ac:dyDescent="0.25">
      <c r="A169" s="3">
        <v>22</v>
      </c>
      <c r="B169" s="3" t="s">
        <v>69</v>
      </c>
      <c r="C169" s="3" t="s">
        <v>66</v>
      </c>
      <c r="D169" s="3">
        <v>0.9</v>
      </c>
      <c r="E169" s="3">
        <v>1.1000000000000001</v>
      </c>
      <c r="F169" s="3">
        <f t="shared" si="2"/>
        <v>1</v>
      </c>
      <c r="G169" s="3"/>
      <c r="H169" s="3"/>
      <c r="I169" s="3"/>
      <c r="J169" s="15" t="s">
        <v>82</v>
      </c>
    </row>
    <row r="170" spans="1:10" x14ac:dyDescent="0.25">
      <c r="A170" s="3">
        <v>23</v>
      </c>
      <c r="B170" s="3" t="s">
        <v>69</v>
      </c>
      <c r="C170" s="3" t="s">
        <v>66</v>
      </c>
      <c r="D170" s="3">
        <v>0.6</v>
      </c>
      <c r="E170" s="3">
        <v>0.6</v>
      </c>
      <c r="F170" s="3">
        <f t="shared" si="2"/>
        <v>0.6</v>
      </c>
      <c r="G170" s="3"/>
      <c r="H170" s="3"/>
      <c r="I170" s="3"/>
      <c r="J170" s="15" t="s">
        <v>90</v>
      </c>
    </row>
    <row r="171" spans="1:10" x14ac:dyDescent="0.25">
      <c r="A171" s="3">
        <v>24</v>
      </c>
      <c r="B171" s="3" t="s">
        <v>69</v>
      </c>
      <c r="C171" s="3" t="s">
        <v>66</v>
      </c>
      <c r="D171" s="3">
        <v>0.8</v>
      </c>
      <c r="E171" s="3">
        <v>0.9</v>
      </c>
      <c r="F171" s="3">
        <f t="shared" si="2"/>
        <v>0.85000000000000009</v>
      </c>
      <c r="G171" s="3"/>
      <c r="H171" s="3"/>
      <c r="I171" s="3"/>
      <c r="J171" s="15"/>
    </row>
    <row r="172" spans="1:10" x14ac:dyDescent="0.25">
      <c r="A172" s="3">
        <v>25</v>
      </c>
      <c r="B172" s="3" t="s">
        <v>69</v>
      </c>
      <c r="C172" s="3" t="s">
        <v>66</v>
      </c>
      <c r="D172" s="3">
        <v>0.5</v>
      </c>
      <c r="E172" s="3">
        <v>0.3</v>
      </c>
      <c r="F172" s="3">
        <f t="shared" si="2"/>
        <v>0.4</v>
      </c>
      <c r="G172" s="3">
        <v>10.8</v>
      </c>
      <c r="H172" s="3">
        <v>449</v>
      </c>
      <c r="I172" s="3">
        <v>21.95</v>
      </c>
      <c r="J172" s="15" t="s">
        <v>83</v>
      </c>
    </row>
    <row r="173" spans="1:10" x14ac:dyDescent="0.25">
      <c r="A173" s="3">
        <v>26</v>
      </c>
      <c r="B173" s="3" t="s">
        <v>69</v>
      </c>
      <c r="C173" s="3" t="s">
        <v>66</v>
      </c>
      <c r="D173" s="3">
        <v>0.4</v>
      </c>
      <c r="E173" s="3">
        <v>0.4</v>
      </c>
      <c r="F173" s="3">
        <f t="shared" si="2"/>
        <v>0.4</v>
      </c>
      <c r="G173" s="3"/>
      <c r="H173" s="3"/>
      <c r="I173" s="3"/>
      <c r="J173" s="15" t="s">
        <v>83</v>
      </c>
    </row>
    <row r="174" spans="1:10" x14ac:dyDescent="0.25">
      <c r="A174" s="3">
        <v>27</v>
      </c>
      <c r="B174" s="3" t="s">
        <v>69</v>
      </c>
      <c r="C174" s="3" t="s">
        <v>66</v>
      </c>
      <c r="D174" s="3">
        <v>0.3</v>
      </c>
      <c r="E174" s="3">
        <v>0.3</v>
      </c>
      <c r="F174" s="3">
        <f t="shared" si="2"/>
        <v>0.3</v>
      </c>
      <c r="G174" s="3"/>
      <c r="H174" s="3"/>
      <c r="I174" s="3"/>
      <c r="J174" s="15" t="s">
        <v>83</v>
      </c>
    </row>
    <row r="175" spans="1:10" x14ac:dyDescent="0.25">
      <c r="A175" s="3">
        <v>28</v>
      </c>
      <c r="B175" s="3" t="s">
        <v>69</v>
      </c>
      <c r="C175" s="3" t="s">
        <v>66</v>
      </c>
      <c r="D175" s="3">
        <v>0.3</v>
      </c>
      <c r="E175" s="3">
        <v>0.3</v>
      </c>
      <c r="F175" s="3">
        <f t="shared" si="2"/>
        <v>0.3</v>
      </c>
      <c r="G175" s="3"/>
      <c r="H175" s="3"/>
      <c r="I175" s="3"/>
      <c r="J175" s="15" t="s">
        <v>83</v>
      </c>
    </row>
    <row r="176" spans="1:10" x14ac:dyDescent="0.25">
      <c r="A176" s="3">
        <v>29</v>
      </c>
      <c r="B176" s="3" t="s">
        <v>69</v>
      </c>
      <c r="C176" s="3" t="s">
        <v>66</v>
      </c>
      <c r="D176" s="3">
        <v>0.6</v>
      </c>
      <c r="E176" s="3">
        <v>0.9</v>
      </c>
      <c r="F176" s="3">
        <f t="shared" si="2"/>
        <v>0.75</v>
      </c>
      <c r="G176" s="3"/>
      <c r="H176" s="3"/>
      <c r="I176" s="3"/>
      <c r="J176" s="15" t="s">
        <v>85</v>
      </c>
    </row>
    <row r="177" spans="1:10" x14ac:dyDescent="0.25">
      <c r="A177" s="3">
        <v>30</v>
      </c>
      <c r="B177" s="3" t="s">
        <v>69</v>
      </c>
      <c r="C177" s="3" t="s">
        <v>66</v>
      </c>
      <c r="D177" s="3">
        <v>0.3</v>
      </c>
      <c r="E177" s="3">
        <v>0.4</v>
      </c>
      <c r="F177" s="3">
        <f t="shared" si="2"/>
        <v>0.35</v>
      </c>
      <c r="G177" s="3"/>
      <c r="H177" s="3"/>
      <c r="I177" s="3"/>
      <c r="J177" s="15"/>
    </row>
    <row r="178" spans="1:10" x14ac:dyDescent="0.25">
      <c r="A178" s="3">
        <v>31</v>
      </c>
      <c r="B178" s="3" t="s">
        <v>69</v>
      </c>
      <c r="C178" s="3" t="s">
        <v>66</v>
      </c>
      <c r="D178" s="3">
        <v>0.3</v>
      </c>
      <c r="E178" s="3">
        <v>0.7</v>
      </c>
      <c r="F178" s="3">
        <f t="shared" si="2"/>
        <v>0.5</v>
      </c>
      <c r="G178" s="3"/>
      <c r="H178" s="3"/>
      <c r="I178" s="3"/>
      <c r="J178" s="15"/>
    </row>
    <row r="179" spans="1:10" x14ac:dyDescent="0.25">
      <c r="A179" s="3">
        <v>32</v>
      </c>
      <c r="B179" s="3" t="s">
        <v>69</v>
      </c>
      <c r="C179" s="3" t="s">
        <v>66</v>
      </c>
      <c r="D179" s="3">
        <v>0.4</v>
      </c>
      <c r="E179" s="3">
        <v>0.5</v>
      </c>
      <c r="F179" s="3">
        <f t="shared" si="2"/>
        <v>0.45</v>
      </c>
      <c r="G179" s="3"/>
      <c r="H179" s="3"/>
      <c r="I179" s="3"/>
      <c r="J179" s="15" t="s">
        <v>82</v>
      </c>
    </row>
    <row r="180" spans="1:10" x14ac:dyDescent="0.25">
      <c r="A180" s="3">
        <v>33</v>
      </c>
      <c r="B180" s="3" t="s">
        <v>69</v>
      </c>
      <c r="C180" s="3" t="s">
        <v>66</v>
      </c>
      <c r="D180" s="3">
        <v>1.2</v>
      </c>
      <c r="E180" s="3">
        <v>1.5</v>
      </c>
      <c r="F180" s="3">
        <f t="shared" si="2"/>
        <v>1.35</v>
      </c>
      <c r="G180" s="3"/>
      <c r="H180" s="3"/>
      <c r="I180" s="3"/>
      <c r="J180" s="15"/>
    </row>
    <row r="181" spans="1:10" x14ac:dyDescent="0.25">
      <c r="A181" s="3">
        <v>34</v>
      </c>
      <c r="B181" s="3" t="s">
        <v>69</v>
      </c>
      <c r="C181" s="3" t="s">
        <v>66</v>
      </c>
      <c r="D181" s="3">
        <v>0.5</v>
      </c>
      <c r="E181" s="3">
        <v>0.6</v>
      </c>
      <c r="F181" s="3">
        <f t="shared" si="2"/>
        <v>0.55000000000000004</v>
      </c>
      <c r="G181" s="3"/>
      <c r="H181" s="3"/>
      <c r="I181" s="3"/>
      <c r="J181" s="15" t="s">
        <v>82</v>
      </c>
    </row>
    <row r="182" spans="1:10" x14ac:dyDescent="0.25">
      <c r="A182" s="3">
        <v>35</v>
      </c>
      <c r="B182" s="3" t="s">
        <v>69</v>
      </c>
      <c r="C182" s="3" t="s">
        <v>66</v>
      </c>
      <c r="D182" s="3">
        <v>0.6</v>
      </c>
      <c r="E182" s="3">
        <v>0.4</v>
      </c>
      <c r="F182" s="3">
        <f t="shared" si="2"/>
        <v>0.5</v>
      </c>
      <c r="G182" s="3"/>
      <c r="H182" s="3"/>
      <c r="I182" s="3"/>
      <c r="J182" s="15" t="s">
        <v>85</v>
      </c>
    </row>
    <row r="183" spans="1:10" x14ac:dyDescent="0.25">
      <c r="A183" s="3">
        <v>36</v>
      </c>
      <c r="B183" s="3" t="s">
        <v>69</v>
      </c>
      <c r="C183" s="3" t="s">
        <v>66</v>
      </c>
      <c r="D183" s="3">
        <v>0.7</v>
      </c>
      <c r="E183" s="3">
        <v>0.6</v>
      </c>
      <c r="F183" s="3">
        <f t="shared" si="2"/>
        <v>0.64999999999999991</v>
      </c>
      <c r="G183" s="3"/>
      <c r="H183" s="3"/>
      <c r="I183" s="3"/>
      <c r="J183" s="15"/>
    </row>
    <row r="184" spans="1:10" x14ac:dyDescent="0.25">
      <c r="A184" s="3">
        <v>1</v>
      </c>
      <c r="B184" s="3" t="s">
        <v>70</v>
      </c>
      <c r="C184" s="3" t="s">
        <v>66</v>
      </c>
      <c r="D184" s="3">
        <v>2.8</v>
      </c>
      <c r="E184" s="3">
        <v>2.4</v>
      </c>
      <c r="F184" s="3">
        <f t="shared" si="2"/>
        <v>2.5999999999999996</v>
      </c>
      <c r="G184" s="3">
        <v>11.3</v>
      </c>
      <c r="H184" s="3">
        <v>533.20000000000005</v>
      </c>
      <c r="I184" s="3">
        <v>16.5</v>
      </c>
      <c r="J184" s="15" t="s">
        <v>84</v>
      </c>
    </row>
    <row r="185" spans="1:10" x14ac:dyDescent="0.25">
      <c r="A185" s="3">
        <v>2</v>
      </c>
      <c r="B185" s="3" t="s">
        <v>70</v>
      </c>
      <c r="C185" s="3" t="s">
        <v>66</v>
      </c>
      <c r="D185" s="3">
        <v>2.4</v>
      </c>
      <c r="E185" s="3">
        <v>2.2999999999999998</v>
      </c>
      <c r="F185" s="3">
        <f t="shared" si="2"/>
        <v>2.3499999999999996</v>
      </c>
      <c r="G185" s="3"/>
      <c r="H185" s="3"/>
      <c r="I185" s="3"/>
      <c r="J185" s="15"/>
    </row>
    <row r="186" spans="1:10" x14ac:dyDescent="0.25">
      <c r="A186" s="3">
        <v>3</v>
      </c>
      <c r="B186" s="3" t="s">
        <v>70</v>
      </c>
      <c r="C186" s="3" t="s">
        <v>66</v>
      </c>
      <c r="D186" s="3">
        <v>2</v>
      </c>
      <c r="E186" s="3">
        <v>2.2000000000000002</v>
      </c>
      <c r="F186" s="3">
        <f t="shared" si="2"/>
        <v>2.1</v>
      </c>
      <c r="G186" s="3"/>
      <c r="H186" s="3"/>
      <c r="I186" s="3"/>
      <c r="J186" s="15" t="s">
        <v>84</v>
      </c>
    </row>
    <row r="187" spans="1:10" x14ac:dyDescent="0.25">
      <c r="A187" s="3">
        <v>4</v>
      </c>
      <c r="B187" s="3" t="s">
        <v>70</v>
      </c>
      <c r="C187" s="3" t="s">
        <v>66</v>
      </c>
      <c r="D187" s="3">
        <v>1.7</v>
      </c>
      <c r="E187" s="3">
        <v>2.1</v>
      </c>
      <c r="F187" s="3">
        <f t="shared" si="2"/>
        <v>1.9</v>
      </c>
      <c r="G187" s="3"/>
      <c r="H187" s="3"/>
      <c r="I187" s="3"/>
      <c r="J187" s="15" t="s">
        <v>94</v>
      </c>
    </row>
    <row r="188" spans="1:10" x14ac:dyDescent="0.25">
      <c r="A188" s="3">
        <v>5</v>
      </c>
      <c r="B188" s="3" t="s">
        <v>70</v>
      </c>
      <c r="C188" s="3" t="s">
        <v>66</v>
      </c>
      <c r="D188" s="3">
        <v>2</v>
      </c>
      <c r="E188" s="3">
        <v>2</v>
      </c>
      <c r="F188" s="3">
        <f t="shared" si="2"/>
        <v>2</v>
      </c>
      <c r="G188" s="3"/>
      <c r="H188" s="3"/>
      <c r="I188" s="3"/>
      <c r="J188" s="15" t="s">
        <v>94</v>
      </c>
    </row>
    <row r="189" spans="1:10" x14ac:dyDescent="0.25">
      <c r="A189" s="3">
        <v>6</v>
      </c>
      <c r="B189" s="3" t="s">
        <v>70</v>
      </c>
      <c r="C189" s="3" t="s">
        <v>66</v>
      </c>
      <c r="D189" s="3">
        <v>2.2999999999999998</v>
      </c>
      <c r="E189" s="3">
        <v>2.2000000000000002</v>
      </c>
      <c r="F189" s="3">
        <f t="shared" si="2"/>
        <v>2.25</v>
      </c>
      <c r="G189" s="3"/>
      <c r="H189" s="3"/>
      <c r="I189" s="3"/>
      <c r="J189" s="15"/>
    </row>
    <row r="190" spans="1:10" x14ac:dyDescent="0.25">
      <c r="A190" s="3">
        <v>7</v>
      </c>
      <c r="B190" s="3" t="s">
        <v>70</v>
      </c>
      <c r="C190" s="3" t="s">
        <v>66</v>
      </c>
      <c r="D190" s="3">
        <v>2.2000000000000002</v>
      </c>
      <c r="E190" s="3">
        <v>2.5</v>
      </c>
      <c r="F190" s="3">
        <f t="shared" si="2"/>
        <v>2.35</v>
      </c>
      <c r="G190" s="3"/>
      <c r="H190" s="3"/>
      <c r="I190" s="3"/>
      <c r="J190" s="15" t="s">
        <v>83</v>
      </c>
    </row>
    <row r="191" spans="1:10" x14ac:dyDescent="0.25">
      <c r="A191" s="3">
        <v>13</v>
      </c>
      <c r="B191" s="3" t="s">
        <v>70</v>
      </c>
      <c r="C191" s="3" t="s">
        <v>66</v>
      </c>
      <c r="D191" s="3">
        <v>4</v>
      </c>
      <c r="E191" s="3">
        <v>4.3</v>
      </c>
      <c r="F191" s="3">
        <f t="shared" si="2"/>
        <v>4.1500000000000004</v>
      </c>
      <c r="G191" s="3">
        <v>10.7</v>
      </c>
      <c r="H191" s="3">
        <v>577.79999999999995</v>
      </c>
      <c r="I191" s="3">
        <v>18.100000000000001</v>
      </c>
      <c r="J191" s="15" t="s">
        <v>83</v>
      </c>
    </row>
    <row r="192" spans="1:10" x14ac:dyDescent="0.25">
      <c r="A192" s="3">
        <v>14</v>
      </c>
      <c r="B192" s="3" t="s">
        <v>70</v>
      </c>
      <c r="C192" s="3" t="s">
        <v>66</v>
      </c>
      <c r="D192" s="3">
        <v>3.4</v>
      </c>
      <c r="E192" s="3">
        <v>3.3</v>
      </c>
      <c r="F192" s="3">
        <f t="shared" ref="F192:F245" si="3">AVERAGE(D192:E192)</f>
        <v>3.3499999999999996</v>
      </c>
      <c r="G192" s="3"/>
      <c r="H192" s="3"/>
      <c r="I192" s="3"/>
      <c r="J192" s="15" t="s">
        <v>89</v>
      </c>
    </row>
    <row r="193" spans="1:10" x14ac:dyDescent="0.25">
      <c r="A193" s="3">
        <v>15</v>
      </c>
      <c r="B193" s="3" t="s">
        <v>70</v>
      </c>
      <c r="C193" s="3" t="s">
        <v>66</v>
      </c>
      <c r="D193" s="3">
        <v>3</v>
      </c>
      <c r="E193" s="3">
        <v>2.9</v>
      </c>
      <c r="F193" s="3">
        <f t="shared" si="3"/>
        <v>2.95</v>
      </c>
      <c r="G193" s="3"/>
      <c r="H193" s="3"/>
      <c r="I193" s="3"/>
      <c r="J193" s="15" t="s">
        <v>96</v>
      </c>
    </row>
    <row r="194" spans="1:10" x14ac:dyDescent="0.25">
      <c r="A194" s="3">
        <v>16</v>
      </c>
      <c r="B194" s="3" t="s">
        <v>70</v>
      </c>
      <c r="C194" s="3" t="s">
        <v>66</v>
      </c>
      <c r="D194" s="3">
        <v>1</v>
      </c>
      <c r="E194" s="3">
        <v>1.9</v>
      </c>
      <c r="F194" s="3">
        <f t="shared" si="3"/>
        <v>1.45</v>
      </c>
      <c r="G194" s="3"/>
      <c r="H194" s="3"/>
      <c r="I194" s="3"/>
      <c r="J194" s="15"/>
    </row>
    <row r="195" spans="1:10" x14ac:dyDescent="0.25">
      <c r="A195" s="3">
        <v>17</v>
      </c>
      <c r="B195" s="3" t="s">
        <v>70</v>
      </c>
      <c r="C195" s="3" t="s">
        <v>66</v>
      </c>
      <c r="D195" s="3">
        <v>4.3</v>
      </c>
      <c r="E195" s="3">
        <v>4.5999999999999996</v>
      </c>
      <c r="F195" s="3">
        <f t="shared" si="3"/>
        <v>4.4499999999999993</v>
      </c>
      <c r="G195" s="3"/>
      <c r="H195" s="3"/>
      <c r="I195" s="3"/>
      <c r="J195" s="15"/>
    </row>
    <row r="196" spans="1:10" x14ac:dyDescent="0.25">
      <c r="A196" s="3">
        <v>18</v>
      </c>
      <c r="B196" s="3" t="s">
        <v>70</v>
      </c>
      <c r="C196" s="3" t="s">
        <v>66</v>
      </c>
      <c r="D196" s="3">
        <v>2.4</v>
      </c>
      <c r="E196" s="3">
        <v>2.4</v>
      </c>
      <c r="F196" s="3">
        <f t="shared" si="3"/>
        <v>2.4</v>
      </c>
      <c r="G196" s="3"/>
      <c r="H196" s="3"/>
      <c r="I196" s="3"/>
      <c r="J196" s="15" t="s">
        <v>83</v>
      </c>
    </row>
    <row r="197" spans="1:10" x14ac:dyDescent="0.25">
      <c r="A197" s="3">
        <v>19</v>
      </c>
      <c r="B197" s="3" t="s">
        <v>70</v>
      </c>
      <c r="C197" s="3" t="s">
        <v>66</v>
      </c>
      <c r="D197" s="3">
        <v>1.9</v>
      </c>
      <c r="E197" s="3">
        <v>2.4</v>
      </c>
      <c r="F197" s="3">
        <f t="shared" si="3"/>
        <v>2.15</v>
      </c>
      <c r="G197" s="3"/>
      <c r="H197" s="3"/>
      <c r="I197" s="3"/>
      <c r="J197" s="15" t="s">
        <v>83</v>
      </c>
    </row>
    <row r="198" spans="1:10" x14ac:dyDescent="0.25">
      <c r="A198" s="3">
        <v>25</v>
      </c>
      <c r="B198" s="3" t="s">
        <v>70</v>
      </c>
      <c r="C198" s="3" t="s">
        <v>66</v>
      </c>
      <c r="D198" s="3">
        <v>1.7</v>
      </c>
      <c r="E198" s="3">
        <v>2.2999999999999998</v>
      </c>
      <c r="F198" s="3">
        <f t="shared" si="3"/>
        <v>2</v>
      </c>
      <c r="G198" s="3">
        <v>12.6</v>
      </c>
      <c r="H198" s="3">
        <v>584.4</v>
      </c>
      <c r="I198" s="3">
        <v>17</v>
      </c>
      <c r="J198" s="15" t="s">
        <v>87</v>
      </c>
    </row>
    <row r="199" spans="1:10" x14ac:dyDescent="0.25">
      <c r="A199" s="3">
        <v>26</v>
      </c>
      <c r="B199" s="3" t="s">
        <v>70</v>
      </c>
      <c r="C199" s="3" t="s">
        <v>66</v>
      </c>
      <c r="D199" s="3">
        <v>2.5</v>
      </c>
      <c r="E199" s="3">
        <v>2.2999999999999998</v>
      </c>
      <c r="F199" s="3">
        <f t="shared" si="3"/>
        <v>2.4</v>
      </c>
      <c r="G199" s="3"/>
      <c r="H199" s="3"/>
      <c r="I199" s="3"/>
      <c r="J199" s="15" t="s">
        <v>83</v>
      </c>
    </row>
    <row r="200" spans="1:10" x14ac:dyDescent="0.25">
      <c r="A200" s="3">
        <v>27</v>
      </c>
      <c r="B200" s="3" t="s">
        <v>70</v>
      </c>
      <c r="C200" s="3" t="s">
        <v>66</v>
      </c>
      <c r="D200" s="3">
        <v>2</v>
      </c>
      <c r="E200" s="3">
        <v>2.6</v>
      </c>
      <c r="F200" s="3">
        <f t="shared" si="3"/>
        <v>2.2999999999999998</v>
      </c>
      <c r="G200" s="3"/>
      <c r="H200" s="3"/>
      <c r="I200" s="3"/>
      <c r="J200" s="15"/>
    </row>
    <row r="201" spans="1:10" x14ac:dyDescent="0.25">
      <c r="A201" s="3">
        <v>28</v>
      </c>
      <c r="B201" s="3" t="s">
        <v>70</v>
      </c>
      <c r="C201" s="3" t="s">
        <v>66</v>
      </c>
      <c r="D201" s="3">
        <v>3.2</v>
      </c>
      <c r="E201" s="3">
        <v>3</v>
      </c>
      <c r="F201" s="3">
        <f t="shared" si="3"/>
        <v>3.1</v>
      </c>
      <c r="G201" s="3"/>
      <c r="H201" s="3"/>
      <c r="I201" s="3"/>
      <c r="J201" s="15" t="s">
        <v>85</v>
      </c>
    </row>
    <row r="202" spans="1:10" x14ac:dyDescent="0.25">
      <c r="A202" s="3">
        <v>29</v>
      </c>
      <c r="B202" s="3" t="s">
        <v>70</v>
      </c>
      <c r="C202" s="3" t="s">
        <v>66</v>
      </c>
      <c r="D202" s="3">
        <v>2.5</v>
      </c>
      <c r="E202" s="3">
        <v>2.5</v>
      </c>
      <c r="F202" s="3">
        <f t="shared" si="3"/>
        <v>2.5</v>
      </c>
      <c r="G202" s="3"/>
      <c r="H202" s="3"/>
      <c r="I202" s="3"/>
      <c r="J202" s="15" t="s">
        <v>94</v>
      </c>
    </row>
    <row r="203" spans="1:10" x14ac:dyDescent="0.25">
      <c r="A203" s="3">
        <v>30</v>
      </c>
      <c r="B203" s="3" t="s">
        <v>70</v>
      </c>
      <c r="C203" s="3" t="s">
        <v>66</v>
      </c>
      <c r="D203" s="3">
        <v>3</v>
      </c>
      <c r="E203" s="3">
        <v>3.1</v>
      </c>
      <c r="F203" s="3">
        <f t="shared" si="3"/>
        <v>3.05</v>
      </c>
      <c r="G203" s="3"/>
      <c r="H203" s="3"/>
      <c r="I203" s="3"/>
      <c r="J203" s="15" t="s">
        <v>85</v>
      </c>
    </row>
    <row r="204" spans="1:10" x14ac:dyDescent="0.25">
      <c r="A204" s="3">
        <v>31</v>
      </c>
      <c r="B204" s="3" t="s">
        <v>70</v>
      </c>
      <c r="C204" s="3" t="s">
        <v>66</v>
      </c>
      <c r="D204" s="3">
        <v>2.8</v>
      </c>
      <c r="E204" s="3">
        <v>2.7</v>
      </c>
      <c r="F204" s="3">
        <f t="shared" si="3"/>
        <v>2.75</v>
      </c>
      <c r="G204" s="3"/>
      <c r="H204" s="3"/>
      <c r="I204" s="3"/>
      <c r="J204" s="15"/>
    </row>
    <row r="205" spans="1:10" x14ac:dyDescent="0.25">
      <c r="A205" s="3">
        <v>1</v>
      </c>
      <c r="B205" s="3" t="s">
        <v>64</v>
      </c>
      <c r="C205" s="3" t="s">
        <v>67</v>
      </c>
      <c r="D205" s="3">
        <v>0.8</v>
      </c>
      <c r="E205" s="3">
        <v>0.9</v>
      </c>
      <c r="F205" s="3">
        <f t="shared" si="3"/>
        <v>0.85000000000000009</v>
      </c>
      <c r="G205" s="3">
        <v>8.1</v>
      </c>
      <c r="H205" s="3">
        <v>568.9</v>
      </c>
      <c r="I205" s="3">
        <v>21.1</v>
      </c>
      <c r="J205" s="15"/>
    </row>
    <row r="206" spans="1:10" x14ac:dyDescent="0.25">
      <c r="A206" s="3">
        <v>2</v>
      </c>
      <c r="B206" s="3" t="s">
        <v>64</v>
      </c>
      <c r="C206" s="3" t="s">
        <v>67</v>
      </c>
      <c r="D206" s="3">
        <v>1.1000000000000001</v>
      </c>
      <c r="E206" s="3">
        <v>1.4</v>
      </c>
      <c r="F206" s="3">
        <f t="shared" si="3"/>
        <v>1.25</v>
      </c>
      <c r="G206" s="3"/>
      <c r="H206" s="3"/>
      <c r="I206" s="3"/>
      <c r="J206" s="15" t="s">
        <v>85</v>
      </c>
    </row>
    <row r="207" spans="1:10" x14ac:dyDescent="0.25">
      <c r="A207" s="3">
        <v>3</v>
      </c>
      <c r="B207" s="3" t="s">
        <v>64</v>
      </c>
      <c r="C207" s="3" t="s">
        <v>67</v>
      </c>
      <c r="D207" s="3">
        <v>2.1</v>
      </c>
      <c r="E207" s="3">
        <v>2.2000000000000002</v>
      </c>
      <c r="F207" s="3">
        <f t="shared" si="3"/>
        <v>2.1500000000000004</v>
      </c>
      <c r="G207" s="3"/>
      <c r="H207" s="3"/>
      <c r="I207" s="3"/>
      <c r="J207" s="15"/>
    </row>
    <row r="208" spans="1:10" x14ac:dyDescent="0.25">
      <c r="A208" s="3">
        <v>4</v>
      </c>
      <c r="B208" s="3" t="s">
        <v>64</v>
      </c>
      <c r="C208" s="3" t="s">
        <v>67</v>
      </c>
      <c r="D208" s="3">
        <v>0.4</v>
      </c>
      <c r="E208" s="3">
        <v>0.3</v>
      </c>
      <c r="F208" s="3">
        <f t="shared" si="3"/>
        <v>0.35</v>
      </c>
      <c r="G208" s="3"/>
      <c r="H208" s="3"/>
      <c r="I208" s="3"/>
      <c r="J208" s="15" t="s">
        <v>83</v>
      </c>
    </row>
    <row r="209" spans="1:10" x14ac:dyDescent="0.25">
      <c r="A209" s="3">
        <v>5</v>
      </c>
      <c r="B209" s="3" t="s">
        <v>64</v>
      </c>
      <c r="C209" s="3" t="s">
        <v>67</v>
      </c>
      <c r="D209" s="3">
        <v>1.5</v>
      </c>
      <c r="E209" s="3">
        <v>1.3</v>
      </c>
      <c r="F209" s="3">
        <f t="shared" si="3"/>
        <v>1.4</v>
      </c>
      <c r="G209" s="3"/>
      <c r="H209" s="3"/>
      <c r="I209" s="3"/>
      <c r="J209" s="15"/>
    </row>
    <row r="210" spans="1:10" x14ac:dyDescent="0.25">
      <c r="A210" s="3">
        <v>6</v>
      </c>
      <c r="B210" s="3" t="s">
        <v>64</v>
      </c>
      <c r="C210" s="3" t="s">
        <v>67</v>
      </c>
      <c r="D210" s="3">
        <v>1.6</v>
      </c>
      <c r="E210" s="3">
        <v>1.6</v>
      </c>
      <c r="F210" s="3">
        <f t="shared" si="3"/>
        <v>1.6</v>
      </c>
      <c r="G210" s="3"/>
      <c r="H210" s="3"/>
      <c r="I210" s="3"/>
      <c r="J210" s="15"/>
    </row>
    <row r="211" spans="1:10" x14ac:dyDescent="0.25">
      <c r="A211" s="3">
        <v>7</v>
      </c>
      <c r="B211" s="3" t="s">
        <v>64</v>
      </c>
      <c r="C211" s="3" t="s">
        <v>67</v>
      </c>
      <c r="D211" s="3">
        <v>2</v>
      </c>
      <c r="E211" s="3">
        <v>1.7</v>
      </c>
      <c r="F211" s="3">
        <f t="shared" si="3"/>
        <v>1.85</v>
      </c>
      <c r="G211" s="3"/>
      <c r="H211" s="3"/>
      <c r="I211" s="3"/>
      <c r="J211" s="15"/>
    </row>
    <row r="212" spans="1:10" x14ac:dyDescent="0.25">
      <c r="A212" s="3">
        <v>8</v>
      </c>
      <c r="B212" s="3" t="s">
        <v>64</v>
      </c>
      <c r="C212" s="3" t="s">
        <v>67</v>
      </c>
      <c r="D212" s="3">
        <v>1.6</v>
      </c>
      <c r="E212" s="3">
        <v>1.7</v>
      </c>
      <c r="F212" s="3">
        <f t="shared" si="3"/>
        <v>1.65</v>
      </c>
      <c r="G212" s="3"/>
      <c r="H212" s="3"/>
      <c r="I212" s="3"/>
      <c r="J212" s="15"/>
    </row>
    <row r="213" spans="1:10" x14ac:dyDescent="0.25">
      <c r="A213" s="3">
        <v>9</v>
      </c>
      <c r="B213" s="3" t="s">
        <v>64</v>
      </c>
      <c r="C213" s="3" t="s">
        <v>67</v>
      </c>
      <c r="D213" s="3">
        <v>4</v>
      </c>
      <c r="E213" s="3">
        <v>3.8</v>
      </c>
      <c r="F213" s="3">
        <f t="shared" si="3"/>
        <v>3.9</v>
      </c>
      <c r="G213" s="3"/>
      <c r="H213" s="3"/>
      <c r="I213" s="3"/>
      <c r="J213" s="15"/>
    </row>
    <row r="214" spans="1:10" x14ac:dyDescent="0.25">
      <c r="A214" s="3">
        <v>10</v>
      </c>
      <c r="B214" s="3" t="s">
        <v>64</v>
      </c>
      <c r="C214" s="3" t="s">
        <v>67</v>
      </c>
      <c r="D214" s="3">
        <v>2</v>
      </c>
      <c r="E214" s="3">
        <v>2</v>
      </c>
      <c r="F214" s="3">
        <f t="shared" si="3"/>
        <v>2</v>
      </c>
      <c r="G214" s="3"/>
      <c r="H214" s="3"/>
      <c r="I214" s="3"/>
      <c r="J214" s="15"/>
    </row>
    <row r="215" spans="1:10" x14ac:dyDescent="0.25">
      <c r="A215" s="3">
        <v>11</v>
      </c>
      <c r="B215" s="3" t="s">
        <v>64</v>
      </c>
      <c r="C215" s="3" t="s">
        <v>67</v>
      </c>
      <c r="D215" s="3">
        <v>1.7</v>
      </c>
      <c r="E215" s="3">
        <v>1.9</v>
      </c>
      <c r="F215" s="3">
        <f t="shared" si="3"/>
        <v>1.7999999999999998</v>
      </c>
      <c r="G215" s="3"/>
      <c r="H215" s="3"/>
      <c r="I215" s="3"/>
      <c r="J215" s="15"/>
    </row>
    <row r="216" spans="1:10" x14ac:dyDescent="0.25">
      <c r="A216" s="3">
        <v>12</v>
      </c>
      <c r="B216" s="3" t="s">
        <v>64</v>
      </c>
      <c r="C216" s="3" t="s">
        <v>67</v>
      </c>
      <c r="D216" s="3">
        <v>1.2</v>
      </c>
      <c r="E216" s="3">
        <v>1</v>
      </c>
      <c r="F216" s="3">
        <f t="shared" si="3"/>
        <v>1.1000000000000001</v>
      </c>
      <c r="G216" s="3"/>
      <c r="H216" s="3"/>
      <c r="I216" s="3"/>
      <c r="J216" s="15" t="s">
        <v>83</v>
      </c>
    </row>
    <row r="217" spans="1:10" x14ac:dyDescent="0.25">
      <c r="A217" s="3">
        <v>13</v>
      </c>
      <c r="B217" s="3" t="s">
        <v>64</v>
      </c>
      <c r="C217" s="3" t="s">
        <v>67</v>
      </c>
      <c r="D217" s="3">
        <v>5.7</v>
      </c>
      <c r="E217" s="3">
        <v>5.3</v>
      </c>
      <c r="F217" s="3">
        <f t="shared" si="3"/>
        <v>5.5</v>
      </c>
      <c r="G217" s="3">
        <v>10.4</v>
      </c>
      <c r="H217" s="3">
        <v>628.20000000000005</v>
      </c>
      <c r="I217" s="3">
        <v>22.9</v>
      </c>
      <c r="J217" s="15"/>
    </row>
    <row r="218" spans="1:10" x14ac:dyDescent="0.25">
      <c r="A218" s="3">
        <v>14</v>
      </c>
      <c r="B218" s="3" t="s">
        <v>64</v>
      </c>
      <c r="C218" s="3" t="s">
        <v>67</v>
      </c>
      <c r="D218" s="3">
        <v>1.4</v>
      </c>
      <c r="E218" s="3">
        <v>1.4</v>
      </c>
      <c r="F218" s="3">
        <f t="shared" si="3"/>
        <v>1.4</v>
      </c>
      <c r="G218" s="3"/>
      <c r="H218" s="3"/>
      <c r="I218" s="3"/>
      <c r="J218" s="15" t="s">
        <v>83</v>
      </c>
    </row>
    <row r="219" spans="1:10" x14ac:dyDescent="0.25">
      <c r="A219" s="3">
        <v>15</v>
      </c>
      <c r="B219" s="3" t="s">
        <v>64</v>
      </c>
      <c r="C219" s="3" t="s">
        <v>67</v>
      </c>
      <c r="D219" s="3">
        <v>3.2</v>
      </c>
      <c r="E219" s="3">
        <v>2.7</v>
      </c>
      <c r="F219" s="3">
        <f t="shared" si="3"/>
        <v>2.95</v>
      </c>
      <c r="G219" s="3"/>
      <c r="H219" s="3"/>
      <c r="I219" s="3"/>
      <c r="J219" s="15"/>
    </row>
    <row r="220" spans="1:10" x14ac:dyDescent="0.25">
      <c r="A220" s="3">
        <v>16</v>
      </c>
      <c r="B220" s="3" t="s">
        <v>64</v>
      </c>
      <c r="C220" s="3" t="s">
        <v>67</v>
      </c>
      <c r="D220" s="3">
        <v>1</v>
      </c>
      <c r="E220" s="3">
        <v>0.8</v>
      </c>
      <c r="F220" s="3">
        <f t="shared" si="3"/>
        <v>0.9</v>
      </c>
      <c r="G220" s="3"/>
      <c r="H220" s="3"/>
      <c r="I220" s="3"/>
      <c r="J220" s="15" t="s">
        <v>87</v>
      </c>
    </row>
    <row r="221" spans="1:10" x14ac:dyDescent="0.25">
      <c r="A221" s="3">
        <v>17</v>
      </c>
      <c r="B221" s="3" t="s">
        <v>64</v>
      </c>
      <c r="C221" s="3" t="s">
        <v>67</v>
      </c>
      <c r="D221" s="3">
        <v>2.9</v>
      </c>
      <c r="E221" s="3">
        <v>3.2</v>
      </c>
      <c r="F221" s="3">
        <f t="shared" si="3"/>
        <v>3.05</v>
      </c>
      <c r="G221" s="3"/>
      <c r="H221" s="3"/>
      <c r="I221" s="3"/>
      <c r="J221" s="15"/>
    </row>
    <row r="222" spans="1:10" x14ac:dyDescent="0.25">
      <c r="A222" s="3">
        <v>18</v>
      </c>
      <c r="B222" s="3" t="s">
        <v>64</v>
      </c>
      <c r="C222" s="3" t="s">
        <v>67</v>
      </c>
      <c r="D222" s="3">
        <v>2.4</v>
      </c>
      <c r="E222" s="3">
        <v>2.1</v>
      </c>
      <c r="F222" s="3">
        <f t="shared" si="3"/>
        <v>2.25</v>
      </c>
      <c r="G222" s="3"/>
      <c r="H222" s="3"/>
      <c r="I222" s="3"/>
      <c r="J222" s="15"/>
    </row>
    <row r="223" spans="1:10" x14ac:dyDescent="0.25">
      <c r="A223" s="3">
        <v>19</v>
      </c>
      <c r="B223" s="3" t="s">
        <v>64</v>
      </c>
      <c r="C223" s="3" t="s">
        <v>67</v>
      </c>
      <c r="D223" s="3">
        <v>2.2000000000000002</v>
      </c>
      <c r="E223" s="3">
        <v>2.5</v>
      </c>
      <c r="F223" s="3">
        <f t="shared" si="3"/>
        <v>2.35</v>
      </c>
      <c r="G223" s="3"/>
      <c r="H223" s="3"/>
      <c r="I223" s="3"/>
      <c r="J223" s="15" t="s">
        <v>85</v>
      </c>
    </row>
    <row r="224" spans="1:10" x14ac:dyDescent="0.25">
      <c r="A224" s="3">
        <v>20</v>
      </c>
      <c r="B224" s="3" t="s">
        <v>64</v>
      </c>
      <c r="C224" s="3" t="s">
        <v>67</v>
      </c>
      <c r="D224" s="3">
        <v>1.1000000000000001</v>
      </c>
      <c r="E224" s="3">
        <v>1.8</v>
      </c>
      <c r="F224" s="3">
        <f t="shared" si="3"/>
        <v>1.4500000000000002</v>
      </c>
      <c r="G224" s="3"/>
      <c r="H224" s="3"/>
      <c r="I224" s="3"/>
      <c r="J224" s="15" t="s">
        <v>83</v>
      </c>
    </row>
    <row r="225" spans="1:10" x14ac:dyDescent="0.25">
      <c r="A225" s="3">
        <v>21</v>
      </c>
      <c r="B225" s="3" t="s">
        <v>64</v>
      </c>
      <c r="C225" s="3" t="s">
        <v>67</v>
      </c>
      <c r="D225" s="3">
        <v>3.3</v>
      </c>
      <c r="E225" s="3">
        <v>2.5</v>
      </c>
      <c r="F225" s="3">
        <f t="shared" si="3"/>
        <v>2.9</v>
      </c>
      <c r="G225" s="3"/>
      <c r="H225" s="3"/>
      <c r="I225" s="3"/>
      <c r="J225" s="15"/>
    </row>
    <row r="226" spans="1:10" x14ac:dyDescent="0.25">
      <c r="A226" s="3">
        <v>22</v>
      </c>
      <c r="B226" s="3" t="s">
        <v>64</v>
      </c>
      <c r="C226" s="3" t="s">
        <v>67</v>
      </c>
      <c r="D226" s="3">
        <v>2.2999999999999998</v>
      </c>
      <c r="E226" s="3">
        <v>2.1</v>
      </c>
      <c r="F226" s="3">
        <f t="shared" si="3"/>
        <v>2.2000000000000002</v>
      </c>
      <c r="G226" s="3"/>
      <c r="H226" s="3"/>
      <c r="I226" s="3"/>
      <c r="J226" s="15"/>
    </row>
    <row r="227" spans="1:10" x14ac:dyDescent="0.25">
      <c r="A227" s="3">
        <v>23</v>
      </c>
      <c r="B227" s="3" t="s">
        <v>64</v>
      </c>
      <c r="C227" s="3" t="s">
        <v>67</v>
      </c>
      <c r="D227" s="3">
        <v>1.1000000000000001</v>
      </c>
      <c r="E227" s="3">
        <v>1.7</v>
      </c>
      <c r="F227" s="3">
        <f t="shared" si="3"/>
        <v>1.4</v>
      </c>
      <c r="G227" s="3"/>
      <c r="H227" s="3"/>
      <c r="I227" s="3"/>
      <c r="J227" s="15" t="s">
        <v>85</v>
      </c>
    </row>
    <row r="228" spans="1:10" x14ac:dyDescent="0.25">
      <c r="A228" s="3">
        <v>24</v>
      </c>
      <c r="B228" s="3" t="s">
        <v>64</v>
      </c>
      <c r="C228" s="3" t="s">
        <v>67</v>
      </c>
      <c r="D228" s="3">
        <v>2</v>
      </c>
      <c r="E228" s="3">
        <v>2</v>
      </c>
      <c r="F228" s="3">
        <f t="shared" si="3"/>
        <v>2</v>
      </c>
      <c r="G228" s="3"/>
      <c r="H228" s="3"/>
      <c r="I228" s="3"/>
      <c r="J228" s="15"/>
    </row>
    <row r="229" spans="1:10" x14ac:dyDescent="0.25">
      <c r="A229" s="3">
        <v>25</v>
      </c>
      <c r="B229" s="3" t="s">
        <v>64</v>
      </c>
      <c r="C229" s="3" t="s">
        <v>67</v>
      </c>
      <c r="D229" s="3">
        <v>2.2999999999999998</v>
      </c>
      <c r="E229" s="3">
        <v>2.5</v>
      </c>
      <c r="F229" s="3">
        <f t="shared" si="3"/>
        <v>2.4</v>
      </c>
      <c r="G229" s="3">
        <v>8.4</v>
      </c>
      <c r="H229" s="3">
        <v>649.20000000000005</v>
      </c>
      <c r="I229" s="3">
        <v>22.2</v>
      </c>
      <c r="J229" s="15"/>
    </row>
    <row r="230" spans="1:10" x14ac:dyDescent="0.25">
      <c r="A230" s="3">
        <v>26</v>
      </c>
      <c r="B230" s="3" t="s">
        <v>64</v>
      </c>
      <c r="C230" s="3" t="s">
        <v>67</v>
      </c>
      <c r="D230" s="3">
        <v>2.9</v>
      </c>
      <c r="E230" s="3">
        <v>3.2</v>
      </c>
      <c r="F230" s="3">
        <f t="shared" si="3"/>
        <v>3.05</v>
      </c>
      <c r="G230" s="3"/>
      <c r="H230" s="3"/>
      <c r="I230" s="3"/>
      <c r="J230" s="15"/>
    </row>
    <row r="231" spans="1:10" x14ac:dyDescent="0.25">
      <c r="A231" s="3">
        <v>27</v>
      </c>
      <c r="B231" s="3" t="s">
        <v>64</v>
      </c>
      <c r="C231" s="3" t="s">
        <v>67</v>
      </c>
      <c r="D231" s="3">
        <v>0.6</v>
      </c>
      <c r="E231" s="3">
        <v>0.4</v>
      </c>
      <c r="F231" s="3">
        <f t="shared" si="3"/>
        <v>0.5</v>
      </c>
      <c r="G231" s="3"/>
      <c r="H231" s="3"/>
      <c r="I231" s="3"/>
      <c r="J231" s="15"/>
    </row>
    <row r="232" spans="1:10" x14ac:dyDescent="0.25">
      <c r="A232" s="3">
        <v>28</v>
      </c>
      <c r="B232" s="3" t="s">
        <v>64</v>
      </c>
      <c r="C232" s="3" t="s">
        <v>67</v>
      </c>
      <c r="D232" s="3">
        <v>0.8</v>
      </c>
      <c r="E232" s="3">
        <v>0.9</v>
      </c>
      <c r="F232" s="3">
        <f t="shared" si="3"/>
        <v>0.85000000000000009</v>
      </c>
      <c r="G232" s="3"/>
      <c r="H232" s="3"/>
      <c r="I232" s="3"/>
      <c r="J232" s="15" t="s">
        <v>84</v>
      </c>
    </row>
    <row r="233" spans="1:10" x14ac:dyDescent="0.25">
      <c r="A233" s="3">
        <v>29</v>
      </c>
      <c r="B233" s="3" t="s">
        <v>64</v>
      </c>
      <c r="C233" s="3" t="s">
        <v>67</v>
      </c>
      <c r="D233" s="3">
        <v>1.6</v>
      </c>
      <c r="E233" s="3">
        <v>1.7</v>
      </c>
      <c r="F233" s="3">
        <f t="shared" si="3"/>
        <v>1.65</v>
      </c>
      <c r="G233" s="3"/>
      <c r="H233" s="3"/>
      <c r="I233" s="3"/>
      <c r="J233" s="15"/>
    </row>
    <row r="234" spans="1:10" x14ac:dyDescent="0.25">
      <c r="A234" s="3">
        <v>30</v>
      </c>
      <c r="B234" s="3" t="s">
        <v>64</v>
      </c>
      <c r="C234" s="3" t="s">
        <v>67</v>
      </c>
      <c r="D234" s="3">
        <v>0.9</v>
      </c>
      <c r="E234" s="3">
        <v>0.7</v>
      </c>
      <c r="F234" s="3">
        <f t="shared" si="3"/>
        <v>0.8</v>
      </c>
      <c r="G234" s="3"/>
      <c r="H234" s="3"/>
      <c r="I234" s="3"/>
      <c r="J234" s="15" t="s">
        <v>86</v>
      </c>
    </row>
    <row r="235" spans="1:10" x14ac:dyDescent="0.25">
      <c r="A235" s="3">
        <v>31</v>
      </c>
      <c r="B235" s="3" t="s">
        <v>64</v>
      </c>
      <c r="C235" s="3" t="s">
        <v>67</v>
      </c>
      <c r="D235" s="3">
        <v>0.8</v>
      </c>
      <c r="E235" s="3">
        <v>0.8</v>
      </c>
      <c r="F235" s="3">
        <f t="shared" si="3"/>
        <v>0.8</v>
      </c>
      <c r="G235" s="3"/>
      <c r="H235" s="3"/>
      <c r="I235" s="3"/>
      <c r="J235" s="15"/>
    </row>
    <row r="236" spans="1:10" x14ac:dyDescent="0.25">
      <c r="A236" s="3">
        <v>32</v>
      </c>
      <c r="B236" s="3" t="s">
        <v>64</v>
      </c>
      <c r="C236" s="3" t="s">
        <v>67</v>
      </c>
      <c r="D236" s="3">
        <v>1</v>
      </c>
      <c r="E236" s="3">
        <v>1.1000000000000001</v>
      </c>
      <c r="F236" s="3">
        <f t="shared" si="3"/>
        <v>1.05</v>
      </c>
      <c r="G236" s="3"/>
      <c r="H236" s="3"/>
      <c r="I236" s="3"/>
      <c r="J236" s="15" t="s">
        <v>83</v>
      </c>
    </row>
    <row r="237" spans="1:10" x14ac:dyDescent="0.25">
      <c r="A237" s="3">
        <v>33</v>
      </c>
      <c r="B237" s="3" t="s">
        <v>64</v>
      </c>
      <c r="C237" s="3" t="s">
        <v>67</v>
      </c>
      <c r="D237" s="3">
        <v>4.8</v>
      </c>
      <c r="E237" s="3">
        <v>6.5</v>
      </c>
      <c r="F237" s="3">
        <f t="shared" si="3"/>
        <v>5.65</v>
      </c>
      <c r="G237" s="3"/>
      <c r="H237" s="3"/>
      <c r="I237" s="3"/>
      <c r="J237" s="15"/>
    </row>
    <row r="238" spans="1:10" x14ac:dyDescent="0.25">
      <c r="A238" s="3">
        <v>34</v>
      </c>
      <c r="B238" s="3" t="s">
        <v>64</v>
      </c>
      <c r="C238" s="3" t="s">
        <v>67</v>
      </c>
      <c r="D238" s="3">
        <v>2.7</v>
      </c>
      <c r="E238" s="3">
        <v>3</v>
      </c>
      <c r="F238" s="3">
        <f t="shared" si="3"/>
        <v>2.85</v>
      </c>
      <c r="G238" s="3"/>
      <c r="H238" s="3"/>
      <c r="I238" s="3"/>
      <c r="J238" s="15"/>
    </row>
    <row r="239" spans="1:10" x14ac:dyDescent="0.25">
      <c r="A239" s="3">
        <v>35</v>
      </c>
      <c r="B239" s="3" t="s">
        <v>64</v>
      </c>
      <c r="C239" s="3" t="s">
        <v>67</v>
      </c>
      <c r="D239" s="3">
        <v>2.6</v>
      </c>
      <c r="E239" s="3">
        <v>2.4</v>
      </c>
      <c r="F239" s="3">
        <f t="shared" si="3"/>
        <v>2.5</v>
      </c>
      <c r="G239" s="3"/>
      <c r="H239" s="3"/>
      <c r="I239" s="3"/>
      <c r="J239" s="15"/>
    </row>
    <row r="240" spans="1:10" x14ac:dyDescent="0.25">
      <c r="A240" s="3">
        <v>36</v>
      </c>
      <c r="B240" s="3" t="s">
        <v>64</v>
      </c>
      <c r="C240" s="3" t="s">
        <v>67</v>
      </c>
      <c r="D240" s="3">
        <v>1.7</v>
      </c>
      <c r="E240" s="3">
        <v>1.4</v>
      </c>
      <c r="F240" s="3">
        <f t="shared" si="3"/>
        <v>1.5499999999999998</v>
      </c>
      <c r="G240" s="3"/>
      <c r="H240" s="3"/>
      <c r="I240" s="3"/>
      <c r="J240" s="15"/>
    </row>
    <row r="241" spans="1:10" x14ac:dyDescent="0.25">
      <c r="A241" s="3">
        <v>1</v>
      </c>
      <c r="B241" s="3" t="s">
        <v>69</v>
      </c>
      <c r="C241" s="3" t="s">
        <v>67</v>
      </c>
      <c r="D241" s="3">
        <v>0.8</v>
      </c>
      <c r="E241" s="3">
        <v>0.8</v>
      </c>
      <c r="F241" s="3">
        <f t="shared" si="3"/>
        <v>0.8</v>
      </c>
      <c r="G241" s="3">
        <v>12.2</v>
      </c>
      <c r="H241" s="3">
        <v>457.3</v>
      </c>
      <c r="I241" s="3">
        <v>19</v>
      </c>
      <c r="J241" s="15" t="s">
        <v>83</v>
      </c>
    </row>
    <row r="242" spans="1:10" x14ac:dyDescent="0.25">
      <c r="A242" s="3">
        <v>2</v>
      </c>
      <c r="B242" s="3" t="s">
        <v>69</v>
      </c>
      <c r="C242" s="3" t="s">
        <v>67</v>
      </c>
      <c r="D242" s="3">
        <v>1.3</v>
      </c>
      <c r="E242" s="3">
        <v>1.1000000000000001</v>
      </c>
      <c r="F242" s="3">
        <f t="shared" si="3"/>
        <v>1.2000000000000002</v>
      </c>
      <c r="G242" s="3"/>
      <c r="H242" s="3"/>
      <c r="I242" s="3"/>
      <c r="J242" s="15" t="s">
        <v>85</v>
      </c>
    </row>
    <row r="243" spans="1:10" x14ac:dyDescent="0.25">
      <c r="A243" s="3">
        <v>3</v>
      </c>
      <c r="B243" s="3" t="s">
        <v>69</v>
      </c>
      <c r="C243" s="3" t="s">
        <v>67</v>
      </c>
      <c r="D243" s="3">
        <v>0.5</v>
      </c>
      <c r="E243" s="3">
        <v>0.6</v>
      </c>
      <c r="F243" s="3">
        <f t="shared" si="3"/>
        <v>0.55000000000000004</v>
      </c>
      <c r="G243" s="3"/>
      <c r="H243" s="3"/>
      <c r="I243" s="3"/>
      <c r="J243" s="15" t="s">
        <v>83</v>
      </c>
    </row>
    <row r="244" spans="1:10" x14ac:dyDescent="0.25">
      <c r="A244" s="3">
        <v>4</v>
      </c>
      <c r="B244" s="3" t="s">
        <v>69</v>
      </c>
      <c r="C244" s="3" t="s">
        <v>67</v>
      </c>
      <c r="D244" s="3">
        <v>0.6</v>
      </c>
      <c r="E244" s="3">
        <v>0.6</v>
      </c>
      <c r="F244" s="3">
        <f t="shared" si="3"/>
        <v>0.6</v>
      </c>
      <c r="G244" s="3"/>
      <c r="H244" s="3"/>
      <c r="I244" s="3"/>
      <c r="J244" s="15" t="s">
        <v>83</v>
      </c>
    </row>
    <row r="245" spans="1:10" x14ac:dyDescent="0.25">
      <c r="A245" s="3">
        <v>5</v>
      </c>
      <c r="B245" s="3" t="s">
        <v>69</v>
      </c>
      <c r="C245" s="3" t="s">
        <v>67</v>
      </c>
      <c r="D245" s="3">
        <v>0.4</v>
      </c>
      <c r="E245" s="3">
        <v>0.6</v>
      </c>
      <c r="F245" s="3">
        <f t="shared" si="3"/>
        <v>0.5</v>
      </c>
      <c r="G245" s="3"/>
      <c r="H245" s="3"/>
      <c r="I245" s="3"/>
      <c r="J245" s="15" t="s">
        <v>83</v>
      </c>
    </row>
    <row r="246" spans="1:10" x14ac:dyDescent="0.25">
      <c r="A246" s="3">
        <v>6</v>
      </c>
      <c r="B246" s="3" t="s">
        <v>69</v>
      </c>
      <c r="C246" s="3" t="s">
        <v>67</v>
      </c>
      <c r="D246" s="3">
        <v>0.5</v>
      </c>
      <c r="E246" s="3">
        <v>0.5</v>
      </c>
      <c r="F246" s="3">
        <f t="shared" ref="F246:F307" si="4">AVERAGE(D246:E246)</f>
        <v>0.5</v>
      </c>
      <c r="G246" s="3"/>
      <c r="H246" s="3"/>
      <c r="I246" s="3"/>
      <c r="J246" s="15" t="s">
        <v>86</v>
      </c>
    </row>
    <row r="247" spans="1:10" x14ac:dyDescent="0.25">
      <c r="A247" s="3">
        <v>7</v>
      </c>
      <c r="B247" s="3" t="s">
        <v>69</v>
      </c>
      <c r="C247" s="3" t="s">
        <v>67</v>
      </c>
      <c r="D247" s="3">
        <v>1.1000000000000001</v>
      </c>
      <c r="E247" s="3">
        <v>1.3</v>
      </c>
      <c r="F247" s="3">
        <f t="shared" si="4"/>
        <v>1.2000000000000002</v>
      </c>
      <c r="G247" s="3"/>
      <c r="H247" s="3"/>
      <c r="I247" s="3"/>
      <c r="J247" s="15"/>
    </row>
    <row r="248" spans="1:10" x14ac:dyDescent="0.25">
      <c r="A248" s="3">
        <v>8</v>
      </c>
      <c r="B248" s="3" t="s">
        <v>69</v>
      </c>
      <c r="C248" s="3" t="s">
        <v>67</v>
      </c>
      <c r="D248" s="3">
        <v>0.8</v>
      </c>
      <c r="E248" s="3">
        <v>0.8</v>
      </c>
      <c r="F248" s="3">
        <f t="shared" si="4"/>
        <v>0.8</v>
      </c>
      <c r="G248" s="3"/>
      <c r="H248" s="3"/>
      <c r="I248" s="3"/>
      <c r="J248" s="15" t="s">
        <v>83</v>
      </c>
    </row>
    <row r="249" spans="1:10" x14ac:dyDescent="0.25">
      <c r="A249" s="3">
        <v>9</v>
      </c>
      <c r="B249" s="3" t="s">
        <v>69</v>
      </c>
      <c r="C249" s="3" t="s">
        <v>67</v>
      </c>
      <c r="D249" s="3">
        <v>0.8</v>
      </c>
      <c r="E249" s="3">
        <v>0.8</v>
      </c>
      <c r="F249" s="3">
        <f t="shared" si="4"/>
        <v>0.8</v>
      </c>
      <c r="G249" s="3"/>
      <c r="H249" s="3"/>
      <c r="I249" s="3"/>
      <c r="J249" s="15"/>
    </row>
    <row r="250" spans="1:10" x14ac:dyDescent="0.25">
      <c r="A250" s="3">
        <v>10</v>
      </c>
      <c r="B250" s="3" t="s">
        <v>69</v>
      </c>
      <c r="C250" s="3" t="s">
        <v>67</v>
      </c>
      <c r="D250" s="3">
        <v>0.9</v>
      </c>
      <c r="E250" s="3">
        <v>0.9</v>
      </c>
      <c r="F250" s="3">
        <f t="shared" si="4"/>
        <v>0.9</v>
      </c>
      <c r="G250" s="3"/>
      <c r="H250" s="3"/>
      <c r="I250" s="3"/>
      <c r="J250" s="15" t="s">
        <v>86</v>
      </c>
    </row>
    <row r="251" spans="1:10" x14ac:dyDescent="0.25">
      <c r="A251" s="3">
        <v>11</v>
      </c>
      <c r="B251" s="3" t="s">
        <v>69</v>
      </c>
      <c r="C251" s="3" t="s">
        <v>67</v>
      </c>
      <c r="D251" s="3">
        <v>0.3</v>
      </c>
      <c r="E251" s="3">
        <v>0.6</v>
      </c>
      <c r="F251" s="3">
        <f t="shared" si="4"/>
        <v>0.44999999999999996</v>
      </c>
      <c r="G251" s="3"/>
      <c r="H251" s="3"/>
      <c r="I251" s="3"/>
      <c r="J251" s="15" t="s">
        <v>85</v>
      </c>
    </row>
    <row r="252" spans="1:10" x14ac:dyDescent="0.25">
      <c r="A252" s="3">
        <v>12</v>
      </c>
      <c r="B252" s="3" t="s">
        <v>69</v>
      </c>
      <c r="C252" s="3" t="s">
        <v>67</v>
      </c>
      <c r="D252" s="3">
        <v>0.7</v>
      </c>
      <c r="E252" s="3">
        <v>1.1000000000000001</v>
      </c>
      <c r="F252" s="3">
        <f t="shared" si="4"/>
        <v>0.9</v>
      </c>
      <c r="G252" s="3"/>
      <c r="H252" s="3"/>
      <c r="I252" s="3"/>
      <c r="J252" s="15" t="s">
        <v>85</v>
      </c>
    </row>
    <row r="253" spans="1:10" x14ac:dyDescent="0.25">
      <c r="A253" s="3">
        <v>13</v>
      </c>
      <c r="B253" s="3" t="s">
        <v>69</v>
      </c>
      <c r="C253" s="3" t="s">
        <v>67</v>
      </c>
      <c r="D253" s="3">
        <v>0.3</v>
      </c>
      <c r="E253" s="3">
        <v>0.3</v>
      </c>
      <c r="F253" s="3">
        <f t="shared" si="4"/>
        <v>0.3</v>
      </c>
      <c r="G253" s="3">
        <v>12</v>
      </c>
      <c r="H253" s="3">
        <v>576.20000000000005</v>
      </c>
      <c r="I253" s="3">
        <v>18.5</v>
      </c>
      <c r="J253" s="15" t="s">
        <v>83</v>
      </c>
    </row>
    <row r="254" spans="1:10" x14ac:dyDescent="0.25">
      <c r="A254" s="3">
        <v>14</v>
      </c>
      <c r="B254" s="3" t="s">
        <v>69</v>
      </c>
      <c r="C254" s="3" t="s">
        <v>67</v>
      </c>
      <c r="D254" s="3">
        <v>0.2</v>
      </c>
      <c r="E254" s="3">
        <v>0.2</v>
      </c>
      <c r="F254" s="3">
        <f t="shared" si="4"/>
        <v>0.2</v>
      </c>
      <c r="G254" s="3"/>
      <c r="H254" s="3"/>
      <c r="I254" s="3"/>
      <c r="J254" s="15" t="s">
        <v>85</v>
      </c>
    </row>
    <row r="255" spans="1:10" x14ac:dyDescent="0.25">
      <c r="A255" s="3">
        <v>15</v>
      </c>
      <c r="B255" s="3" t="s">
        <v>69</v>
      </c>
      <c r="C255" s="3" t="s">
        <v>67</v>
      </c>
      <c r="D255" s="3">
        <v>0.5</v>
      </c>
      <c r="E255" s="3">
        <v>0.5</v>
      </c>
      <c r="F255" s="3">
        <f t="shared" si="4"/>
        <v>0.5</v>
      </c>
      <c r="G255" s="3"/>
      <c r="H255" s="3"/>
      <c r="I255" s="3"/>
      <c r="J255" s="15" t="s">
        <v>83</v>
      </c>
    </row>
    <row r="256" spans="1:10" x14ac:dyDescent="0.25">
      <c r="A256" s="3">
        <v>16</v>
      </c>
      <c r="B256" s="3" t="s">
        <v>69</v>
      </c>
      <c r="C256" s="3" t="s">
        <v>67</v>
      </c>
      <c r="D256" s="3">
        <v>0.3</v>
      </c>
      <c r="E256" s="3">
        <v>0.4</v>
      </c>
      <c r="F256" s="3">
        <f t="shared" si="4"/>
        <v>0.35</v>
      </c>
      <c r="G256" s="3"/>
      <c r="H256" s="3"/>
      <c r="I256" s="3"/>
      <c r="J256" s="15" t="s">
        <v>83</v>
      </c>
    </row>
    <row r="257" spans="1:10" x14ac:dyDescent="0.25">
      <c r="A257" s="3">
        <v>17</v>
      </c>
      <c r="B257" s="3" t="s">
        <v>69</v>
      </c>
      <c r="C257" s="3" t="s">
        <v>67</v>
      </c>
      <c r="D257" s="3">
        <v>0.3</v>
      </c>
      <c r="E257" s="3">
        <v>0.5</v>
      </c>
      <c r="F257" s="3">
        <f t="shared" si="4"/>
        <v>0.4</v>
      </c>
      <c r="G257" s="3"/>
      <c r="H257" s="3"/>
      <c r="I257" s="3"/>
      <c r="J257" s="15" t="s">
        <v>101</v>
      </c>
    </row>
    <row r="258" spans="1:10" x14ac:dyDescent="0.25">
      <c r="A258" s="3">
        <v>18</v>
      </c>
      <c r="B258" s="3" t="s">
        <v>69</v>
      </c>
      <c r="C258" s="3" t="s">
        <v>67</v>
      </c>
      <c r="D258" s="3">
        <v>0.4</v>
      </c>
      <c r="E258" s="3">
        <v>0.5</v>
      </c>
      <c r="F258" s="3">
        <f t="shared" si="4"/>
        <v>0.45</v>
      </c>
      <c r="G258" s="3"/>
      <c r="H258" s="3"/>
      <c r="I258" s="3"/>
      <c r="J258" s="15" t="s">
        <v>85</v>
      </c>
    </row>
    <row r="259" spans="1:10" x14ac:dyDescent="0.25">
      <c r="A259" s="3">
        <v>19</v>
      </c>
      <c r="B259" s="3" t="s">
        <v>69</v>
      </c>
      <c r="C259" s="3" t="s">
        <v>67</v>
      </c>
      <c r="D259" s="3">
        <v>1.6</v>
      </c>
      <c r="E259" s="3">
        <v>1.1000000000000001</v>
      </c>
      <c r="F259" s="3">
        <f t="shared" si="4"/>
        <v>1.35</v>
      </c>
      <c r="G259" s="3"/>
      <c r="H259" s="3"/>
      <c r="I259" s="3"/>
      <c r="J259" s="15" t="s">
        <v>82</v>
      </c>
    </row>
    <row r="260" spans="1:10" x14ac:dyDescent="0.25">
      <c r="A260" s="3">
        <v>20</v>
      </c>
      <c r="B260" s="3" t="s">
        <v>69</v>
      </c>
      <c r="C260" s="3" t="s">
        <v>67</v>
      </c>
      <c r="D260" s="3">
        <v>0.8</v>
      </c>
      <c r="E260" s="3">
        <v>0.8</v>
      </c>
      <c r="F260" s="3">
        <f t="shared" si="4"/>
        <v>0.8</v>
      </c>
      <c r="G260" s="3"/>
      <c r="H260" s="3"/>
      <c r="I260" s="3"/>
      <c r="J260" s="15" t="s">
        <v>85</v>
      </c>
    </row>
    <row r="261" spans="1:10" x14ac:dyDescent="0.25">
      <c r="A261" s="3">
        <v>21</v>
      </c>
      <c r="B261" s="3" t="s">
        <v>69</v>
      </c>
      <c r="C261" s="3" t="s">
        <v>67</v>
      </c>
      <c r="D261" s="3">
        <v>0.3</v>
      </c>
      <c r="E261" s="3">
        <v>0.7</v>
      </c>
      <c r="F261" s="3">
        <f t="shared" si="4"/>
        <v>0.5</v>
      </c>
      <c r="G261" s="3"/>
      <c r="H261" s="3"/>
      <c r="I261" s="3"/>
      <c r="J261" s="15" t="s">
        <v>82</v>
      </c>
    </row>
    <row r="262" spans="1:10" x14ac:dyDescent="0.25">
      <c r="A262" s="3">
        <v>22</v>
      </c>
      <c r="B262" s="3" t="s">
        <v>69</v>
      </c>
      <c r="C262" s="3" t="s">
        <v>67</v>
      </c>
      <c r="D262" s="3">
        <v>1.4</v>
      </c>
      <c r="E262" s="3">
        <v>1.6</v>
      </c>
      <c r="F262" s="3">
        <f t="shared" si="4"/>
        <v>1.5</v>
      </c>
      <c r="G262" s="3"/>
      <c r="H262" s="3"/>
      <c r="I262" s="3"/>
      <c r="J262" s="15" t="s">
        <v>83</v>
      </c>
    </row>
    <row r="263" spans="1:10" x14ac:dyDescent="0.25">
      <c r="A263" s="3">
        <v>25</v>
      </c>
      <c r="B263" s="3" t="s">
        <v>69</v>
      </c>
      <c r="C263" s="3" t="s">
        <v>67</v>
      </c>
      <c r="D263" s="3">
        <v>0.8</v>
      </c>
      <c r="E263" s="3">
        <v>0.8</v>
      </c>
      <c r="F263" s="3">
        <f t="shared" si="4"/>
        <v>0.8</v>
      </c>
      <c r="G263" s="3">
        <v>11.9</v>
      </c>
      <c r="H263" s="3">
        <v>522</v>
      </c>
      <c r="I263" s="3">
        <v>18</v>
      </c>
      <c r="J263" s="15" t="s">
        <v>85</v>
      </c>
    </row>
    <row r="264" spans="1:10" x14ac:dyDescent="0.25">
      <c r="A264" s="3">
        <v>26</v>
      </c>
      <c r="B264" s="3" t="s">
        <v>69</v>
      </c>
      <c r="C264" s="3" t="s">
        <v>67</v>
      </c>
      <c r="D264" s="3">
        <v>0.7</v>
      </c>
      <c r="E264" s="3">
        <v>0.7</v>
      </c>
      <c r="F264" s="3">
        <f t="shared" si="4"/>
        <v>0.7</v>
      </c>
      <c r="G264" s="3"/>
      <c r="H264" s="3"/>
      <c r="I264" s="3"/>
      <c r="J264" s="15" t="s">
        <v>82</v>
      </c>
    </row>
    <row r="265" spans="1:10" x14ac:dyDescent="0.25">
      <c r="A265" s="3">
        <v>27</v>
      </c>
      <c r="B265" s="3" t="s">
        <v>69</v>
      </c>
      <c r="C265" s="3" t="s">
        <v>67</v>
      </c>
      <c r="D265" s="3">
        <v>0.3</v>
      </c>
      <c r="E265" s="3">
        <v>0.3</v>
      </c>
      <c r="F265" s="3">
        <f t="shared" si="4"/>
        <v>0.3</v>
      </c>
      <c r="G265" s="3"/>
      <c r="H265" s="3"/>
      <c r="I265" s="3"/>
      <c r="J265" s="15" t="s">
        <v>83</v>
      </c>
    </row>
    <row r="266" spans="1:10" x14ac:dyDescent="0.25">
      <c r="A266" s="3">
        <v>28</v>
      </c>
      <c r="B266" s="3" t="s">
        <v>69</v>
      </c>
      <c r="C266" s="3" t="s">
        <v>67</v>
      </c>
      <c r="D266" s="3">
        <v>0.7</v>
      </c>
      <c r="E266" s="3">
        <v>0.5</v>
      </c>
      <c r="F266" s="3">
        <f t="shared" si="4"/>
        <v>0.6</v>
      </c>
      <c r="G266" s="3"/>
      <c r="H266" s="3"/>
      <c r="I266" s="3"/>
      <c r="J266" s="15" t="s">
        <v>82</v>
      </c>
    </row>
    <row r="267" spans="1:10" x14ac:dyDescent="0.25">
      <c r="A267" s="3">
        <v>29</v>
      </c>
      <c r="B267" s="3" t="s">
        <v>69</v>
      </c>
      <c r="C267" s="3" t="s">
        <v>67</v>
      </c>
      <c r="D267" s="3">
        <v>0.9</v>
      </c>
      <c r="E267" s="3">
        <v>1.5</v>
      </c>
      <c r="F267" s="3">
        <f t="shared" si="4"/>
        <v>1.2</v>
      </c>
      <c r="G267" s="3"/>
      <c r="H267" s="3"/>
      <c r="I267" s="3"/>
      <c r="J267" s="15" t="s">
        <v>83</v>
      </c>
    </row>
    <row r="268" spans="1:10" x14ac:dyDescent="0.25">
      <c r="A268" s="3">
        <v>30</v>
      </c>
      <c r="B268" s="3" t="s">
        <v>69</v>
      </c>
      <c r="C268" s="3" t="s">
        <v>67</v>
      </c>
      <c r="D268" s="3">
        <v>0</v>
      </c>
      <c r="E268" s="3">
        <v>1</v>
      </c>
      <c r="F268" s="3">
        <f t="shared" si="4"/>
        <v>0.5</v>
      </c>
      <c r="G268" s="3"/>
      <c r="H268" s="3"/>
      <c r="I268" s="3"/>
      <c r="J268" s="15" t="s">
        <v>85</v>
      </c>
    </row>
    <row r="269" spans="1:10" x14ac:dyDescent="0.25">
      <c r="A269" s="3">
        <v>31</v>
      </c>
      <c r="B269" s="3" t="s">
        <v>69</v>
      </c>
      <c r="C269" s="3" t="s">
        <v>67</v>
      </c>
      <c r="D269" s="3">
        <v>1</v>
      </c>
      <c r="E269" s="3">
        <v>1</v>
      </c>
      <c r="F269" s="3">
        <f t="shared" si="4"/>
        <v>1</v>
      </c>
      <c r="G269" s="3"/>
      <c r="H269" s="3"/>
      <c r="I269" s="3"/>
      <c r="J269" s="15" t="s">
        <v>86</v>
      </c>
    </row>
    <row r="270" spans="1:10" x14ac:dyDescent="0.25">
      <c r="A270" s="3">
        <v>32</v>
      </c>
      <c r="B270" s="3" t="s">
        <v>69</v>
      </c>
      <c r="C270" s="3" t="s">
        <v>67</v>
      </c>
      <c r="D270" s="3">
        <v>1.2</v>
      </c>
      <c r="E270" s="3">
        <v>0.9</v>
      </c>
      <c r="F270" s="3">
        <f t="shared" si="4"/>
        <v>1.05</v>
      </c>
      <c r="G270" s="3"/>
      <c r="H270" s="3"/>
      <c r="I270" s="3"/>
      <c r="J270" s="15" t="s">
        <v>82</v>
      </c>
    </row>
    <row r="271" spans="1:10" x14ac:dyDescent="0.25">
      <c r="A271" s="3">
        <v>33</v>
      </c>
      <c r="B271" s="3" t="s">
        <v>69</v>
      </c>
      <c r="C271" s="3" t="s">
        <v>67</v>
      </c>
      <c r="D271" s="3">
        <v>0.5</v>
      </c>
      <c r="E271" s="3">
        <v>0.6</v>
      </c>
      <c r="F271" s="3">
        <f t="shared" si="4"/>
        <v>0.55000000000000004</v>
      </c>
      <c r="G271" s="3"/>
      <c r="H271" s="3"/>
      <c r="I271" s="3"/>
      <c r="J271" s="15" t="s">
        <v>82</v>
      </c>
    </row>
    <row r="272" spans="1:10" x14ac:dyDescent="0.25">
      <c r="A272" s="3">
        <v>34</v>
      </c>
      <c r="B272" s="3" t="s">
        <v>69</v>
      </c>
      <c r="C272" s="3" t="s">
        <v>67</v>
      </c>
      <c r="D272" s="3">
        <v>1.1000000000000001</v>
      </c>
      <c r="E272" s="3">
        <v>1.2</v>
      </c>
      <c r="F272" s="3">
        <f t="shared" si="4"/>
        <v>1.1499999999999999</v>
      </c>
      <c r="G272" s="3"/>
      <c r="H272" s="3"/>
      <c r="I272" s="3"/>
      <c r="J272" s="15" t="s">
        <v>102</v>
      </c>
    </row>
    <row r="273" spans="1:10" x14ac:dyDescent="0.25">
      <c r="A273" s="3">
        <v>35</v>
      </c>
      <c r="B273" s="3" t="s">
        <v>69</v>
      </c>
      <c r="C273" s="3" t="s">
        <v>67</v>
      </c>
      <c r="D273" s="3">
        <v>0.5</v>
      </c>
      <c r="E273" s="3">
        <v>0.5</v>
      </c>
      <c r="F273" s="3">
        <f t="shared" si="4"/>
        <v>0.5</v>
      </c>
      <c r="G273" s="3"/>
      <c r="H273" s="3"/>
      <c r="I273" s="3"/>
      <c r="J273" s="15" t="s">
        <v>101</v>
      </c>
    </row>
    <row r="274" spans="1:10" x14ac:dyDescent="0.25">
      <c r="A274" s="3">
        <v>36</v>
      </c>
      <c r="B274" s="3" t="s">
        <v>69</v>
      </c>
      <c r="C274" s="3" t="s">
        <v>67</v>
      </c>
      <c r="D274" s="3">
        <v>0.2</v>
      </c>
      <c r="E274" s="3">
        <v>0.6</v>
      </c>
      <c r="F274" s="3">
        <f t="shared" si="4"/>
        <v>0.4</v>
      </c>
      <c r="G274" s="3"/>
      <c r="H274" s="3"/>
      <c r="I274" s="3"/>
      <c r="J274" s="15"/>
    </row>
    <row r="275" spans="1:10" x14ac:dyDescent="0.25">
      <c r="A275" s="3">
        <v>1</v>
      </c>
      <c r="B275" s="3" t="s">
        <v>70</v>
      </c>
      <c r="C275" s="3" t="s">
        <v>67</v>
      </c>
      <c r="D275" s="3">
        <v>4.2</v>
      </c>
      <c r="E275" s="3">
        <v>4.7</v>
      </c>
      <c r="F275" s="3">
        <f t="shared" si="4"/>
        <v>4.45</v>
      </c>
      <c r="G275" s="3">
        <v>11.5</v>
      </c>
      <c r="H275" s="3">
        <v>1122.4000000000001</v>
      </c>
      <c r="I275" s="3">
        <v>19.7</v>
      </c>
      <c r="J275" s="15"/>
    </row>
    <row r="276" spans="1:10" x14ac:dyDescent="0.25">
      <c r="A276" s="3">
        <v>2</v>
      </c>
      <c r="B276" s="3" t="s">
        <v>70</v>
      </c>
      <c r="C276" s="3" t="s">
        <v>67</v>
      </c>
      <c r="D276" s="3">
        <v>2.4</v>
      </c>
      <c r="E276" s="3">
        <v>2.2999999999999998</v>
      </c>
      <c r="F276" s="3">
        <f t="shared" si="4"/>
        <v>2.3499999999999996</v>
      </c>
      <c r="G276" s="3"/>
      <c r="H276" s="3"/>
      <c r="I276" s="3"/>
      <c r="J276" s="15" t="s">
        <v>83</v>
      </c>
    </row>
    <row r="277" spans="1:10" x14ac:dyDescent="0.25">
      <c r="A277" s="3">
        <v>3</v>
      </c>
      <c r="B277" s="3" t="s">
        <v>70</v>
      </c>
      <c r="C277" s="3" t="s">
        <v>67</v>
      </c>
      <c r="D277" s="3">
        <v>2.7</v>
      </c>
      <c r="E277" s="3">
        <v>3</v>
      </c>
      <c r="F277" s="3">
        <f t="shared" si="4"/>
        <v>2.85</v>
      </c>
      <c r="G277" s="3"/>
      <c r="H277" s="3"/>
      <c r="I277" s="3"/>
      <c r="J277" s="15"/>
    </row>
    <row r="278" spans="1:10" x14ac:dyDescent="0.25">
      <c r="A278" s="3">
        <v>4</v>
      </c>
      <c r="B278" s="3" t="s">
        <v>70</v>
      </c>
      <c r="C278" s="3" t="s">
        <v>67</v>
      </c>
      <c r="D278" s="3">
        <v>4.5</v>
      </c>
      <c r="E278" s="3">
        <v>4.4000000000000004</v>
      </c>
      <c r="F278" s="3">
        <f t="shared" si="4"/>
        <v>4.45</v>
      </c>
      <c r="G278" s="3"/>
      <c r="H278" s="3"/>
      <c r="I278" s="3"/>
      <c r="J278" s="15"/>
    </row>
    <row r="279" spans="1:10" x14ac:dyDescent="0.25">
      <c r="A279" s="3">
        <v>5</v>
      </c>
      <c r="B279" s="3" t="s">
        <v>70</v>
      </c>
      <c r="C279" s="3" t="s">
        <v>67</v>
      </c>
      <c r="D279" s="3">
        <v>2.1</v>
      </c>
      <c r="E279" s="3">
        <v>2.1</v>
      </c>
      <c r="F279" s="3">
        <f t="shared" si="4"/>
        <v>2.1</v>
      </c>
      <c r="G279" s="3"/>
      <c r="H279" s="3"/>
      <c r="I279" s="3"/>
      <c r="J279" s="15" t="s">
        <v>83</v>
      </c>
    </row>
    <row r="280" spans="1:10" x14ac:dyDescent="0.25">
      <c r="A280" s="3">
        <v>6</v>
      </c>
      <c r="B280" s="3" t="s">
        <v>70</v>
      </c>
      <c r="C280" s="3" t="s">
        <v>67</v>
      </c>
      <c r="D280" s="3">
        <v>3.3</v>
      </c>
      <c r="E280" s="3">
        <v>3.3</v>
      </c>
      <c r="F280" s="3">
        <f t="shared" si="4"/>
        <v>3.3</v>
      </c>
      <c r="G280" s="3"/>
      <c r="H280" s="3"/>
      <c r="I280" s="3"/>
      <c r="J280" s="15"/>
    </row>
    <row r="281" spans="1:10" x14ac:dyDescent="0.25">
      <c r="A281" s="3">
        <v>7</v>
      </c>
      <c r="B281" s="3" t="s">
        <v>70</v>
      </c>
      <c r="C281" s="3" t="s">
        <v>67</v>
      </c>
      <c r="D281" s="3">
        <v>3.7</v>
      </c>
      <c r="E281" s="3">
        <v>3.6</v>
      </c>
      <c r="F281" s="3">
        <f t="shared" si="4"/>
        <v>3.6500000000000004</v>
      </c>
      <c r="G281" s="3"/>
      <c r="H281" s="3"/>
      <c r="I281" s="3"/>
      <c r="J281" s="15"/>
    </row>
    <row r="282" spans="1:10" x14ac:dyDescent="0.25">
      <c r="A282" s="3">
        <v>8</v>
      </c>
      <c r="B282" s="3" t="s">
        <v>70</v>
      </c>
      <c r="C282" s="3" t="s">
        <v>67</v>
      </c>
      <c r="D282" s="3">
        <v>2.8</v>
      </c>
      <c r="E282" s="3">
        <v>3.1</v>
      </c>
      <c r="F282" s="3">
        <f t="shared" si="4"/>
        <v>2.95</v>
      </c>
      <c r="G282" s="3"/>
      <c r="H282" s="3"/>
      <c r="I282" s="3"/>
      <c r="J282" s="15"/>
    </row>
    <row r="283" spans="1:10" x14ac:dyDescent="0.25">
      <c r="A283" s="3">
        <v>9</v>
      </c>
      <c r="B283" s="3" t="s">
        <v>70</v>
      </c>
      <c r="C283" s="3" t="s">
        <v>67</v>
      </c>
      <c r="D283" s="3">
        <v>3.5</v>
      </c>
      <c r="E283" s="3">
        <v>4</v>
      </c>
      <c r="F283" s="3">
        <f t="shared" si="4"/>
        <v>3.75</v>
      </c>
      <c r="G283" s="3"/>
      <c r="H283" s="3"/>
      <c r="I283" s="3"/>
      <c r="J283" s="15"/>
    </row>
    <row r="284" spans="1:10" x14ac:dyDescent="0.25">
      <c r="A284" s="3">
        <v>10</v>
      </c>
      <c r="B284" s="3" t="s">
        <v>70</v>
      </c>
      <c r="C284" s="3" t="s">
        <v>67</v>
      </c>
      <c r="D284" s="3">
        <v>3.8</v>
      </c>
      <c r="E284" s="3">
        <v>3.6</v>
      </c>
      <c r="F284" s="3">
        <f t="shared" si="4"/>
        <v>3.7</v>
      </c>
      <c r="G284" s="3"/>
      <c r="H284" s="3"/>
      <c r="I284" s="3"/>
      <c r="J284" s="15"/>
    </row>
    <row r="285" spans="1:10" x14ac:dyDescent="0.25">
      <c r="A285" s="3">
        <v>11</v>
      </c>
      <c r="B285" s="3" t="s">
        <v>70</v>
      </c>
      <c r="C285" s="3" t="s">
        <v>67</v>
      </c>
      <c r="D285" s="3">
        <v>2.8</v>
      </c>
      <c r="E285" s="3">
        <v>4</v>
      </c>
      <c r="F285" s="3">
        <f t="shared" si="4"/>
        <v>3.4</v>
      </c>
      <c r="G285" s="3"/>
      <c r="H285" s="3"/>
      <c r="I285" s="3"/>
      <c r="J285" s="15" t="s">
        <v>85</v>
      </c>
    </row>
    <row r="286" spans="1:10" x14ac:dyDescent="0.25">
      <c r="A286" s="3">
        <v>12</v>
      </c>
      <c r="B286" s="3" t="s">
        <v>70</v>
      </c>
      <c r="C286" s="3" t="s">
        <v>67</v>
      </c>
      <c r="D286" s="3">
        <v>3.4</v>
      </c>
      <c r="E286" s="3">
        <v>3.5</v>
      </c>
      <c r="F286" s="3">
        <f t="shared" si="4"/>
        <v>3.45</v>
      </c>
      <c r="G286" s="3"/>
      <c r="H286" s="3"/>
      <c r="I286" s="3"/>
      <c r="J286" s="15"/>
    </row>
    <row r="287" spans="1:10" x14ac:dyDescent="0.25">
      <c r="A287" s="3">
        <v>13</v>
      </c>
      <c r="B287" s="3" t="s">
        <v>70</v>
      </c>
      <c r="C287" s="3" t="s">
        <v>67</v>
      </c>
      <c r="D287" s="3">
        <v>4.5</v>
      </c>
      <c r="E287" s="3">
        <v>5</v>
      </c>
      <c r="F287" s="3">
        <f t="shared" si="4"/>
        <v>4.75</v>
      </c>
      <c r="G287" s="3">
        <v>11.5</v>
      </c>
      <c r="H287" s="3">
        <v>1037.2</v>
      </c>
      <c r="I287" s="3">
        <v>18.5</v>
      </c>
      <c r="J287" s="15" t="s">
        <v>86</v>
      </c>
    </row>
    <row r="288" spans="1:10" x14ac:dyDescent="0.25">
      <c r="A288" s="3">
        <v>14</v>
      </c>
      <c r="B288" s="3" t="s">
        <v>70</v>
      </c>
      <c r="C288" s="3" t="s">
        <v>67</v>
      </c>
      <c r="D288" s="3">
        <v>1.8</v>
      </c>
      <c r="E288" s="3">
        <v>2.1</v>
      </c>
      <c r="F288" s="3">
        <f t="shared" si="4"/>
        <v>1.9500000000000002</v>
      </c>
      <c r="G288" s="3"/>
      <c r="H288" s="3"/>
      <c r="I288" s="3"/>
      <c r="J288" s="15" t="s">
        <v>83</v>
      </c>
    </row>
    <row r="289" spans="1:10" x14ac:dyDescent="0.25">
      <c r="A289" s="3">
        <v>15</v>
      </c>
      <c r="B289" s="3" t="s">
        <v>70</v>
      </c>
      <c r="C289" s="3" t="s">
        <v>67</v>
      </c>
      <c r="D289" s="3">
        <v>3.5</v>
      </c>
      <c r="E289" s="3">
        <v>4</v>
      </c>
      <c r="F289" s="3">
        <f t="shared" si="4"/>
        <v>3.75</v>
      </c>
      <c r="G289" s="3"/>
      <c r="H289" s="3"/>
      <c r="I289" s="3"/>
      <c r="J289" s="15" t="s">
        <v>84</v>
      </c>
    </row>
    <row r="290" spans="1:10" x14ac:dyDescent="0.25">
      <c r="A290" s="3">
        <v>16</v>
      </c>
      <c r="B290" s="3" t="s">
        <v>70</v>
      </c>
      <c r="C290" s="3" t="s">
        <v>67</v>
      </c>
      <c r="D290" s="3">
        <v>1.5</v>
      </c>
      <c r="E290" s="3">
        <v>1.8</v>
      </c>
      <c r="F290" s="3">
        <f t="shared" si="4"/>
        <v>1.65</v>
      </c>
      <c r="G290" s="3"/>
      <c r="H290" s="3"/>
      <c r="I290" s="3"/>
      <c r="J290" s="15" t="s">
        <v>86</v>
      </c>
    </row>
    <row r="291" spans="1:10" x14ac:dyDescent="0.25">
      <c r="A291" s="3">
        <v>17</v>
      </c>
      <c r="B291" s="3" t="s">
        <v>70</v>
      </c>
      <c r="C291" s="3" t="s">
        <v>67</v>
      </c>
      <c r="D291" s="3">
        <v>2</v>
      </c>
      <c r="E291" s="3">
        <v>2.2999999999999998</v>
      </c>
      <c r="F291" s="3">
        <f t="shared" si="4"/>
        <v>2.15</v>
      </c>
      <c r="G291" s="3"/>
      <c r="H291" s="3"/>
      <c r="I291" s="3"/>
      <c r="J291" s="15" t="s">
        <v>89</v>
      </c>
    </row>
    <row r="292" spans="1:10" x14ac:dyDescent="0.25">
      <c r="A292" s="3">
        <v>18</v>
      </c>
      <c r="B292" s="3" t="s">
        <v>70</v>
      </c>
      <c r="C292" s="3" t="s">
        <v>67</v>
      </c>
      <c r="D292" s="3">
        <v>3.4</v>
      </c>
      <c r="E292" s="3">
        <v>4.5</v>
      </c>
      <c r="F292" s="3">
        <f t="shared" si="4"/>
        <v>3.95</v>
      </c>
      <c r="G292" s="3"/>
      <c r="H292" s="3"/>
      <c r="I292" s="3"/>
      <c r="J292" s="15"/>
    </row>
    <row r="293" spans="1:10" x14ac:dyDescent="0.25">
      <c r="A293" s="3">
        <v>19</v>
      </c>
      <c r="B293" s="3" t="s">
        <v>70</v>
      </c>
      <c r="C293" s="3" t="s">
        <v>67</v>
      </c>
      <c r="D293" s="3">
        <v>3.8</v>
      </c>
      <c r="E293" s="3">
        <v>3.5</v>
      </c>
      <c r="F293" s="3">
        <f t="shared" si="4"/>
        <v>3.65</v>
      </c>
      <c r="G293" s="3"/>
      <c r="H293" s="3"/>
      <c r="I293" s="3"/>
      <c r="J293" s="15"/>
    </row>
    <row r="294" spans="1:10" x14ac:dyDescent="0.25">
      <c r="A294" s="3">
        <v>20</v>
      </c>
      <c r="B294" s="3" t="s">
        <v>70</v>
      </c>
      <c r="C294" s="3" t="s">
        <v>67</v>
      </c>
      <c r="D294" s="3">
        <v>2.8</v>
      </c>
      <c r="E294" s="3">
        <v>3.4</v>
      </c>
      <c r="F294" s="3">
        <f t="shared" si="4"/>
        <v>3.0999999999999996</v>
      </c>
      <c r="G294" s="3"/>
      <c r="H294" s="3"/>
      <c r="I294" s="3"/>
      <c r="J294" s="15"/>
    </row>
    <row r="295" spans="1:10" x14ac:dyDescent="0.25">
      <c r="A295" s="3">
        <v>21</v>
      </c>
      <c r="B295" s="3" t="s">
        <v>70</v>
      </c>
      <c r="C295" s="3" t="s">
        <v>67</v>
      </c>
      <c r="D295" s="3">
        <v>4.3</v>
      </c>
      <c r="E295" s="3">
        <v>4.5</v>
      </c>
      <c r="F295" s="3">
        <f t="shared" si="4"/>
        <v>4.4000000000000004</v>
      </c>
      <c r="G295" s="3"/>
      <c r="H295" s="3"/>
      <c r="I295" s="3"/>
      <c r="J295" s="15"/>
    </row>
    <row r="296" spans="1:10" x14ac:dyDescent="0.25">
      <c r="A296" s="3">
        <v>22</v>
      </c>
      <c r="B296" s="3" t="s">
        <v>70</v>
      </c>
      <c r="C296" s="3" t="s">
        <v>67</v>
      </c>
      <c r="D296" s="3">
        <v>2.1</v>
      </c>
      <c r="E296" s="3">
        <v>2.2999999999999998</v>
      </c>
      <c r="F296" s="3">
        <f t="shared" si="4"/>
        <v>2.2000000000000002</v>
      </c>
      <c r="G296" s="3"/>
      <c r="H296" s="3"/>
      <c r="I296" s="3"/>
      <c r="J296" s="15"/>
    </row>
    <row r="297" spans="1:10" x14ac:dyDescent="0.25">
      <c r="A297" s="3">
        <v>23</v>
      </c>
      <c r="B297" s="3" t="s">
        <v>70</v>
      </c>
      <c r="C297" s="3" t="s">
        <v>67</v>
      </c>
      <c r="D297" s="3">
        <v>3.2</v>
      </c>
      <c r="E297" s="3">
        <v>3.3</v>
      </c>
      <c r="F297" s="3">
        <f t="shared" si="4"/>
        <v>3.25</v>
      </c>
      <c r="G297" s="3"/>
      <c r="H297" s="3"/>
      <c r="I297" s="3"/>
      <c r="J297" s="15" t="s">
        <v>85</v>
      </c>
    </row>
    <row r="298" spans="1:10" x14ac:dyDescent="0.25">
      <c r="A298" s="3">
        <v>24</v>
      </c>
      <c r="B298" s="3" t="s">
        <v>70</v>
      </c>
      <c r="C298" s="3" t="s">
        <v>67</v>
      </c>
      <c r="D298" s="3">
        <v>3.5</v>
      </c>
      <c r="E298" s="3">
        <v>3.4</v>
      </c>
      <c r="F298" s="3">
        <f t="shared" si="4"/>
        <v>3.45</v>
      </c>
      <c r="G298" s="3"/>
      <c r="H298" s="3"/>
      <c r="I298" s="3"/>
      <c r="J298" s="15" t="s">
        <v>85</v>
      </c>
    </row>
    <row r="299" spans="1:10" x14ac:dyDescent="0.25">
      <c r="A299" s="3">
        <v>25</v>
      </c>
      <c r="B299" s="3" t="s">
        <v>70</v>
      </c>
      <c r="C299" s="3" t="s">
        <v>67</v>
      </c>
      <c r="D299" s="3">
        <v>3.1</v>
      </c>
      <c r="E299" s="3">
        <v>2.2999999999999998</v>
      </c>
      <c r="F299" s="3">
        <f t="shared" si="4"/>
        <v>2.7</v>
      </c>
      <c r="G299" s="3">
        <v>11.8</v>
      </c>
      <c r="H299" s="3">
        <v>993.6</v>
      </c>
      <c r="I299" s="3">
        <v>19.5</v>
      </c>
      <c r="J299" s="15"/>
    </row>
    <row r="300" spans="1:10" x14ac:dyDescent="0.25">
      <c r="A300" s="3">
        <v>26</v>
      </c>
      <c r="B300" s="3" t="s">
        <v>70</v>
      </c>
      <c r="C300" s="3" t="s">
        <v>67</v>
      </c>
      <c r="D300" s="3">
        <v>1.5</v>
      </c>
      <c r="E300" s="3">
        <v>1.8</v>
      </c>
      <c r="F300" s="3">
        <f t="shared" si="4"/>
        <v>1.65</v>
      </c>
      <c r="G300" s="3"/>
      <c r="H300" s="3"/>
      <c r="I300" s="3"/>
      <c r="J300" s="15"/>
    </row>
    <row r="301" spans="1:10" x14ac:dyDescent="0.25">
      <c r="A301" s="3">
        <v>27</v>
      </c>
      <c r="B301" s="3" t="s">
        <v>70</v>
      </c>
      <c r="C301" s="3" t="s">
        <v>67</v>
      </c>
      <c r="D301" s="3">
        <v>3</v>
      </c>
      <c r="E301" s="3">
        <v>3.9</v>
      </c>
      <c r="F301" s="3">
        <f t="shared" si="4"/>
        <v>3.45</v>
      </c>
      <c r="G301" s="3"/>
      <c r="H301" s="3"/>
      <c r="I301" s="3"/>
      <c r="J301" s="15"/>
    </row>
    <row r="302" spans="1:10" x14ac:dyDescent="0.25">
      <c r="A302" s="3">
        <v>28</v>
      </c>
      <c r="B302" s="3" t="s">
        <v>70</v>
      </c>
      <c r="C302" s="3" t="s">
        <v>67</v>
      </c>
      <c r="D302" s="3">
        <v>5.2</v>
      </c>
      <c r="E302" s="3">
        <v>4.5</v>
      </c>
      <c r="F302" s="3">
        <f t="shared" si="4"/>
        <v>4.8499999999999996</v>
      </c>
      <c r="G302" s="3"/>
      <c r="H302" s="3"/>
      <c r="I302" s="3"/>
      <c r="J302" s="15" t="s">
        <v>83</v>
      </c>
    </row>
    <row r="303" spans="1:10" x14ac:dyDescent="0.25">
      <c r="A303" s="3">
        <v>29</v>
      </c>
      <c r="B303" s="3" t="s">
        <v>70</v>
      </c>
      <c r="C303" s="3" t="s">
        <v>67</v>
      </c>
      <c r="D303" s="3">
        <v>3</v>
      </c>
      <c r="E303" s="3">
        <v>4</v>
      </c>
      <c r="F303" s="3">
        <f t="shared" si="4"/>
        <v>3.5</v>
      </c>
      <c r="G303" s="3"/>
      <c r="H303" s="3"/>
      <c r="I303" s="3"/>
      <c r="J303" s="15"/>
    </row>
    <row r="304" spans="1:10" x14ac:dyDescent="0.25">
      <c r="A304" s="3">
        <v>30</v>
      </c>
      <c r="B304" s="3" t="s">
        <v>70</v>
      </c>
      <c r="C304" s="3" t="s">
        <v>67</v>
      </c>
      <c r="D304" s="3">
        <v>4.4000000000000004</v>
      </c>
      <c r="E304" s="3">
        <v>3.7</v>
      </c>
      <c r="F304" s="3">
        <f t="shared" si="4"/>
        <v>4.0500000000000007</v>
      </c>
      <c r="G304" s="3"/>
      <c r="H304" s="3"/>
      <c r="I304" s="3"/>
      <c r="J304" s="15"/>
    </row>
    <row r="305" spans="1:10" x14ac:dyDescent="0.25">
      <c r="A305" s="3">
        <v>31</v>
      </c>
      <c r="B305" s="3" t="s">
        <v>70</v>
      </c>
      <c r="C305" s="3" t="s">
        <v>67</v>
      </c>
      <c r="D305" s="3">
        <v>4.5</v>
      </c>
      <c r="E305" s="3">
        <v>4</v>
      </c>
      <c r="F305" s="3">
        <f t="shared" si="4"/>
        <v>4.25</v>
      </c>
      <c r="G305" s="3"/>
      <c r="H305" s="3"/>
      <c r="I305" s="3"/>
      <c r="J305" s="15"/>
    </row>
    <row r="306" spans="1:10" x14ac:dyDescent="0.25">
      <c r="A306" s="3">
        <v>32</v>
      </c>
      <c r="B306" s="3" t="s">
        <v>70</v>
      </c>
      <c r="C306" s="3" t="s">
        <v>67</v>
      </c>
      <c r="D306" s="3">
        <v>2</v>
      </c>
      <c r="E306" s="3">
        <v>2.1</v>
      </c>
      <c r="F306" s="3">
        <f t="shared" si="4"/>
        <v>2.0499999999999998</v>
      </c>
      <c r="G306" s="3"/>
      <c r="H306" s="3"/>
      <c r="I306" s="3"/>
      <c r="J306" s="15"/>
    </row>
    <row r="307" spans="1:10" x14ac:dyDescent="0.25">
      <c r="A307" s="3">
        <v>33</v>
      </c>
      <c r="B307" s="3" t="s">
        <v>70</v>
      </c>
      <c r="C307" s="3" t="s">
        <v>67</v>
      </c>
      <c r="D307" s="3">
        <v>4.8</v>
      </c>
      <c r="E307" s="3">
        <v>4.7</v>
      </c>
      <c r="F307" s="3">
        <f t="shared" si="4"/>
        <v>4.75</v>
      </c>
      <c r="G307" s="3"/>
      <c r="H307" s="3"/>
      <c r="I307" s="3"/>
      <c r="J307" s="15"/>
    </row>
    <row r="308" spans="1:10" x14ac:dyDescent="0.25">
      <c r="A308" s="3">
        <v>34</v>
      </c>
      <c r="B308" s="3" t="s">
        <v>70</v>
      </c>
      <c r="C308" s="3" t="s">
        <v>67</v>
      </c>
      <c r="D308" s="3">
        <v>2.2000000000000002</v>
      </c>
      <c r="E308" s="3">
        <v>2.6</v>
      </c>
      <c r="F308" s="3">
        <f t="shared" ref="F308:F310" si="5">AVERAGE(D308:E308)</f>
        <v>2.4000000000000004</v>
      </c>
      <c r="G308" s="3"/>
      <c r="H308" s="3"/>
      <c r="I308" s="3"/>
      <c r="J308" s="15" t="s">
        <v>85</v>
      </c>
    </row>
    <row r="309" spans="1:10" x14ac:dyDescent="0.25">
      <c r="A309" s="3">
        <v>35</v>
      </c>
      <c r="B309" s="3" t="s">
        <v>70</v>
      </c>
      <c r="C309" s="3" t="s">
        <v>67</v>
      </c>
      <c r="D309" s="3">
        <v>2</v>
      </c>
      <c r="E309" s="3">
        <v>2.1</v>
      </c>
      <c r="F309" s="3">
        <f t="shared" si="5"/>
        <v>2.0499999999999998</v>
      </c>
      <c r="G309" s="3"/>
      <c r="H309" s="3"/>
      <c r="I309" s="3"/>
      <c r="J309" s="15" t="s">
        <v>83</v>
      </c>
    </row>
    <row r="310" spans="1:10" x14ac:dyDescent="0.25">
      <c r="A310" s="3">
        <v>36</v>
      </c>
      <c r="B310" s="3" t="s">
        <v>70</v>
      </c>
      <c r="C310" s="3" t="s">
        <v>67</v>
      </c>
      <c r="D310" s="3">
        <v>1.5</v>
      </c>
      <c r="E310" s="3">
        <v>2.5</v>
      </c>
      <c r="F310" s="3">
        <f t="shared" si="5"/>
        <v>2</v>
      </c>
      <c r="G310" s="3"/>
      <c r="H310" s="3"/>
      <c r="I310" s="3"/>
      <c r="J310" s="15" t="s">
        <v>85</v>
      </c>
    </row>
  </sheetData>
  <mergeCells count="1">
    <mergeCell ref="A1:I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A327"/>
  <sheetViews>
    <sheetView zoomScale="60" zoomScaleNormal="60" zoomScalePageLayoutView="60" workbookViewId="0">
      <selection activeCell="Y299" activeCellId="8" sqref="Y205 Y217 Y229 Y241 Y253 Y263 Y275 Y287 Y299"/>
    </sheetView>
  </sheetViews>
  <sheetFormatPr baseColWidth="10" defaultColWidth="10.875" defaultRowHeight="15.75" x14ac:dyDescent="0.25"/>
  <cols>
    <col min="1" max="1" width="19" style="1" bestFit="1" customWidth="1"/>
    <col min="2" max="3" width="19" style="1" customWidth="1"/>
    <col min="4" max="5" width="13.625" style="1" bestFit="1" customWidth="1"/>
    <col min="6" max="8" width="13.625" style="1" customWidth="1"/>
    <col min="9" max="9" width="5.125" style="1" bestFit="1" customWidth="1"/>
    <col min="10" max="10" width="18.125" style="30" customWidth="1"/>
    <col min="11" max="11" width="11.625" style="30" customWidth="1"/>
    <col min="12" max="12" width="5.5" style="1" bestFit="1" customWidth="1"/>
    <col min="13" max="13" width="8.625" style="1" bestFit="1" customWidth="1"/>
    <col min="14" max="16" width="8.625" style="30" customWidth="1"/>
    <col min="17" max="17" width="10.875" style="1"/>
    <col min="18" max="18" width="10.875" style="26"/>
    <col min="19" max="22" width="10.875" style="1"/>
    <col min="23" max="23" width="5.125" style="36" bestFit="1" customWidth="1"/>
    <col min="24" max="24" width="8.625" style="36" bestFit="1" customWidth="1"/>
    <col min="25" max="16384" width="10.875" style="1"/>
  </cols>
  <sheetData>
    <row r="1" spans="1:27" x14ac:dyDescent="0.25">
      <c r="A1" s="37" t="s">
        <v>38</v>
      </c>
      <c r="B1" s="37"/>
      <c r="C1" s="37"/>
      <c r="D1" s="37"/>
      <c r="E1" s="37"/>
      <c r="F1" s="37"/>
      <c r="G1" s="37"/>
      <c r="H1" s="37"/>
      <c r="I1" s="37"/>
      <c r="J1" s="37"/>
      <c r="K1" s="37"/>
      <c r="L1" s="37"/>
      <c r="M1" s="37"/>
      <c r="N1" s="29"/>
      <c r="O1" s="29"/>
      <c r="P1" s="29"/>
      <c r="W1" s="1"/>
      <c r="X1" s="1"/>
    </row>
    <row r="3" spans="1:27" x14ac:dyDescent="0.25">
      <c r="A3" s="21" t="s">
        <v>0</v>
      </c>
      <c r="B3" s="21" t="s">
        <v>62</v>
      </c>
      <c r="C3" s="21" t="s">
        <v>63</v>
      </c>
      <c r="D3" s="21" t="s">
        <v>1</v>
      </c>
      <c r="E3" s="21" t="s">
        <v>2</v>
      </c>
      <c r="F3" s="21" t="s">
        <v>72</v>
      </c>
      <c r="G3" s="21"/>
      <c r="H3" s="21"/>
      <c r="I3" s="21" t="s">
        <v>3</v>
      </c>
      <c r="J3" s="21"/>
      <c r="K3" s="21"/>
      <c r="L3" s="21" t="s">
        <v>4</v>
      </c>
      <c r="M3" s="21" t="s">
        <v>5</v>
      </c>
      <c r="N3" s="31"/>
      <c r="O3" s="31"/>
      <c r="P3" s="31"/>
      <c r="Q3" s="1" t="s">
        <v>119</v>
      </c>
      <c r="R3" s="26" t="s">
        <v>120</v>
      </c>
      <c r="W3" s="21" t="s">
        <v>3</v>
      </c>
      <c r="X3" s="21" t="s">
        <v>5</v>
      </c>
    </row>
    <row r="4" spans="1:27" x14ac:dyDescent="0.25">
      <c r="A4" s="3">
        <v>1</v>
      </c>
      <c r="B4" s="3" t="s">
        <v>64</v>
      </c>
      <c r="C4" s="3" t="s">
        <v>65</v>
      </c>
      <c r="D4" s="3">
        <v>0.8</v>
      </c>
      <c r="E4" s="3">
        <v>0.8</v>
      </c>
      <c r="F4" s="3">
        <f>AVERAGE(D4:E4)</f>
        <v>0.8</v>
      </c>
      <c r="G4" s="3">
        <f>AVERAGE(F4:F39)</f>
        <v>1.3013888888888887</v>
      </c>
      <c r="H4" s="3">
        <f>STDEV(F4:F39)</f>
        <v>0.85427380280489174</v>
      </c>
      <c r="I4" s="3">
        <v>10.4</v>
      </c>
      <c r="J4" s="3">
        <f>AVERAGE(I4:I39)</f>
        <v>9.3333333333333339</v>
      </c>
      <c r="K4" s="3">
        <f>STDEV(I4:I39)</f>
        <v>1.3613718571107956</v>
      </c>
      <c r="L4" s="3">
        <v>717.9</v>
      </c>
      <c r="M4" s="3">
        <v>18</v>
      </c>
      <c r="N4" s="4">
        <f>M4*0.1*0.067*100/10</f>
        <v>1.206</v>
      </c>
      <c r="O4" s="4">
        <f>AVERAGE(N4:N39)</f>
        <v>1.2082333333333335</v>
      </c>
      <c r="P4" s="4">
        <f>STDEV(N4:N39)</f>
        <v>0.13066431545503659</v>
      </c>
      <c r="Q4" s="15" t="s">
        <v>84</v>
      </c>
      <c r="R4" s="15" t="s">
        <v>122</v>
      </c>
      <c r="S4" s="1">
        <f>13/36</f>
        <v>0.3611111111111111</v>
      </c>
      <c r="T4" s="1">
        <f>4/12</f>
        <v>0.33333333333333331</v>
      </c>
      <c r="U4" s="1">
        <f>AVERAGE(T4:T39)</f>
        <v>0.3611111111111111</v>
      </c>
      <c r="V4" s="1">
        <f>STDEV(T4:T39)</f>
        <v>4.811252243246892E-2</v>
      </c>
      <c r="W4" s="3">
        <v>10.4</v>
      </c>
      <c r="X4" s="3">
        <v>18</v>
      </c>
      <c r="Y4" s="1">
        <f>W4/X4</f>
        <v>0.57777777777777783</v>
      </c>
      <c r="Z4" s="1">
        <f>AVERAGE(Y4:Y39)</f>
        <v>0.51741660915573962</v>
      </c>
      <c r="AA4" s="1">
        <f>STDEV(Y4:Y39)</f>
        <v>5.2347326261449126E-2</v>
      </c>
    </row>
    <row r="5" spans="1:27" x14ac:dyDescent="0.25">
      <c r="A5" s="3">
        <v>2</v>
      </c>
      <c r="B5" s="3" t="s">
        <v>64</v>
      </c>
      <c r="C5" s="3" t="s">
        <v>68</v>
      </c>
      <c r="D5" s="3">
        <v>1.6</v>
      </c>
      <c r="E5" s="3">
        <v>1.6</v>
      </c>
      <c r="F5" s="3">
        <f t="shared" ref="F5:F68" si="0">AVERAGE(D5:E5)</f>
        <v>1.6</v>
      </c>
      <c r="G5" s="3"/>
      <c r="H5" s="3"/>
      <c r="I5" s="3"/>
      <c r="J5" s="3"/>
      <c r="K5" s="3"/>
      <c r="L5" s="3"/>
      <c r="M5" s="3"/>
      <c r="N5" s="4"/>
      <c r="O5" s="4"/>
      <c r="P5" s="4"/>
      <c r="Q5" s="15"/>
      <c r="R5" s="15" t="s">
        <v>121</v>
      </c>
      <c r="W5" s="3"/>
      <c r="X5" s="3"/>
    </row>
    <row r="6" spans="1:27" x14ac:dyDescent="0.25">
      <c r="A6" s="3">
        <v>3</v>
      </c>
      <c r="B6" s="3" t="s">
        <v>64</v>
      </c>
      <c r="C6" s="3" t="s">
        <v>65</v>
      </c>
      <c r="D6" s="3">
        <v>0.6</v>
      </c>
      <c r="E6" s="3">
        <v>0.4</v>
      </c>
      <c r="F6" s="3">
        <f t="shared" si="0"/>
        <v>0.5</v>
      </c>
      <c r="G6" s="3"/>
      <c r="H6" s="3"/>
      <c r="I6" s="3"/>
      <c r="J6" s="3"/>
      <c r="K6" s="3"/>
      <c r="L6" s="3"/>
      <c r="M6" s="3"/>
      <c r="N6" s="4"/>
      <c r="O6" s="4"/>
      <c r="P6" s="4"/>
      <c r="Q6" s="15"/>
      <c r="R6" s="15" t="s">
        <v>121</v>
      </c>
      <c r="W6" s="3"/>
      <c r="X6" s="3"/>
    </row>
    <row r="7" spans="1:27" x14ac:dyDescent="0.25">
      <c r="A7" s="3">
        <v>4</v>
      </c>
      <c r="B7" s="3" t="s">
        <v>64</v>
      </c>
      <c r="C7" s="3" t="s">
        <v>65</v>
      </c>
      <c r="D7" s="3">
        <v>1.3</v>
      </c>
      <c r="E7" s="3">
        <v>2.2000000000000002</v>
      </c>
      <c r="F7" s="3">
        <f t="shared" si="0"/>
        <v>1.75</v>
      </c>
      <c r="G7" s="3"/>
      <c r="H7" s="3"/>
      <c r="I7" s="3"/>
      <c r="J7" s="3"/>
      <c r="K7" s="3"/>
      <c r="L7" s="3"/>
      <c r="M7" s="3"/>
      <c r="N7" s="4"/>
      <c r="O7" s="4"/>
      <c r="P7" s="4"/>
      <c r="Q7" s="15"/>
      <c r="R7" s="15" t="s">
        <v>121</v>
      </c>
      <c r="W7" s="3"/>
      <c r="X7" s="3"/>
    </row>
    <row r="8" spans="1:27" x14ac:dyDescent="0.25">
      <c r="A8" s="3">
        <v>5</v>
      </c>
      <c r="B8" s="3" t="s">
        <v>64</v>
      </c>
      <c r="C8" s="3" t="s">
        <v>65</v>
      </c>
      <c r="D8" s="3">
        <v>0.8</v>
      </c>
      <c r="E8" s="3">
        <v>0.8</v>
      </c>
      <c r="F8" s="3">
        <f t="shared" si="0"/>
        <v>0.8</v>
      </c>
      <c r="G8" s="3"/>
      <c r="H8" s="3"/>
      <c r="I8" s="3"/>
      <c r="J8" s="3"/>
      <c r="K8" s="3"/>
      <c r="L8" s="3"/>
      <c r="M8" s="3"/>
      <c r="N8" s="4"/>
      <c r="O8" s="4"/>
      <c r="P8" s="4"/>
      <c r="Q8" s="15"/>
      <c r="R8" s="15" t="s">
        <v>121</v>
      </c>
      <c r="W8" s="3"/>
      <c r="X8" s="3"/>
    </row>
    <row r="9" spans="1:27" x14ac:dyDescent="0.25">
      <c r="A9" s="3">
        <v>6</v>
      </c>
      <c r="B9" s="3" t="s">
        <v>64</v>
      </c>
      <c r="C9" s="3" t="s">
        <v>65</v>
      </c>
      <c r="D9" s="3">
        <v>1</v>
      </c>
      <c r="E9" s="3">
        <v>1.2</v>
      </c>
      <c r="F9" s="3">
        <f t="shared" si="0"/>
        <v>1.1000000000000001</v>
      </c>
      <c r="G9" s="3"/>
      <c r="H9" s="3"/>
      <c r="I9" s="3"/>
      <c r="J9" s="3"/>
      <c r="K9" s="3"/>
      <c r="L9" s="3"/>
      <c r="M9" s="3"/>
      <c r="N9" s="4"/>
      <c r="O9" s="4"/>
      <c r="P9" s="4"/>
      <c r="Q9" s="15" t="s">
        <v>86</v>
      </c>
      <c r="R9" s="15" t="s">
        <v>122</v>
      </c>
      <c r="W9" s="3"/>
      <c r="X9" s="3"/>
    </row>
    <row r="10" spans="1:27" x14ac:dyDescent="0.25">
      <c r="A10" s="3">
        <v>7</v>
      </c>
      <c r="B10" s="3" t="s">
        <v>64</v>
      </c>
      <c r="C10" s="3" t="s">
        <v>65</v>
      </c>
      <c r="D10" s="3">
        <v>2.2999999999999998</v>
      </c>
      <c r="E10" s="3">
        <v>2.7</v>
      </c>
      <c r="F10" s="3">
        <f t="shared" si="0"/>
        <v>2.5</v>
      </c>
      <c r="G10" s="3"/>
      <c r="H10" s="3"/>
      <c r="I10" s="3"/>
      <c r="J10" s="3"/>
      <c r="K10" s="3"/>
      <c r="L10" s="3"/>
      <c r="M10" s="3"/>
      <c r="N10" s="4"/>
      <c r="O10" s="4"/>
      <c r="P10" s="4"/>
      <c r="Q10" s="15"/>
      <c r="R10" s="15" t="s">
        <v>121</v>
      </c>
      <c r="W10" s="3"/>
      <c r="X10" s="3"/>
    </row>
    <row r="11" spans="1:27" x14ac:dyDescent="0.25">
      <c r="A11" s="3">
        <v>8</v>
      </c>
      <c r="B11" s="3" t="s">
        <v>64</v>
      </c>
      <c r="C11" s="3" t="s">
        <v>65</v>
      </c>
      <c r="D11" s="3">
        <v>0.6</v>
      </c>
      <c r="E11" s="3">
        <v>0.9</v>
      </c>
      <c r="F11" s="3">
        <f t="shared" si="0"/>
        <v>0.75</v>
      </c>
      <c r="G11" s="3"/>
      <c r="H11" s="3"/>
      <c r="I11" s="3"/>
      <c r="J11" s="3"/>
      <c r="K11" s="3"/>
      <c r="L11" s="3"/>
      <c r="M11" s="3"/>
      <c r="N11" s="4"/>
      <c r="O11" s="4"/>
      <c r="P11" s="4"/>
      <c r="Q11" s="15"/>
      <c r="R11" s="15" t="s">
        <v>121</v>
      </c>
      <c r="W11" s="3"/>
      <c r="X11" s="3"/>
    </row>
    <row r="12" spans="1:27" x14ac:dyDescent="0.25">
      <c r="A12" s="3">
        <v>9</v>
      </c>
      <c r="B12" s="3" t="s">
        <v>64</v>
      </c>
      <c r="C12" s="3" t="s">
        <v>65</v>
      </c>
      <c r="D12" s="3">
        <v>1.7</v>
      </c>
      <c r="E12" s="3">
        <v>1.7</v>
      </c>
      <c r="F12" s="3">
        <f t="shared" si="0"/>
        <v>1.7</v>
      </c>
      <c r="G12" s="3"/>
      <c r="H12" s="3"/>
      <c r="I12" s="3"/>
      <c r="J12" s="3"/>
      <c r="K12" s="3"/>
      <c r="L12" s="3"/>
      <c r="M12" s="3"/>
      <c r="N12" s="4"/>
      <c r="O12" s="4"/>
      <c r="P12" s="4"/>
      <c r="Q12" s="15"/>
      <c r="R12" s="15" t="s">
        <v>121</v>
      </c>
      <c r="W12" s="3"/>
      <c r="X12" s="3"/>
    </row>
    <row r="13" spans="1:27" x14ac:dyDescent="0.25">
      <c r="A13" s="3">
        <v>10</v>
      </c>
      <c r="B13" s="3" t="s">
        <v>64</v>
      </c>
      <c r="C13" s="3" t="s">
        <v>65</v>
      </c>
      <c r="D13" s="3">
        <v>1</v>
      </c>
      <c r="E13" s="3">
        <v>1.3</v>
      </c>
      <c r="F13" s="3">
        <f t="shared" si="0"/>
        <v>1.1499999999999999</v>
      </c>
      <c r="G13" s="3"/>
      <c r="H13" s="3"/>
      <c r="I13" s="3"/>
      <c r="J13" s="3"/>
      <c r="K13" s="3"/>
      <c r="L13" s="3"/>
      <c r="M13" s="3"/>
      <c r="N13" s="4"/>
      <c r="O13" s="4"/>
      <c r="P13" s="4"/>
      <c r="Q13" s="15" t="s">
        <v>83</v>
      </c>
      <c r="R13" s="15" t="s">
        <v>122</v>
      </c>
      <c r="W13" s="3"/>
      <c r="X13" s="3"/>
    </row>
    <row r="14" spans="1:27" x14ac:dyDescent="0.25">
      <c r="A14" s="3">
        <v>11</v>
      </c>
      <c r="B14" s="3" t="s">
        <v>64</v>
      </c>
      <c r="C14" s="3" t="s">
        <v>65</v>
      </c>
      <c r="D14" s="3">
        <v>0.8</v>
      </c>
      <c r="E14" s="3">
        <v>1.4</v>
      </c>
      <c r="F14" s="3">
        <f t="shared" si="0"/>
        <v>1.1000000000000001</v>
      </c>
      <c r="G14" s="3"/>
      <c r="H14" s="3"/>
      <c r="I14" s="3"/>
      <c r="J14" s="3"/>
      <c r="K14" s="3"/>
      <c r="L14" s="3"/>
      <c r="M14" s="3"/>
      <c r="N14" s="4"/>
      <c r="O14" s="4"/>
      <c r="P14" s="4"/>
      <c r="Q14" s="15" t="s">
        <v>83</v>
      </c>
      <c r="R14" s="15" t="s">
        <v>122</v>
      </c>
      <c r="W14" s="3"/>
      <c r="X14" s="3"/>
    </row>
    <row r="15" spans="1:27" x14ac:dyDescent="0.25">
      <c r="A15" s="3">
        <v>12</v>
      </c>
      <c r="B15" s="3" t="s">
        <v>64</v>
      </c>
      <c r="C15" s="3" t="s">
        <v>65</v>
      </c>
      <c r="D15" s="3">
        <v>2</v>
      </c>
      <c r="E15" s="3">
        <v>2.4</v>
      </c>
      <c r="F15" s="3">
        <f t="shared" si="0"/>
        <v>2.2000000000000002</v>
      </c>
      <c r="G15" s="3"/>
      <c r="H15" s="3"/>
      <c r="I15" s="3"/>
      <c r="J15" s="3"/>
      <c r="K15" s="3"/>
      <c r="L15" s="3"/>
      <c r="M15" s="3"/>
      <c r="N15" s="4"/>
      <c r="O15" s="4"/>
      <c r="P15" s="4"/>
      <c r="Q15" s="15"/>
      <c r="R15" s="15" t="s">
        <v>121</v>
      </c>
      <c r="W15" s="3"/>
      <c r="X15" s="3"/>
    </row>
    <row r="16" spans="1:27" x14ac:dyDescent="0.25">
      <c r="A16" s="3">
        <v>13</v>
      </c>
      <c r="B16" s="3" t="s">
        <v>64</v>
      </c>
      <c r="C16" s="3" t="s">
        <v>65</v>
      </c>
      <c r="D16" s="3">
        <v>1.8</v>
      </c>
      <c r="E16" s="3">
        <v>2</v>
      </c>
      <c r="F16" s="3">
        <f t="shared" si="0"/>
        <v>1.9</v>
      </c>
      <c r="G16" s="3"/>
      <c r="H16" s="3"/>
      <c r="I16" s="3">
        <v>9.8000000000000007</v>
      </c>
      <c r="J16" s="3"/>
      <c r="K16" s="3"/>
      <c r="L16" s="3">
        <v>696.6</v>
      </c>
      <c r="M16" s="3">
        <v>20</v>
      </c>
      <c r="N16" s="4">
        <f t="shared" ref="N16:N64" si="1">M16*0.1*0.067*100/10</f>
        <v>1.34</v>
      </c>
      <c r="O16" s="4"/>
      <c r="P16" s="4"/>
      <c r="Q16" s="15"/>
      <c r="R16" s="15" t="s">
        <v>121</v>
      </c>
      <c r="T16" s="1">
        <f>5/12</f>
        <v>0.41666666666666669</v>
      </c>
      <c r="W16" s="3">
        <v>9.8000000000000007</v>
      </c>
      <c r="X16" s="3">
        <v>20</v>
      </c>
      <c r="Y16" s="36">
        <f>W16/X16</f>
        <v>0.49000000000000005</v>
      </c>
    </row>
    <row r="17" spans="1:25" x14ac:dyDescent="0.25">
      <c r="A17" s="3">
        <v>14</v>
      </c>
      <c r="B17" s="3" t="s">
        <v>64</v>
      </c>
      <c r="C17" s="3" t="s">
        <v>65</v>
      </c>
      <c r="D17" s="3">
        <v>0.8</v>
      </c>
      <c r="E17" s="3">
        <v>0.7</v>
      </c>
      <c r="F17" s="3">
        <f t="shared" si="0"/>
        <v>0.75</v>
      </c>
      <c r="G17" s="3"/>
      <c r="H17" s="3"/>
      <c r="I17" s="3"/>
      <c r="J17" s="3"/>
      <c r="K17" s="3"/>
      <c r="L17" s="3"/>
      <c r="M17" s="3"/>
      <c r="N17" s="4"/>
      <c r="O17" s="4"/>
      <c r="P17" s="4"/>
      <c r="Q17" s="15" t="s">
        <v>83</v>
      </c>
      <c r="R17" s="15" t="s">
        <v>122</v>
      </c>
      <c r="W17" s="3"/>
      <c r="X17" s="3"/>
    </row>
    <row r="18" spans="1:25" x14ac:dyDescent="0.25">
      <c r="A18" s="3">
        <v>15</v>
      </c>
      <c r="B18" s="3" t="s">
        <v>64</v>
      </c>
      <c r="C18" s="3" t="s">
        <v>65</v>
      </c>
      <c r="D18" s="3">
        <v>0.9</v>
      </c>
      <c r="E18" s="3">
        <v>1</v>
      </c>
      <c r="F18" s="3">
        <f t="shared" si="0"/>
        <v>0.95</v>
      </c>
      <c r="G18" s="3"/>
      <c r="H18" s="3"/>
      <c r="I18" s="3"/>
      <c r="J18" s="3"/>
      <c r="K18" s="3"/>
      <c r="L18" s="3"/>
      <c r="M18" s="3"/>
      <c r="N18" s="4"/>
      <c r="O18" s="4"/>
      <c r="P18" s="4"/>
      <c r="Q18" s="15"/>
      <c r="R18" s="15" t="s">
        <v>121</v>
      </c>
      <c r="W18" s="3"/>
      <c r="X18" s="3"/>
    </row>
    <row r="19" spans="1:25" x14ac:dyDescent="0.25">
      <c r="A19" s="3">
        <v>16</v>
      </c>
      <c r="B19" s="3" t="s">
        <v>64</v>
      </c>
      <c r="C19" s="3" t="s">
        <v>65</v>
      </c>
      <c r="D19" s="3">
        <v>0.7</v>
      </c>
      <c r="E19" s="3">
        <v>0.7</v>
      </c>
      <c r="F19" s="3">
        <f t="shared" si="0"/>
        <v>0.7</v>
      </c>
      <c r="G19" s="3"/>
      <c r="H19" s="3"/>
      <c r="I19" s="3"/>
      <c r="J19" s="3"/>
      <c r="K19" s="3"/>
      <c r="L19" s="3"/>
      <c r="M19" s="3"/>
      <c r="N19" s="4"/>
      <c r="O19" s="4"/>
      <c r="P19" s="4"/>
      <c r="Q19" s="15" t="s">
        <v>83</v>
      </c>
      <c r="R19" s="15" t="s">
        <v>122</v>
      </c>
      <c r="W19" s="3"/>
      <c r="X19" s="3"/>
    </row>
    <row r="20" spans="1:25" x14ac:dyDescent="0.25">
      <c r="A20" s="3">
        <v>17</v>
      </c>
      <c r="B20" s="3" t="s">
        <v>64</v>
      </c>
      <c r="C20" s="3" t="s">
        <v>65</v>
      </c>
      <c r="D20" s="3">
        <v>1.4</v>
      </c>
      <c r="E20" s="3">
        <v>1.2</v>
      </c>
      <c r="F20" s="3">
        <f t="shared" si="0"/>
        <v>1.2999999999999998</v>
      </c>
      <c r="G20" s="3"/>
      <c r="H20" s="3"/>
      <c r="I20" s="3"/>
      <c r="J20" s="3"/>
      <c r="K20" s="3"/>
      <c r="L20" s="3"/>
      <c r="M20" s="3"/>
      <c r="N20" s="4"/>
      <c r="O20" s="4"/>
      <c r="P20" s="4"/>
      <c r="Q20" s="15" t="s">
        <v>85</v>
      </c>
      <c r="R20" s="15" t="s">
        <v>122</v>
      </c>
      <c r="W20" s="3"/>
      <c r="X20" s="3"/>
    </row>
    <row r="21" spans="1:25" x14ac:dyDescent="0.25">
      <c r="A21" s="3">
        <v>18</v>
      </c>
      <c r="B21" s="3" t="s">
        <v>64</v>
      </c>
      <c r="C21" s="3" t="s">
        <v>65</v>
      </c>
      <c r="D21" s="3">
        <v>0.8</v>
      </c>
      <c r="E21" s="3">
        <v>0.7</v>
      </c>
      <c r="F21" s="3">
        <f t="shared" si="0"/>
        <v>0.75</v>
      </c>
      <c r="G21" s="3"/>
      <c r="H21" s="3"/>
      <c r="I21" s="3"/>
      <c r="J21" s="3"/>
      <c r="K21" s="3"/>
      <c r="L21" s="3"/>
      <c r="M21" s="3"/>
      <c r="N21" s="4"/>
      <c r="O21" s="4"/>
      <c r="P21" s="4"/>
      <c r="Q21" s="15" t="s">
        <v>83</v>
      </c>
      <c r="R21" s="15" t="s">
        <v>122</v>
      </c>
      <c r="W21" s="3"/>
      <c r="X21" s="3"/>
    </row>
    <row r="22" spans="1:25" x14ac:dyDescent="0.25">
      <c r="A22" s="3">
        <v>19</v>
      </c>
      <c r="B22" s="3" t="s">
        <v>64</v>
      </c>
      <c r="C22" s="3" t="s">
        <v>65</v>
      </c>
      <c r="D22" s="3">
        <v>2.4</v>
      </c>
      <c r="E22" s="3">
        <v>2.2000000000000002</v>
      </c>
      <c r="F22" s="3">
        <f t="shared" si="0"/>
        <v>2.2999999999999998</v>
      </c>
      <c r="G22" s="3"/>
      <c r="H22" s="3"/>
      <c r="I22" s="3"/>
      <c r="J22" s="3"/>
      <c r="K22" s="3"/>
      <c r="L22" s="3"/>
      <c r="M22" s="3"/>
      <c r="N22" s="4"/>
      <c r="O22" s="4"/>
      <c r="P22" s="4"/>
      <c r="Q22" s="15"/>
      <c r="R22" s="15" t="s">
        <v>121</v>
      </c>
      <c r="W22" s="3"/>
      <c r="X22" s="3"/>
    </row>
    <row r="23" spans="1:25" x14ac:dyDescent="0.25">
      <c r="A23" s="3">
        <v>20</v>
      </c>
      <c r="B23" s="3" t="s">
        <v>64</v>
      </c>
      <c r="C23" s="3" t="s">
        <v>65</v>
      </c>
      <c r="D23" s="3">
        <v>5.5</v>
      </c>
      <c r="E23" s="3">
        <v>4.4000000000000004</v>
      </c>
      <c r="F23" s="3">
        <f t="shared" si="0"/>
        <v>4.95</v>
      </c>
      <c r="G23" s="3"/>
      <c r="H23" s="3"/>
      <c r="I23" s="3"/>
      <c r="J23" s="3"/>
      <c r="K23" s="3"/>
      <c r="L23" s="3"/>
      <c r="M23" s="3"/>
      <c r="N23" s="4"/>
      <c r="O23" s="4"/>
      <c r="P23" s="4"/>
      <c r="Q23" s="15"/>
      <c r="R23" s="15" t="s">
        <v>121</v>
      </c>
      <c r="W23" s="3"/>
      <c r="X23" s="3"/>
    </row>
    <row r="24" spans="1:25" x14ac:dyDescent="0.25">
      <c r="A24" s="3">
        <v>21</v>
      </c>
      <c r="B24" s="3" t="s">
        <v>64</v>
      </c>
      <c r="C24" s="3" t="s">
        <v>65</v>
      </c>
      <c r="D24" s="3">
        <v>0.8</v>
      </c>
      <c r="E24" s="3">
        <v>0.8</v>
      </c>
      <c r="F24" s="3">
        <f t="shared" si="0"/>
        <v>0.8</v>
      </c>
      <c r="G24" s="3"/>
      <c r="H24" s="3"/>
      <c r="I24" s="3"/>
      <c r="J24" s="3"/>
      <c r="K24" s="3"/>
      <c r="L24" s="3"/>
      <c r="M24" s="3"/>
      <c r="N24" s="4"/>
      <c r="O24" s="4"/>
      <c r="P24" s="4"/>
      <c r="Q24" s="15"/>
      <c r="R24" s="15" t="s">
        <v>121</v>
      </c>
      <c r="W24" s="3"/>
      <c r="X24" s="3"/>
    </row>
    <row r="25" spans="1:25" x14ac:dyDescent="0.25">
      <c r="A25" s="3">
        <v>22</v>
      </c>
      <c r="B25" s="3" t="s">
        <v>64</v>
      </c>
      <c r="C25" s="3" t="s">
        <v>65</v>
      </c>
      <c r="D25" s="3">
        <v>0.8</v>
      </c>
      <c r="E25" s="3">
        <v>0.5</v>
      </c>
      <c r="F25" s="3">
        <f t="shared" si="0"/>
        <v>0.65</v>
      </c>
      <c r="G25" s="3"/>
      <c r="H25" s="3"/>
      <c r="I25" s="3"/>
      <c r="J25" s="3"/>
      <c r="K25" s="3"/>
      <c r="L25" s="3"/>
      <c r="M25" s="3"/>
      <c r="N25" s="4"/>
      <c r="O25" s="4"/>
      <c r="P25" s="4"/>
      <c r="Q25" s="15"/>
      <c r="R25" s="15" t="s">
        <v>121</v>
      </c>
      <c r="W25" s="3"/>
      <c r="X25" s="3"/>
    </row>
    <row r="26" spans="1:25" x14ac:dyDescent="0.25">
      <c r="A26" s="3">
        <v>23</v>
      </c>
      <c r="B26" s="3" t="s">
        <v>64</v>
      </c>
      <c r="C26" s="3" t="s">
        <v>65</v>
      </c>
      <c r="D26" s="3">
        <v>1.9</v>
      </c>
      <c r="E26" s="3">
        <v>0.8</v>
      </c>
      <c r="F26" s="3">
        <f t="shared" si="0"/>
        <v>1.35</v>
      </c>
      <c r="G26" s="3"/>
      <c r="H26" s="3"/>
      <c r="I26" s="3"/>
      <c r="J26" s="3"/>
      <c r="K26" s="3"/>
      <c r="L26" s="3"/>
      <c r="M26" s="3"/>
      <c r="N26" s="4"/>
      <c r="O26" s="4"/>
      <c r="P26" s="4"/>
      <c r="Q26" s="15"/>
      <c r="R26" s="15" t="s">
        <v>121</v>
      </c>
      <c r="W26" s="3"/>
      <c r="X26" s="3"/>
    </row>
    <row r="27" spans="1:25" x14ac:dyDescent="0.25">
      <c r="A27" s="3">
        <v>24</v>
      </c>
      <c r="B27" s="3" t="s">
        <v>64</v>
      </c>
      <c r="C27" s="3" t="s">
        <v>65</v>
      </c>
      <c r="D27" s="3">
        <v>1</v>
      </c>
      <c r="E27" s="3">
        <v>0.8</v>
      </c>
      <c r="F27" s="3">
        <f t="shared" si="0"/>
        <v>0.9</v>
      </c>
      <c r="G27" s="3"/>
      <c r="H27" s="3"/>
      <c r="I27" s="3"/>
      <c r="J27" s="3"/>
      <c r="K27" s="3"/>
      <c r="L27" s="3"/>
      <c r="M27" s="3"/>
      <c r="N27" s="4"/>
      <c r="O27" s="4"/>
      <c r="P27" s="4"/>
      <c r="Q27" s="15" t="s">
        <v>83</v>
      </c>
      <c r="R27" s="15" t="s">
        <v>122</v>
      </c>
      <c r="W27" s="3"/>
      <c r="X27" s="3"/>
    </row>
    <row r="28" spans="1:25" x14ac:dyDescent="0.25">
      <c r="A28" s="3">
        <v>25</v>
      </c>
      <c r="B28" s="3" t="s">
        <v>64</v>
      </c>
      <c r="C28" s="3" t="s">
        <v>65</v>
      </c>
      <c r="D28" s="3">
        <v>2.2999999999999998</v>
      </c>
      <c r="E28" s="3">
        <v>1.5</v>
      </c>
      <c r="F28" s="3">
        <f t="shared" si="0"/>
        <v>1.9</v>
      </c>
      <c r="G28" s="3"/>
      <c r="H28" s="3"/>
      <c r="I28" s="3">
        <v>7.8</v>
      </c>
      <c r="J28" s="3"/>
      <c r="K28" s="3"/>
      <c r="L28" s="3">
        <v>670.7</v>
      </c>
      <c r="M28" s="3">
        <v>16.100000000000001</v>
      </c>
      <c r="N28" s="4">
        <f t="shared" si="1"/>
        <v>1.0787000000000002</v>
      </c>
      <c r="O28" s="4"/>
      <c r="P28" s="4"/>
      <c r="Q28" s="15"/>
      <c r="R28" s="15" t="s">
        <v>121</v>
      </c>
      <c r="T28" s="1">
        <f>4/12</f>
        <v>0.33333333333333331</v>
      </c>
      <c r="W28" s="3">
        <v>7.8</v>
      </c>
      <c r="X28" s="3">
        <v>16.100000000000001</v>
      </c>
      <c r="Y28" s="36">
        <f>W28/X28</f>
        <v>0.48447204968944096</v>
      </c>
    </row>
    <row r="29" spans="1:25" x14ac:dyDescent="0.25">
      <c r="A29" s="3">
        <v>26</v>
      </c>
      <c r="B29" s="3" t="s">
        <v>64</v>
      </c>
      <c r="C29" s="3" t="s">
        <v>65</v>
      </c>
      <c r="D29" s="3">
        <v>0.6</v>
      </c>
      <c r="E29" s="3">
        <v>0.4</v>
      </c>
      <c r="F29" s="3">
        <f t="shared" si="0"/>
        <v>0.5</v>
      </c>
      <c r="G29" s="3"/>
      <c r="H29" s="3"/>
      <c r="I29" s="3"/>
      <c r="J29" s="3"/>
      <c r="K29" s="3"/>
      <c r="L29" s="3"/>
      <c r="M29" s="3"/>
      <c r="N29" s="4"/>
      <c r="O29" s="4"/>
      <c r="P29" s="4"/>
      <c r="Q29" s="15" t="s">
        <v>85</v>
      </c>
      <c r="R29" s="15" t="s">
        <v>122</v>
      </c>
      <c r="W29" s="3"/>
      <c r="X29" s="3"/>
    </row>
    <row r="30" spans="1:25" x14ac:dyDescent="0.25">
      <c r="A30" s="3">
        <v>27</v>
      </c>
      <c r="B30" s="3" t="s">
        <v>64</v>
      </c>
      <c r="C30" s="3" t="s">
        <v>65</v>
      </c>
      <c r="D30" s="3">
        <v>1.4</v>
      </c>
      <c r="E30" s="3">
        <v>1.5</v>
      </c>
      <c r="F30" s="3">
        <f t="shared" si="0"/>
        <v>1.45</v>
      </c>
      <c r="G30" s="3"/>
      <c r="H30" s="3"/>
      <c r="I30" s="3"/>
      <c r="J30" s="3"/>
      <c r="K30" s="3"/>
      <c r="L30" s="3"/>
      <c r="M30" s="3"/>
      <c r="N30" s="4"/>
      <c r="O30" s="4"/>
      <c r="P30" s="4"/>
      <c r="Q30" s="15"/>
      <c r="R30" s="15" t="s">
        <v>121</v>
      </c>
      <c r="W30" s="3"/>
      <c r="X30" s="3"/>
    </row>
    <row r="31" spans="1:25" x14ac:dyDescent="0.25">
      <c r="A31" s="3">
        <v>28</v>
      </c>
      <c r="B31" s="3" t="s">
        <v>64</v>
      </c>
      <c r="C31" s="3" t="s">
        <v>65</v>
      </c>
      <c r="D31" s="3">
        <v>1</v>
      </c>
      <c r="E31" s="3">
        <v>1.3</v>
      </c>
      <c r="F31" s="3">
        <f t="shared" si="0"/>
        <v>1.1499999999999999</v>
      </c>
      <c r="G31" s="3"/>
      <c r="H31" s="3"/>
      <c r="I31" s="3"/>
      <c r="J31" s="3"/>
      <c r="K31" s="3"/>
      <c r="L31" s="3"/>
      <c r="M31" s="3"/>
      <c r="N31" s="4"/>
      <c r="O31" s="4"/>
      <c r="P31" s="4"/>
      <c r="Q31" s="15" t="s">
        <v>83</v>
      </c>
      <c r="R31" s="15" t="s">
        <v>122</v>
      </c>
      <c r="W31" s="3"/>
      <c r="X31" s="3"/>
    </row>
    <row r="32" spans="1:25" x14ac:dyDescent="0.25">
      <c r="A32" s="3">
        <v>29</v>
      </c>
      <c r="B32" s="3" t="s">
        <v>64</v>
      </c>
      <c r="C32" s="3" t="s">
        <v>65</v>
      </c>
      <c r="D32" s="3">
        <v>1.8</v>
      </c>
      <c r="E32" s="3">
        <v>1.7</v>
      </c>
      <c r="F32" s="3">
        <f t="shared" si="0"/>
        <v>1.75</v>
      </c>
      <c r="G32" s="3"/>
      <c r="H32" s="3"/>
      <c r="I32" s="3"/>
      <c r="J32" s="3"/>
      <c r="K32" s="3"/>
      <c r="L32" s="3"/>
      <c r="M32" s="3"/>
      <c r="N32" s="4"/>
      <c r="O32" s="4"/>
      <c r="P32" s="4"/>
      <c r="Q32" s="15"/>
      <c r="R32" s="15" t="s">
        <v>121</v>
      </c>
      <c r="W32" s="3"/>
      <c r="X32" s="3"/>
    </row>
    <row r="33" spans="1:27" x14ac:dyDescent="0.25">
      <c r="A33" s="3">
        <v>30</v>
      </c>
      <c r="B33" s="3" t="s">
        <v>64</v>
      </c>
      <c r="C33" s="3" t="s">
        <v>65</v>
      </c>
      <c r="D33" s="3">
        <v>1.7</v>
      </c>
      <c r="E33" s="3">
        <v>0.3</v>
      </c>
      <c r="F33" s="3">
        <f t="shared" si="0"/>
        <v>1</v>
      </c>
      <c r="G33" s="3"/>
      <c r="H33" s="3"/>
      <c r="I33" s="3"/>
      <c r="J33" s="3"/>
      <c r="K33" s="3"/>
      <c r="L33" s="3"/>
      <c r="M33" s="3"/>
      <c r="N33" s="4"/>
      <c r="O33" s="4"/>
      <c r="P33" s="4"/>
      <c r="Q33" s="15"/>
      <c r="R33" s="15" t="s">
        <v>121</v>
      </c>
      <c r="W33" s="3"/>
      <c r="X33" s="3"/>
    </row>
    <row r="34" spans="1:27" x14ac:dyDescent="0.25">
      <c r="A34" s="3">
        <v>31</v>
      </c>
      <c r="B34" s="3" t="s">
        <v>64</v>
      </c>
      <c r="C34" s="3" t="s">
        <v>65</v>
      </c>
      <c r="D34" s="3">
        <v>0.5</v>
      </c>
      <c r="E34" s="3">
        <v>0.5</v>
      </c>
      <c r="F34" s="3">
        <f t="shared" si="0"/>
        <v>0.5</v>
      </c>
      <c r="G34" s="3"/>
      <c r="H34" s="3"/>
      <c r="I34" s="3"/>
      <c r="J34" s="3"/>
      <c r="K34" s="3"/>
      <c r="L34" s="3"/>
      <c r="M34" s="3"/>
      <c r="N34" s="4"/>
      <c r="O34" s="4"/>
      <c r="P34" s="4"/>
      <c r="Q34" s="15"/>
      <c r="R34" s="15" t="s">
        <v>121</v>
      </c>
      <c r="W34" s="3"/>
      <c r="X34" s="3"/>
    </row>
    <row r="35" spans="1:27" x14ac:dyDescent="0.25">
      <c r="A35" s="3">
        <v>32</v>
      </c>
      <c r="B35" s="3" t="s">
        <v>64</v>
      </c>
      <c r="C35" s="3" t="s">
        <v>65</v>
      </c>
      <c r="D35" s="3">
        <v>0.5</v>
      </c>
      <c r="E35" s="3">
        <v>0.7</v>
      </c>
      <c r="F35" s="3">
        <f t="shared" si="0"/>
        <v>0.6</v>
      </c>
      <c r="G35" s="3"/>
      <c r="H35" s="3"/>
      <c r="I35" s="3"/>
      <c r="J35" s="3"/>
      <c r="K35" s="3"/>
      <c r="L35" s="3"/>
      <c r="M35" s="3"/>
      <c r="N35" s="4"/>
      <c r="O35" s="4"/>
      <c r="P35" s="4"/>
      <c r="Q35" s="15" t="s">
        <v>86</v>
      </c>
      <c r="R35" s="15" t="s">
        <v>122</v>
      </c>
      <c r="W35" s="3"/>
      <c r="X35" s="3"/>
    </row>
    <row r="36" spans="1:27" x14ac:dyDescent="0.25">
      <c r="A36" s="3">
        <v>33</v>
      </c>
      <c r="B36" s="3" t="s">
        <v>64</v>
      </c>
      <c r="C36" s="3" t="s">
        <v>65</v>
      </c>
      <c r="D36" s="3">
        <v>0.5</v>
      </c>
      <c r="E36" s="3">
        <v>0.4</v>
      </c>
      <c r="F36" s="3">
        <f t="shared" si="0"/>
        <v>0.45</v>
      </c>
      <c r="G36" s="3"/>
      <c r="H36" s="3"/>
      <c r="I36" s="3"/>
      <c r="J36" s="3"/>
      <c r="K36" s="3"/>
      <c r="L36" s="3"/>
      <c r="M36" s="3"/>
      <c r="N36" s="4"/>
      <c r="O36" s="4"/>
      <c r="P36" s="4"/>
      <c r="Q36" s="15"/>
      <c r="R36" s="15" t="s">
        <v>121</v>
      </c>
      <c r="W36" s="3"/>
      <c r="X36" s="3"/>
    </row>
    <row r="37" spans="1:27" x14ac:dyDescent="0.25">
      <c r="A37" s="3">
        <v>34</v>
      </c>
      <c r="B37" s="3" t="s">
        <v>64</v>
      </c>
      <c r="C37" s="3" t="s">
        <v>65</v>
      </c>
      <c r="D37" s="3">
        <v>2.1</v>
      </c>
      <c r="E37" s="3">
        <v>2.5</v>
      </c>
      <c r="F37" s="3">
        <f t="shared" si="0"/>
        <v>2.2999999999999998</v>
      </c>
      <c r="G37" s="3"/>
      <c r="H37" s="3"/>
      <c r="I37" s="3"/>
      <c r="J37" s="3"/>
      <c r="K37" s="3"/>
      <c r="L37" s="3"/>
      <c r="M37" s="3"/>
      <c r="N37" s="4"/>
      <c r="O37" s="4"/>
      <c r="P37" s="4"/>
      <c r="Q37" s="15"/>
      <c r="R37" s="15" t="s">
        <v>121</v>
      </c>
      <c r="W37" s="3"/>
      <c r="X37" s="3"/>
    </row>
    <row r="38" spans="1:27" x14ac:dyDescent="0.25">
      <c r="A38" s="3">
        <v>35</v>
      </c>
      <c r="B38" s="3" t="s">
        <v>64</v>
      </c>
      <c r="C38" s="3" t="s">
        <v>65</v>
      </c>
      <c r="D38" s="3">
        <v>1.4</v>
      </c>
      <c r="E38" s="3">
        <v>1.4</v>
      </c>
      <c r="F38" s="3">
        <f t="shared" si="0"/>
        <v>1.4</v>
      </c>
      <c r="G38" s="3"/>
      <c r="H38" s="3"/>
      <c r="I38" s="3"/>
      <c r="J38" s="3"/>
      <c r="K38" s="3"/>
      <c r="L38" s="3"/>
      <c r="M38" s="3"/>
      <c r="N38" s="4"/>
      <c r="O38" s="4"/>
      <c r="P38" s="4"/>
      <c r="Q38" s="15" t="s">
        <v>83</v>
      </c>
      <c r="R38" s="15" t="s">
        <v>122</v>
      </c>
      <c r="W38" s="3"/>
      <c r="X38" s="3"/>
    </row>
    <row r="39" spans="1:27" x14ac:dyDescent="0.25">
      <c r="A39" s="3">
        <v>36</v>
      </c>
      <c r="B39" s="3" t="s">
        <v>64</v>
      </c>
      <c r="C39" s="3" t="s">
        <v>65</v>
      </c>
      <c r="D39" s="3">
        <v>0.6</v>
      </c>
      <c r="E39" s="3">
        <v>0.6</v>
      </c>
      <c r="F39" s="3">
        <f t="shared" si="0"/>
        <v>0.6</v>
      </c>
      <c r="G39" s="3"/>
      <c r="H39" s="3"/>
      <c r="I39" s="3"/>
      <c r="J39" s="3"/>
      <c r="K39" s="3"/>
      <c r="L39" s="3"/>
      <c r="M39" s="3"/>
      <c r="N39" s="4"/>
      <c r="O39" s="4"/>
      <c r="P39" s="4"/>
      <c r="Q39" s="15"/>
      <c r="R39" s="15" t="s">
        <v>121</v>
      </c>
      <c r="W39" s="3"/>
      <c r="X39" s="3"/>
    </row>
    <row r="40" spans="1:27" x14ac:dyDescent="0.25">
      <c r="A40" s="3">
        <v>1</v>
      </c>
      <c r="B40" s="3" t="s">
        <v>69</v>
      </c>
      <c r="C40" s="3" t="s">
        <v>65</v>
      </c>
      <c r="D40" s="3">
        <v>0.7</v>
      </c>
      <c r="E40" s="3">
        <v>0.9</v>
      </c>
      <c r="F40" s="3">
        <f t="shared" si="0"/>
        <v>0.8</v>
      </c>
      <c r="G40" s="3">
        <f>AVERAGE(F40:F75)</f>
        <v>0.84666666666666657</v>
      </c>
      <c r="H40" s="3">
        <f>STDEV(F40:F75)</f>
        <v>0.9480807681084682</v>
      </c>
      <c r="I40" s="3">
        <v>11.6</v>
      </c>
      <c r="J40" s="3">
        <f>AVERAGE(I40:I75)</f>
        <v>11.4</v>
      </c>
      <c r="K40" s="3">
        <f>STDEV(I40:I75)</f>
        <v>0.52915026221291794</v>
      </c>
      <c r="L40" s="3">
        <v>495.2</v>
      </c>
      <c r="M40" s="3">
        <v>24</v>
      </c>
      <c r="N40" s="4">
        <f t="shared" si="1"/>
        <v>1.6080000000000001</v>
      </c>
      <c r="O40" s="4">
        <f>AVERAGE(N40:N75)</f>
        <v>1.5588666666666668</v>
      </c>
      <c r="P40" s="4">
        <f>STDEV(N40:N75)</f>
        <v>4.4610798393811983E-2</v>
      </c>
      <c r="Q40" s="15" t="s">
        <v>85</v>
      </c>
      <c r="R40" s="15" t="s">
        <v>122</v>
      </c>
      <c r="S40" s="1">
        <f>21/36</f>
        <v>0.58333333333333337</v>
      </c>
      <c r="T40" s="1">
        <f>6/12</f>
        <v>0.5</v>
      </c>
      <c r="U40" s="34">
        <f>AVERAGE(T40:T75)</f>
        <v>0.61111111111111116</v>
      </c>
      <c r="V40" s="34">
        <f>STDEV(T40:T75)</f>
        <v>0.12729376930432895</v>
      </c>
      <c r="W40" s="3">
        <v>11.6</v>
      </c>
      <c r="X40" s="3">
        <v>24</v>
      </c>
      <c r="Y40" s="36">
        <f>W40/X40</f>
        <v>0.48333333333333334</v>
      </c>
      <c r="Z40" s="36">
        <f>AVERAGE(Y40:Y75)</f>
        <v>0.49022986313735212</v>
      </c>
      <c r="AA40" s="36">
        <f>STDEV(Y40:Y75)</f>
        <v>2.6819156508828667E-2</v>
      </c>
    </row>
    <row r="41" spans="1:27" x14ac:dyDescent="0.25">
      <c r="A41" s="3">
        <v>2</v>
      </c>
      <c r="B41" s="3" t="s">
        <v>69</v>
      </c>
      <c r="C41" s="3" t="s">
        <v>65</v>
      </c>
      <c r="D41" s="3">
        <v>0.3</v>
      </c>
      <c r="E41" s="3">
        <v>0.3</v>
      </c>
      <c r="F41" s="3">
        <f t="shared" si="0"/>
        <v>0.3</v>
      </c>
      <c r="G41" s="3"/>
      <c r="H41" s="3"/>
      <c r="I41" s="3"/>
      <c r="J41" s="3"/>
      <c r="K41" s="3"/>
      <c r="L41" s="3"/>
      <c r="M41" s="3"/>
      <c r="N41" s="4"/>
      <c r="O41" s="4"/>
      <c r="P41" s="4"/>
      <c r="Q41" s="15" t="s">
        <v>85</v>
      </c>
      <c r="R41" s="15" t="s">
        <v>122</v>
      </c>
      <c r="W41" s="3"/>
      <c r="X41" s="3"/>
    </row>
    <row r="42" spans="1:27" x14ac:dyDescent="0.25">
      <c r="A42" s="3">
        <v>3</v>
      </c>
      <c r="B42" s="3" t="s">
        <v>69</v>
      </c>
      <c r="C42" s="3" t="s">
        <v>65</v>
      </c>
      <c r="D42" s="3">
        <v>0.6</v>
      </c>
      <c r="E42" s="3">
        <v>0.7</v>
      </c>
      <c r="F42" s="3">
        <f t="shared" si="0"/>
        <v>0.64999999999999991</v>
      </c>
      <c r="G42" s="3"/>
      <c r="H42" s="3"/>
      <c r="I42" s="3"/>
      <c r="J42" s="3"/>
      <c r="K42" s="3"/>
      <c r="L42" s="3"/>
      <c r="M42" s="3"/>
      <c r="N42" s="4"/>
      <c r="O42" s="4"/>
      <c r="P42" s="4"/>
      <c r="Q42" s="15"/>
      <c r="R42" s="15" t="s">
        <v>121</v>
      </c>
      <c r="W42" s="3"/>
      <c r="X42" s="3"/>
    </row>
    <row r="43" spans="1:27" x14ac:dyDescent="0.25">
      <c r="A43" s="3">
        <v>4</v>
      </c>
      <c r="B43" s="3" t="s">
        <v>69</v>
      </c>
      <c r="C43" s="3" t="s">
        <v>65</v>
      </c>
      <c r="D43" s="3">
        <v>0.4</v>
      </c>
      <c r="E43" s="3">
        <v>0.5</v>
      </c>
      <c r="F43" s="3">
        <f t="shared" si="0"/>
        <v>0.45</v>
      </c>
      <c r="G43" s="3"/>
      <c r="H43" s="3"/>
      <c r="I43" s="3"/>
      <c r="J43" s="3"/>
      <c r="K43" s="3"/>
      <c r="L43" s="3"/>
      <c r="M43" s="3"/>
      <c r="N43" s="4"/>
      <c r="O43" s="4"/>
      <c r="P43" s="4"/>
      <c r="Q43" s="15"/>
      <c r="R43" s="15" t="s">
        <v>121</v>
      </c>
      <c r="W43" s="3"/>
      <c r="X43" s="3"/>
    </row>
    <row r="44" spans="1:27" x14ac:dyDescent="0.25">
      <c r="A44" s="3">
        <v>5</v>
      </c>
      <c r="B44" s="3" t="s">
        <v>69</v>
      </c>
      <c r="C44" s="3" t="s">
        <v>65</v>
      </c>
      <c r="D44" s="3">
        <v>0.5</v>
      </c>
      <c r="E44" s="3">
        <v>0.9</v>
      </c>
      <c r="F44" s="3">
        <f t="shared" si="0"/>
        <v>0.7</v>
      </c>
      <c r="G44" s="3"/>
      <c r="H44" s="3"/>
      <c r="I44" s="3"/>
      <c r="J44" s="3"/>
      <c r="K44" s="3"/>
      <c r="L44" s="3"/>
      <c r="M44" s="3"/>
      <c r="N44" s="4"/>
      <c r="O44" s="4"/>
      <c r="P44" s="4"/>
      <c r="Q44" s="15"/>
      <c r="R44" s="15" t="s">
        <v>121</v>
      </c>
      <c r="W44" s="3"/>
      <c r="X44" s="3"/>
    </row>
    <row r="45" spans="1:27" x14ac:dyDescent="0.25">
      <c r="A45" s="3">
        <v>6</v>
      </c>
      <c r="B45" s="3" t="s">
        <v>69</v>
      </c>
      <c r="C45" s="3" t="s">
        <v>65</v>
      </c>
      <c r="D45" s="3">
        <v>0.8</v>
      </c>
      <c r="E45" s="3">
        <v>0.7</v>
      </c>
      <c r="F45" s="3">
        <f t="shared" si="0"/>
        <v>0.75</v>
      </c>
      <c r="G45" s="3"/>
      <c r="H45" s="3"/>
      <c r="I45" s="3"/>
      <c r="J45" s="3"/>
      <c r="K45" s="3"/>
      <c r="L45" s="3"/>
      <c r="M45" s="3"/>
      <c r="N45" s="4"/>
      <c r="O45" s="4"/>
      <c r="P45" s="4"/>
      <c r="Q45" s="15"/>
      <c r="R45" s="15" t="s">
        <v>121</v>
      </c>
      <c r="W45" s="3"/>
      <c r="X45" s="3"/>
    </row>
    <row r="46" spans="1:27" x14ac:dyDescent="0.25">
      <c r="A46" s="3">
        <v>7</v>
      </c>
      <c r="B46" s="3" t="s">
        <v>69</v>
      </c>
      <c r="C46" s="3" t="s">
        <v>65</v>
      </c>
      <c r="D46" s="3">
        <v>0.4</v>
      </c>
      <c r="E46" s="3">
        <v>0.3</v>
      </c>
      <c r="F46" s="3">
        <f t="shared" si="0"/>
        <v>0.35</v>
      </c>
      <c r="G46" s="3"/>
      <c r="H46" s="3"/>
      <c r="I46" s="3"/>
      <c r="J46" s="3"/>
      <c r="K46" s="3"/>
      <c r="L46" s="3"/>
      <c r="M46" s="3"/>
      <c r="N46" s="4"/>
      <c r="O46" s="4"/>
      <c r="P46" s="4"/>
      <c r="Q46" s="15" t="s">
        <v>83</v>
      </c>
      <c r="R46" s="15" t="s">
        <v>122</v>
      </c>
      <c r="W46" s="3"/>
      <c r="X46" s="3"/>
    </row>
    <row r="47" spans="1:27" x14ac:dyDescent="0.25">
      <c r="A47" s="3">
        <v>8</v>
      </c>
      <c r="B47" s="3" t="s">
        <v>69</v>
      </c>
      <c r="C47" s="3" t="s">
        <v>65</v>
      </c>
      <c r="D47" s="3">
        <v>0.8</v>
      </c>
      <c r="E47" s="3">
        <v>1.2</v>
      </c>
      <c r="F47" s="3">
        <f t="shared" si="0"/>
        <v>1</v>
      </c>
      <c r="G47" s="3"/>
      <c r="H47" s="3"/>
      <c r="I47" s="3"/>
      <c r="J47" s="3"/>
      <c r="K47" s="3"/>
      <c r="L47" s="3"/>
      <c r="M47" s="3"/>
      <c r="N47" s="4"/>
      <c r="O47" s="4"/>
      <c r="P47" s="4"/>
      <c r="Q47" s="15"/>
      <c r="R47" s="15" t="s">
        <v>121</v>
      </c>
      <c r="W47" s="3"/>
      <c r="X47" s="3"/>
    </row>
    <row r="48" spans="1:27" x14ac:dyDescent="0.25">
      <c r="A48" s="3">
        <v>9</v>
      </c>
      <c r="B48" s="3" t="s">
        <v>69</v>
      </c>
      <c r="C48" s="3" t="s">
        <v>65</v>
      </c>
      <c r="D48" s="3">
        <v>0.8</v>
      </c>
      <c r="E48" s="3">
        <v>0.6</v>
      </c>
      <c r="F48" s="3">
        <f t="shared" si="0"/>
        <v>0.7</v>
      </c>
      <c r="G48" s="3"/>
      <c r="H48" s="3"/>
      <c r="I48" s="3"/>
      <c r="J48" s="3"/>
      <c r="K48" s="3"/>
      <c r="L48" s="3"/>
      <c r="M48" s="3"/>
      <c r="N48" s="4"/>
      <c r="O48" s="4"/>
      <c r="P48" s="4"/>
      <c r="Q48" s="15"/>
      <c r="R48" s="15" t="s">
        <v>121</v>
      </c>
      <c r="W48" s="3"/>
      <c r="X48" s="3"/>
    </row>
    <row r="49" spans="1:25" x14ac:dyDescent="0.25">
      <c r="A49" s="3">
        <v>10</v>
      </c>
      <c r="B49" s="3" t="s">
        <v>69</v>
      </c>
      <c r="C49" s="3" t="s">
        <v>65</v>
      </c>
      <c r="D49" s="3">
        <v>0.36</v>
      </c>
      <c r="E49" s="3">
        <v>0.3</v>
      </c>
      <c r="F49" s="3">
        <f t="shared" si="0"/>
        <v>0.32999999999999996</v>
      </c>
      <c r="G49" s="3"/>
      <c r="H49" s="3"/>
      <c r="I49" s="3"/>
      <c r="J49" s="3"/>
      <c r="K49" s="3"/>
      <c r="L49" s="3"/>
      <c r="M49" s="3"/>
      <c r="N49" s="4"/>
      <c r="O49" s="4"/>
      <c r="P49" s="4"/>
      <c r="Q49" s="15" t="s">
        <v>101</v>
      </c>
      <c r="R49" s="15" t="s">
        <v>122</v>
      </c>
      <c r="W49" s="3"/>
      <c r="X49" s="3"/>
    </row>
    <row r="50" spans="1:25" x14ac:dyDescent="0.25">
      <c r="A50" s="3">
        <v>11</v>
      </c>
      <c r="B50" s="3" t="s">
        <v>69</v>
      </c>
      <c r="C50" s="3" t="s">
        <v>65</v>
      </c>
      <c r="D50" s="3">
        <v>0.8</v>
      </c>
      <c r="E50" s="3">
        <v>0.7</v>
      </c>
      <c r="F50" s="3">
        <f t="shared" si="0"/>
        <v>0.75</v>
      </c>
      <c r="G50" s="3"/>
      <c r="H50" s="3"/>
      <c r="I50" s="3"/>
      <c r="J50" s="3"/>
      <c r="K50" s="3"/>
      <c r="L50" s="3"/>
      <c r="M50" s="3"/>
      <c r="N50" s="4"/>
      <c r="O50" s="4"/>
      <c r="P50" s="4"/>
      <c r="Q50" s="15" t="s">
        <v>85</v>
      </c>
      <c r="R50" s="15" t="s">
        <v>122</v>
      </c>
      <c r="W50" s="3"/>
      <c r="X50" s="3"/>
    </row>
    <row r="51" spans="1:25" x14ac:dyDescent="0.25">
      <c r="A51" s="3">
        <v>12</v>
      </c>
      <c r="B51" s="3" t="s">
        <v>69</v>
      </c>
      <c r="C51" s="3" t="s">
        <v>65</v>
      </c>
      <c r="D51" s="3">
        <v>0.8</v>
      </c>
      <c r="E51" s="3">
        <v>0.6</v>
      </c>
      <c r="F51" s="3">
        <f t="shared" si="0"/>
        <v>0.7</v>
      </c>
      <c r="G51" s="3"/>
      <c r="H51" s="3"/>
      <c r="I51" s="3"/>
      <c r="J51" s="3"/>
      <c r="K51" s="3"/>
      <c r="L51" s="3"/>
      <c r="M51" s="3"/>
      <c r="N51" s="4"/>
      <c r="O51" s="4"/>
      <c r="P51" s="4"/>
      <c r="Q51" s="15" t="s">
        <v>85</v>
      </c>
      <c r="R51" s="15" t="s">
        <v>122</v>
      </c>
      <c r="T51" s="1">
        <f>7/12</f>
        <v>0.58333333333333337</v>
      </c>
      <c r="W51" s="3"/>
      <c r="X51" s="3"/>
    </row>
    <row r="52" spans="1:25" x14ac:dyDescent="0.25">
      <c r="A52" s="3">
        <v>13</v>
      </c>
      <c r="B52" s="3" t="s">
        <v>69</v>
      </c>
      <c r="C52" s="3" t="s">
        <v>65</v>
      </c>
      <c r="D52" s="3">
        <v>1.4</v>
      </c>
      <c r="E52" s="3">
        <v>1.5</v>
      </c>
      <c r="F52" s="3">
        <f t="shared" si="0"/>
        <v>1.45</v>
      </c>
      <c r="G52" s="3"/>
      <c r="H52" s="3"/>
      <c r="I52" s="3">
        <v>11.8</v>
      </c>
      <c r="J52" s="3"/>
      <c r="K52" s="3"/>
      <c r="L52" s="3">
        <v>488.5</v>
      </c>
      <c r="M52" s="3">
        <v>22.7</v>
      </c>
      <c r="N52" s="4">
        <f t="shared" si="1"/>
        <v>1.5208999999999999</v>
      </c>
      <c r="O52" s="4"/>
      <c r="P52" s="4"/>
      <c r="Q52" s="15" t="s">
        <v>82</v>
      </c>
      <c r="R52" s="15" t="s">
        <v>122</v>
      </c>
      <c r="W52" s="3">
        <v>11.8</v>
      </c>
      <c r="X52" s="3">
        <v>22.7</v>
      </c>
      <c r="Y52" s="36">
        <f>W52/X52</f>
        <v>0.51982378854625555</v>
      </c>
    </row>
    <row r="53" spans="1:25" x14ac:dyDescent="0.25">
      <c r="A53" s="3">
        <v>14</v>
      </c>
      <c r="B53" s="3" t="s">
        <v>69</v>
      </c>
      <c r="C53" s="3" t="s">
        <v>65</v>
      </c>
      <c r="D53" s="3">
        <v>0.7</v>
      </c>
      <c r="E53" s="3">
        <v>0.6</v>
      </c>
      <c r="F53" s="3">
        <f t="shared" si="0"/>
        <v>0.64999999999999991</v>
      </c>
      <c r="G53" s="3"/>
      <c r="H53" s="3"/>
      <c r="I53" s="3"/>
      <c r="J53" s="3"/>
      <c r="K53" s="3"/>
      <c r="L53" s="3"/>
      <c r="M53" s="3"/>
      <c r="N53" s="4"/>
      <c r="O53" s="4"/>
      <c r="P53" s="4"/>
      <c r="Q53" s="15" t="s">
        <v>89</v>
      </c>
      <c r="R53" s="15" t="s">
        <v>122</v>
      </c>
      <c r="W53" s="3"/>
      <c r="X53" s="3"/>
    </row>
    <row r="54" spans="1:25" x14ac:dyDescent="0.25">
      <c r="A54" s="3">
        <v>15</v>
      </c>
      <c r="B54" s="3" t="s">
        <v>69</v>
      </c>
      <c r="C54" s="3" t="s">
        <v>65</v>
      </c>
      <c r="D54" s="3">
        <v>0.8</v>
      </c>
      <c r="E54" s="3">
        <v>0.5</v>
      </c>
      <c r="F54" s="3">
        <f t="shared" si="0"/>
        <v>0.65</v>
      </c>
      <c r="G54" s="3"/>
      <c r="H54" s="3"/>
      <c r="I54" s="3"/>
      <c r="J54" s="3"/>
      <c r="K54" s="3"/>
      <c r="L54" s="3"/>
      <c r="M54" s="3"/>
      <c r="N54" s="4"/>
      <c r="O54" s="4"/>
      <c r="P54" s="4"/>
      <c r="Q54" s="15" t="s">
        <v>85</v>
      </c>
      <c r="R54" s="15" t="s">
        <v>122</v>
      </c>
      <c r="W54" s="3"/>
      <c r="X54" s="3"/>
    </row>
    <row r="55" spans="1:25" x14ac:dyDescent="0.25">
      <c r="A55" s="3">
        <v>16</v>
      </c>
      <c r="B55" s="3" t="s">
        <v>69</v>
      </c>
      <c r="C55" s="3" t="s">
        <v>65</v>
      </c>
      <c r="D55" s="3">
        <v>0.7</v>
      </c>
      <c r="E55" s="3">
        <v>0.7</v>
      </c>
      <c r="F55" s="3">
        <f t="shared" si="0"/>
        <v>0.7</v>
      </c>
      <c r="G55" s="3"/>
      <c r="H55" s="3"/>
      <c r="I55" s="3"/>
      <c r="J55" s="3"/>
      <c r="K55" s="3"/>
      <c r="L55" s="3"/>
      <c r="M55" s="3"/>
      <c r="N55" s="4"/>
      <c r="O55" s="4"/>
      <c r="P55" s="4"/>
      <c r="Q55" s="15"/>
      <c r="R55" s="15" t="s">
        <v>121</v>
      </c>
      <c r="W55" s="3"/>
      <c r="X55" s="3"/>
    </row>
    <row r="56" spans="1:25" x14ac:dyDescent="0.25">
      <c r="A56" s="3">
        <v>17</v>
      </c>
      <c r="B56" s="3" t="s">
        <v>69</v>
      </c>
      <c r="C56" s="3" t="s">
        <v>65</v>
      </c>
      <c r="D56" s="3">
        <v>0.5</v>
      </c>
      <c r="E56" s="3">
        <v>0.6</v>
      </c>
      <c r="F56" s="3">
        <f t="shared" si="0"/>
        <v>0.55000000000000004</v>
      </c>
      <c r="G56" s="3"/>
      <c r="H56" s="3"/>
      <c r="I56" s="3"/>
      <c r="J56" s="3"/>
      <c r="K56" s="3"/>
      <c r="L56" s="3"/>
      <c r="M56" s="3"/>
      <c r="N56" s="4"/>
      <c r="O56" s="4"/>
      <c r="P56" s="4"/>
      <c r="Q56" s="15" t="s">
        <v>85</v>
      </c>
      <c r="R56" s="15" t="s">
        <v>122</v>
      </c>
      <c r="W56" s="3"/>
      <c r="X56" s="3"/>
    </row>
    <row r="57" spans="1:25" x14ac:dyDescent="0.25">
      <c r="A57" s="3">
        <v>18</v>
      </c>
      <c r="B57" s="3" t="s">
        <v>69</v>
      </c>
      <c r="C57" s="3" t="s">
        <v>65</v>
      </c>
      <c r="D57" s="3">
        <v>1.2</v>
      </c>
      <c r="E57" s="3">
        <v>1</v>
      </c>
      <c r="F57" s="3">
        <f t="shared" si="0"/>
        <v>1.1000000000000001</v>
      </c>
      <c r="G57" s="3"/>
      <c r="H57" s="3"/>
      <c r="I57" s="3"/>
      <c r="J57" s="3"/>
      <c r="K57" s="3"/>
      <c r="L57" s="3"/>
      <c r="M57" s="3"/>
      <c r="N57" s="4"/>
      <c r="O57" s="4"/>
      <c r="P57" s="4"/>
      <c r="Q57" s="15"/>
      <c r="R57" s="15" t="s">
        <v>121</v>
      </c>
      <c r="W57" s="3"/>
      <c r="X57" s="3"/>
    </row>
    <row r="58" spans="1:25" x14ac:dyDescent="0.25">
      <c r="A58" s="3">
        <v>19</v>
      </c>
      <c r="B58" s="3" t="s">
        <v>69</v>
      </c>
      <c r="C58" s="3" t="s">
        <v>65</v>
      </c>
      <c r="D58" s="3">
        <v>0.5</v>
      </c>
      <c r="E58" s="3">
        <v>0.5</v>
      </c>
      <c r="F58" s="3">
        <f t="shared" si="0"/>
        <v>0.5</v>
      </c>
      <c r="G58" s="3"/>
      <c r="H58" s="3"/>
      <c r="I58" s="3"/>
      <c r="J58" s="3"/>
      <c r="K58" s="3"/>
      <c r="L58" s="3"/>
      <c r="M58" s="3"/>
      <c r="N58" s="4"/>
      <c r="O58" s="4"/>
      <c r="P58" s="4"/>
      <c r="Q58" s="15"/>
      <c r="R58" s="15" t="s">
        <v>121</v>
      </c>
      <c r="W58" s="3"/>
      <c r="X58" s="3"/>
    </row>
    <row r="59" spans="1:25" x14ac:dyDescent="0.25">
      <c r="A59" s="3">
        <v>20</v>
      </c>
      <c r="B59" s="3" t="s">
        <v>69</v>
      </c>
      <c r="C59" s="3" t="s">
        <v>65</v>
      </c>
      <c r="D59" s="3">
        <v>0.4</v>
      </c>
      <c r="E59" s="3">
        <v>0.5</v>
      </c>
      <c r="F59" s="3">
        <f t="shared" si="0"/>
        <v>0.45</v>
      </c>
      <c r="G59" s="3"/>
      <c r="H59" s="3"/>
      <c r="I59" s="3"/>
      <c r="J59" s="3"/>
      <c r="K59" s="3"/>
      <c r="L59" s="3"/>
      <c r="M59" s="3"/>
      <c r="N59" s="4"/>
      <c r="O59" s="4"/>
      <c r="P59" s="4"/>
      <c r="Q59" s="15" t="s">
        <v>85</v>
      </c>
      <c r="R59" s="15" t="s">
        <v>122</v>
      </c>
      <c r="W59" s="3"/>
      <c r="X59" s="3"/>
    </row>
    <row r="60" spans="1:25" x14ac:dyDescent="0.25">
      <c r="A60" s="3">
        <v>21</v>
      </c>
      <c r="B60" s="3" t="s">
        <v>69</v>
      </c>
      <c r="C60" s="3" t="s">
        <v>65</v>
      </c>
      <c r="D60" s="3">
        <v>1</v>
      </c>
      <c r="E60" s="3">
        <v>1.5</v>
      </c>
      <c r="F60" s="3">
        <f t="shared" si="0"/>
        <v>1.25</v>
      </c>
      <c r="G60" s="3"/>
      <c r="H60" s="3"/>
      <c r="I60" s="3"/>
      <c r="J60" s="3"/>
      <c r="K60" s="3"/>
      <c r="L60" s="3"/>
      <c r="M60" s="3"/>
      <c r="N60" s="4"/>
      <c r="O60" s="4"/>
      <c r="P60" s="4"/>
      <c r="Q60" s="15"/>
      <c r="R60" s="15" t="s">
        <v>121</v>
      </c>
      <c r="W60" s="3"/>
      <c r="X60" s="3"/>
    </row>
    <row r="61" spans="1:25" x14ac:dyDescent="0.25">
      <c r="A61" s="3">
        <v>22</v>
      </c>
      <c r="B61" s="3" t="s">
        <v>69</v>
      </c>
      <c r="C61" s="3" t="s">
        <v>65</v>
      </c>
      <c r="D61" s="3">
        <v>0.5</v>
      </c>
      <c r="E61" s="3">
        <v>0.7</v>
      </c>
      <c r="F61" s="3">
        <f t="shared" si="0"/>
        <v>0.6</v>
      </c>
      <c r="G61" s="3"/>
      <c r="H61" s="3"/>
      <c r="I61" s="3"/>
      <c r="J61" s="3"/>
      <c r="K61" s="3"/>
      <c r="L61" s="3"/>
      <c r="M61" s="3"/>
      <c r="N61" s="4"/>
      <c r="O61" s="4"/>
      <c r="P61" s="4"/>
      <c r="Q61" s="15" t="s">
        <v>85</v>
      </c>
      <c r="R61" s="15" t="s">
        <v>122</v>
      </c>
      <c r="W61" s="3"/>
      <c r="X61" s="3"/>
    </row>
    <row r="62" spans="1:25" x14ac:dyDescent="0.25">
      <c r="A62" s="3">
        <v>23</v>
      </c>
      <c r="B62" s="3" t="s">
        <v>69</v>
      </c>
      <c r="C62" s="3" t="s">
        <v>65</v>
      </c>
      <c r="D62" s="3">
        <v>0.5</v>
      </c>
      <c r="E62" s="3">
        <v>0.3</v>
      </c>
      <c r="F62" s="3">
        <f t="shared" si="0"/>
        <v>0.4</v>
      </c>
      <c r="G62" s="3"/>
      <c r="H62" s="3"/>
      <c r="I62" s="3"/>
      <c r="J62" s="3"/>
      <c r="K62" s="3"/>
      <c r="L62" s="3"/>
      <c r="M62" s="3"/>
      <c r="N62" s="4"/>
      <c r="O62" s="4"/>
      <c r="P62" s="4"/>
      <c r="Q62" s="15" t="s">
        <v>83</v>
      </c>
      <c r="R62" s="15" t="s">
        <v>122</v>
      </c>
      <c r="W62" s="3"/>
      <c r="X62" s="3"/>
    </row>
    <row r="63" spans="1:25" x14ac:dyDescent="0.25">
      <c r="A63" s="3">
        <v>24</v>
      </c>
      <c r="B63" s="3" t="s">
        <v>69</v>
      </c>
      <c r="C63" s="3" t="s">
        <v>65</v>
      </c>
      <c r="D63" s="3">
        <v>0.3</v>
      </c>
      <c r="E63" s="3">
        <v>0.4</v>
      </c>
      <c r="F63" s="3">
        <f t="shared" si="0"/>
        <v>0.35</v>
      </c>
      <c r="G63" s="3"/>
      <c r="H63" s="3"/>
      <c r="I63" s="3"/>
      <c r="J63" s="3"/>
      <c r="K63" s="3"/>
      <c r="L63" s="3"/>
      <c r="M63" s="3"/>
      <c r="N63" s="4"/>
      <c r="O63" s="4"/>
      <c r="P63" s="4"/>
      <c r="Q63" s="15"/>
      <c r="R63" s="15" t="s">
        <v>121</v>
      </c>
      <c r="W63" s="3"/>
      <c r="X63" s="3"/>
    </row>
    <row r="64" spans="1:25" x14ac:dyDescent="0.25">
      <c r="A64" s="3">
        <v>25</v>
      </c>
      <c r="B64" s="3" t="s">
        <v>69</v>
      </c>
      <c r="C64" s="3" t="s">
        <v>65</v>
      </c>
      <c r="D64" s="3">
        <v>0.8</v>
      </c>
      <c r="E64" s="3">
        <v>1</v>
      </c>
      <c r="F64" s="3">
        <f t="shared" si="0"/>
        <v>0.9</v>
      </c>
      <c r="G64" s="3"/>
      <c r="H64" s="3"/>
      <c r="I64" s="3">
        <v>10.8</v>
      </c>
      <c r="J64" s="3"/>
      <c r="K64" s="3"/>
      <c r="L64" s="3">
        <v>494.5</v>
      </c>
      <c r="M64" s="3">
        <v>23.1</v>
      </c>
      <c r="N64" s="4">
        <f t="shared" si="1"/>
        <v>1.5477000000000003</v>
      </c>
      <c r="O64" s="4"/>
      <c r="P64" s="4"/>
      <c r="Q64" s="15" t="s">
        <v>83</v>
      </c>
      <c r="R64" s="15" t="s">
        <v>122</v>
      </c>
      <c r="T64" s="1">
        <f>9/12</f>
        <v>0.75</v>
      </c>
      <c r="W64" s="3">
        <v>10.8</v>
      </c>
      <c r="X64" s="3">
        <v>23.1</v>
      </c>
      <c r="Y64" s="36">
        <f>W64/X64</f>
        <v>0.46753246753246752</v>
      </c>
    </row>
    <row r="65" spans="1:27" x14ac:dyDescent="0.25">
      <c r="A65" s="3">
        <v>26</v>
      </c>
      <c r="B65" s="3" t="s">
        <v>69</v>
      </c>
      <c r="C65" s="3" t="s">
        <v>65</v>
      </c>
      <c r="D65" s="3">
        <v>0.7</v>
      </c>
      <c r="E65" s="3">
        <v>0.6</v>
      </c>
      <c r="F65" s="3">
        <f t="shared" si="0"/>
        <v>0.64999999999999991</v>
      </c>
      <c r="G65" s="3"/>
      <c r="H65" s="3"/>
      <c r="I65" s="3"/>
      <c r="J65" s="3"/>
      <c r="K65" s="3"/>
      <c r="L65" s="3"/>
      <c r="M65" s="3"/>
      <c r="N65" s="4"/>
      <c r="O65" s="4"/>
      <c r="P65" s="4"/>
      <c r="Q65" s="15" t="s">
        <v>82</v>
      </c>
      <c r="R65" s="15" t="s">
        <v>122</v>
      </c>
      <c r="W65" s="3"/>
      <c r="X65" s="3"/>
    </row>
    <row r="66" spans="1:27" x14ac:dyDescent="0.25">
      <c r="A66" s="3">
        <v>27</v>
      </c>
      <c r="B66" s="3" t="s">
        <v>69</v>
      </c>
      <c r="C66" s="3" t="s">
        <v>65</v>
      </c>
      <c r="D66" s="3">
        <v>0.5</v>
      </c>
      <c r="E66" s="3">
        <v>0.3</v>
      </c>
      <c r="F66" s="3">
        <f t="shared" si="0"/>
        <v>0.4</v>
      </c>
      <c r="G66" s="3"/>
      <c r="H66" s="3"/>
      <c r="I66" s="3"/>
      <c r="J66" s="3"/>
      <c r="K66" s="3"/>
      <c r="L66" s="3"/>
      <c r="M66" s="3"/>
      <c r="N66" s="4"/>
      <c r="O66" s="4"/>
      <c r="P66" s="4"/>
      <c r="Q66" s="15" t="s">
        <v>85</v>
      </c>
      <c r="R66" s="15" t="s">
        <v>122</v>
      </c>
      <c r="W66" s="3"/>
      <c r="X66" s="3"/>
    </row>
    <row r="67" spans="1:27" x14ac:dyDescent="0.25">
      <c r="A67" s="3">
        <v>28</v>
      </c>
      <c r="B67" s="3" t="s">
        <v>69</v>
      </c>
      <c r="C67" s="3" t="s">
        <v>65</v>
      </c>
      <c r="D67" s="3">
        <v>1</v>
      </c>
      <c r="E67" s="3">
        <v>0.7</v>
      </c>
      <c r="F67" s="3">
        <f t="shared" si="0"/>
        <v>0.85</v>
      </c>
      <c r="G67" s="3"/>
      <c r="H67" s="3"/>
      <c r="I67" s="3"/>
      <c r="J67" s="3"/>
      <c r="K67" s="3"/>
      <c r="L67" s="3"/>
      <c r="M67" s="3"/>
      <c r="N67" s="4"/>
      <c r="O67" s="4"/>
      <c r="P67" s="4"/>
      <c r="Q67" s="15" t="s">
        <v>90</v>
      </c>
      <c r="R67" s="15" t="s">
        <v>121</v>
      </c>
      <c r="W67" s="3"/>
      <c r="X67" s="3"/>
    </row>
    <row r="68" spans="1:27" x14ac:dyDescent="0.25">
      <c r="A68" s="3">
        <v>29</v>
      </c>
      <c r="B68" s="3" t="s">
        <v>69</v>
      </c>
      <c r="C68" s="3" t="s">
        <v>65</v>
      </c>
      <c r="D68" s="3">
        <v>1.1000000000000001</v>
      </c>
      <c r="E68" s="3">
        <v>11.1</v>
      </c>
      <c r="F68" s="3">
        <f t="shared" si="0"/>
        <v>6.1</v>
      </c>
      <c r="G68" s="3"/>
      <c r="H68" s="3"/>
      <c r="I68" s="3"/>
      <c r="J68" s="3"/>
      <c r="K68" s="3"/>
      <c r="L68" s="3"/>
      <c r="M68" s="3"/>
      <c r="N68" s="4"/>
      <c r="O68" s="4"/>
      <c r="P68" s="4"/>
      <c r="Q68" s="15"/>
      <c r="R68" s="15" t="s">
        <v>121</v>
      </c>
      <c r="W68" s="3"/>
      <c r="X68" s="3"/>
    </row>
    <row r="69" spans="1:27" x14ac:dyDescent="0.25">
      <c r="A69" s="3">
        <v>30</v>
      </c>
      <c r="B69" s="3" t="s">
        <v>69</v>
      </c>
      <c r="C69" s="3" t="s">
        <v>65</v>
      </c>
      <c r="D69" s="3">
        <v>0.4</v>
      </c>
      <c r="E69" s="3">
        <v>0.8</v>
      </c>
      <c r="F69" s="3">
        <f t="shared" ref="F69:F132" si="2">AVERAGE(D69:E69)</f>
        <v>0.60000000000000009</v>
      </c>
      <c r="G69" s="3"/>
      <c r="H69" s="3"/>
      <c r="I69" s="3"/>
      <c r="J69" s="3"/>
      <c r="K69" s="3"/>
      <c r="L69" s="3"/>
      <c r="M69" s="3"/>
      <c r="N69" s="4"/>
      <c r="O69" s="4"/>
      <c r="P69" s="4"/>
      <c r="Q69" s="15"/>
      <c r="R69" s="15" t="s">
        <v>121</v>
      </c>
      <c r="W69" s="3"/>
      <c r="X69" s="3"/>
    </row>
    <row r="70" spans="1:27" x14ac:dyDescent="0.25">
      <c r="A70" s="3">
        <v>31</v>
      </c>
      <c r="B70" s="3" t="s">
        <v>69</v>
      </c>
      <c r="C70" s="3" t="s">
        <v>65</v>
      </c>
      <c r="D70" s="3">
        <v>0.3</v>
      </c>
      <c r="E70" s="3">
        <v>0.3</v>
      </c>
      <c r="F70" s="3">
        <f t="shared" si="2"/>
        <v>0.3</v>
      </c>
      <c r="G70" s="3"/>
      <c r="H70" s="3"/>
      <c r="I70" s="3"/>
      <c r="J70" s="3"/>
      <c r="K70" s="3"/>
      <c r="L70" s="3"/>
      <c r="M70" s="3"/>
      <c r="N70" s="4"/>
      <c r="O70" s="4"/>
      <c r="P70" s="4"/>
      <c r="Q70" s="15" t="s">
        <v>85</v>
      </c>
      <c r="R70" s="15" t="s">
        <v>122</v>
      </c>
      <c r="W70" s="3"/>
      <c r="X70" s="3"/>
    </row>
    <row r="71" spans="1:27" x14ac:dyDescent="0.25">
      <c r="A71" s="3">
        <v>32</v>
      </c>
      <c r="B71" s="3" t="s">
        <v>69</v>
      </c>
      <c r="C71" s="3" t="s">
        <v>65</v>
      </c>
      <c r="D71" s="3">
        <v>0.7</v>
      </c>
      <c r="E71" s="3">
        <v>1.1000000000000001</v>
      </c>
      <c r="F71" s="3">
        <f t="shared" si="2"/>
        <v>0.9</v>
      </c>
      <c r="G71" s="3"/>
      <c r="H71" s="3"/>
      <c r="I71" s="3"/>
      <c r="J71" s="3"/>
      <c r="K71" s="3"/>
      <c r="L71" s="3"/>
      <c r="M71" s="3"/>
      <c r="N71" s="4"/>
      <c r="O71" s="4"/>
      <c r="P71" s="4"/>
      <c r="Q71" s="15" t="s">
        <v>82</v>
      </c>
      <c r="R71" s="15" t="s">
        <v>122</v>
      </c>
      <c r="W71" s="3"/>
      <c r="X71" s="3"/>
    </row>
    <row r="72" spans="1:27" x14ac:dyDescent="0.25">
      <c r="A72" s="3">
        <v>33</v>
      </c>
      <c r="B72" s="3" t="s">
        <v>69</v>
      </c>
      <c r="C72" s="3" t="s">
        <v>65</v>
      </c>
      <c r="D72" s="3">
        <v>0.7</v>
      </c>
      <c r="E72" s="3">
        <v>0.7</v>
      </c>
      <c r="F72" s="3">
        <f t="shared" si="2"/>
        <v>0.7</v>
      </c>
      <c r="G72" s="3"/>
      <c r="H72" s="3"/>
      <c r="I72" s="3"/>
      <c r="J72" s="3"/>
      <c r="K72" s="3"/>
      <c r="L72" s="3"/>
      <c r="M72" s="3"/>
      <c r="N72" s="4"/>
      <c r="O72" s="4"/>
      <c r="P72" s="4"/>
      <c r="Q72" s="15" t="s">
        <v>82</v>
      </c>
      <c r="R72" s="15" t="s">
        <v>122</v>
      </c>
      <c r="W72" s="3"/>
      <c r="X72" s="3"/>
    </row>
    <row r="73" spans="1:27" x14ac:dyDescent="0.25">
      <c r="A73" s="3">
        <v>34</v>
      </c>
      <c r="B73" s="3" t="s">
        <v>69</v>
      </c>
      <c r="C73" s="3" t="s">
        <v>65</v>
      </c>
      <c r="D73" s="3">
        <v>0.5</v>
      </c>
      <c r="E73" s="3">
        <v>0.7</v>
      </c>
      <c r="F73" s="3">
        <f t="shared" si="2"/>
        <v>0.6</v>
      </c>
      <c r="G73" s="3"/>
      <c r="H73" s="3"/>
      <c r="I73" s="3"/>
      <c r="J73" s="3"/>
      <c r="K73" s="3"/>
      <c r="L73" s="3"/>
      <c r="M73" s="3"/>
      <c r="N73" s="4"/>
      <c r="O73" s="4"/>
      <c r="P73" s="4"/>
      <c r="Q73" s="15" t="s">
        <v>85</v>
      </c>
      <c r="R73" s="15" t="s">
        <v>122</v>
      </c>
      <c r="W73" s="3"/>
      <c r="X73" s="3"/>
    </row>
    <row r="74" spans="1:27" x14ac:dyDescent="0.25">
      <c r="A74" s="3">
        <v>35</v>
      </c>
      <c r="B74" s="3" t="s">
        <v>69</v>
      </c>
      <c r="C74" s="3" t="s">
        <v>65</v>
      </c>
      <c r="D74" s="3">
        <v>0.8</v>
      </c>
      <c r="E74" s="3">
        <v>0.8</v>
      </c>
      <c r="F74" s="3">
        <f t="shared" si="2"/>
        <v>0.8</v>
      </c>
      <c r="G74" s="3"/>
      <c r="H74" s="3"/>
      <c r="I74" s="3"/>
      <c r="J74" s="3"/>
      <c r="K74" s="3"/>
      <c r="L74" s="3"/>
      <c r="M74" s="3"/>
      <c r="N74" s="4"/>
      <c r="O74" s="4"/>
      <c r="P74" s="4"/>
      <c r="Q74" s="15" t="s">
        <v>85</v>
      </c>
      <c r="R74" s="15" t="s">
        <v>122</v>
      </c>
      <c r="W74" s="3"/>
      <c r="X74" s="3"/>
    </row>
    <row r="75" spans="1:27" x14ac:dyDescent="0.25">
      <c r="A75" s="3">
        <v>36</v>
      </c>
      <c r="B75" s="3" t="s">
        <v>69</v>
      </c>
      <c r="C75" s="3" t="s">
        <v>65</v>
      </c>
      <c r="D75" s="3">
        <v>1.8</v>
      </c>
      <c r="E75" s="3">
        <v>1.3</v>
      </c>
      <c r="F75" s="3">
        <f t="shared" si="2"/>
        <v>1.55</v>
      </c>
      <c r="G75" s="3"/>
      <c r="H75" s="3"/>
      <c r="I75" s="3"/>
      <c r="J75" s="3"/>
      <c r="K75" s="3"/>
      <c r="L75" s="3"/>
      <c r="M75" s="3"/>
      <c r="N75" s="4"/>
      <c r="O75" s="4"/>
      <c r="P75" s="4"/>
      <c r="Q75" s="15"/>
      <c r="R75" s="15" t="s">
        <v>121</v>
      </c>
      <c r="W75" s="3"/>
      <c r="X75" s="3"/>
    </row>
    <row r="76" spans="1:27" x14ac:dyDescent="0.25">
      <c r="A76" s="3">
        <v>1</v>
      </c>
      <c r="B76" s="3" t="s">
        <v>70</v>
      </c>
      <c r="C76" s="3" t="s">
        <v>65</v>
      </c>
      <c r="D76" s="3">
        <v>3</v>
      </c>
      <c r="E76" s="3">
        <v>2.2999999999999998</v>
      </c>
      <c r="F76" s="3">
        <f t="shared" si="2"/>
        <v>2.65</v>
      </c>
      <c r="G76" s="3">
        <f>AVERAGE(F76:F111)</f>
        <v>3.1541666666666668</v>
      </c>
      <c r="H76" s="3">
        <f>STDEV(F76:F111)</f>
        <v>0.91342174580764612</v>
      </c>
      <c r="I76" s="3">
        <v>11</v>
      </c>
      <c r="J76" s="3">
        <f>AVERAGE(I76:I111)</f>
        <v>11.033333333333333</v>
      </c>
      <c r="K76" s="3">
        <f>STDEV(I76:I111)</f>
        <v>5.7735026918962373E-2</v>
      </c>
      <c r="L76" s="3">
        <v>998.4</v>
      </c>
      <c r="M76" s="3">
        <v>18.600000000000001</v>
      </c>
      <c r="N76" s="4">
        <f t="shared" ref="N76:N124" si="3">M76*0.1*0.067*100/10</f>
        <v>1.2462000000000002</v>
      </c>
      <c r="O76" s="4">
        <f>AVERAGE(N76:N111)</f>
        <v>1.2060000000000002</v>
      </c>
      <c r="P76" s="4">
        <f>STDEV(N76:N111)</f>
        <v>0.10005233630455622</v>
      </c>
      <c r="Q76" s="15" t="s">
        <v>84</v>
      </c>
      <c r="R76" s="15" t="s">
        <v>122</v>
      </c>
      <c r="S76" s="1">
        <f>10/36</f>
        <v>0.27777777777777779</v>
      </c>
      <c r="T76" s="1">
        <f>4/12</f>
        <v>0.33333333333333331</v>
      </c>
      <c r="U76" s="34">
        <f>AVERAGE(T76:T111)</f>
        <v>0.27777777777777773</v>
      </c>
      <c r="V76" s="34">
        <f>STDEV(T76:T111)</f>
        <v>9.622504486493777E-2</v>
      </c>
      <c r="W76" s="3">
        <v>11</v>
      </c>
      <c r="X76" s="3">
        <v>18.600000000000001</v>
      </c>
      <c r="Y76" s="36">
        <f>W76/X76</f>
        <v>0.59139784946236551</v>
      </c>
      <c r="Z76" s="36">
        <f>AVERAGE(Y76:Y111)</f>
        <v>0.6160985583069607</v>
      </c>
      <c r="AA76" s="36">
        <f>STDEV(Y76:Y111)</f>
        <v>5.672104088692647E-2</v>
      </c>
    </row>
    <row r="77" spans="1:27" s="19" customFormat="1" x14ac:dyDescent="0.25">
      <c r="A77" s="3">
        <v>2</v>
      </c>
      <c r="B77" s="3" t="s">
        <v>70</v>
      </c>
      <c r="C77" s="3" t="s">
        <v>65</v>
      </c>
      <c r="D77" s="3">
        <v>4.4000000000000004</v>
      </c>
      <c r="E77" s="3">
        <v>4.8</v>
      </c>
      <c r="F77" s="3">
        <f t="shared" si="2"/>
        <v>4.5999999999999996</v>
      </c>
      <c r="G77" s="3"/>
      <c r="H77" s="3"/>
      <c r="I77" s="3"/>
      <c r="J77" s="3"/>
      <c r="K77" s="3"/>
      <c r="L77" s="3"/>
      <c r="M77" s="3"/>
      <c r="N77" s="4"/>
      <c r="O77" s="4"/>
      <c r="P77" s="4"/>
      <c r="Q77" s="15"/>
      <c r="R77" s="15" t="s">
        <v>121</v>
      </c>
      <c r="W77" s="3"/>
      <c r="X77" s="3"/>
    </row>
    <row r="78" spans="1:27" x14ac:dyDescent="0.25">
      <c r="A78" s="3">
        <v>3</v>
      </c>
      <c r="B78" s="3" t="s">
        <v>70</v>
      </c>
      <c r="C78" s="3" t="s">
        <v>65</v>
      </c>
      <c r="D78" s="3">
        <v>2.1</v>
      </c>
      <c r="E78" s="3">
        <v>2.4</v>
      </c>
      <c r="F78" s="3">
        <f t="shared" si="2"/>
        <v>2.25</v>
      </c>
      <c r="G78" s="3"/>
      <c r="H78" s="3"/>
      <c r="I78" s="3"/>
      <c r="J78" s="3"/>
      <c r="K78" s="3"/>
      <c r="L78" s="3"/>
      <c r="M78" s="3"/>
      <c r="N78" s="4"/>
      <c r="O78" s="4"/>
      <c r="P78" s="4"/>
      <c r="Q78" s="15" t="s">
        <v>86</v>
      </c>
      <c r="R78" s="15" t="s">
        <v>122</v>
      </c>
      <c r="W78" s="3"/>
      <c r="X78" s="3"/>
    </row>
    <row r="79" spans="1:27" x14ac:dyDescent="0.25">
      <c r="A79" s="3">
        <v>4</v>
      </c>
      <c r="B79" s="3" t="s">
        <v>70</v>
      </c>
      <c r="C79" s="3" t="s">
        <v>65</v>
      </c>
      <c r="D79" s="3">
        <v>2.8</v>
      </c>
      <c r="E79" s="3">
        <v>3.1</v>
      </c>
      <c r="F79" s="3">
        <f t="shared" si="2"/>
        <v>2.95</v>
      </c>
      <c r="G79" s="3"/>
      <c r="H79" s="3"/>
      <c r="I79" s="3"/>
      <c r="J79" s="3"/>
      <c r="K79" s="3"/>
      <c r="L79" s="3"/>
      <c r="M79" s="3"/>
      <c r="N79" s="4"/>
      <c r="O79" s="4"/>
      <c r="P79" s="4"/>
      <c r="Q79" s="15"/>
      <c r="R79" s="15" t="s">
        <v>121</v>
      </c>
      <c r="W79" s="3"/>
      <c r="X79" s="3"/>
    </row>
    <row r="80" spans="1:27" x14ac:dyDescent="0.25">
      <c r="A80" s="3">
        <v>5</v>
      </c>
      <c r="B80" s="3" t="s">
        <v>70</v>
      </c>
      <c r="C80" s="3" t="s">
        <v>65</v>
      </c>
      <c r="D80" s="3">
        <v>2.4</v>
      </c>
      <c r="E80" s="3">
        <v>2.9</v>
      </c>
      <c r="F80" s="3">
        <f t="shared" si="2"/>
        <v>2.65</v>
      </c>
      <c r="G80" s="3"/>
      <c r="H80" s="3"/>
      <c r="I80" s="3"/>
      <c r="J80" s="3"/>
      <c r="K80" s="3"/>
      <c r="L80" s="3"/>
      <c r="M80" s="3"/>
      <c r="N80" s="4"/>
      <c r="O80" s="4"/>
      <c r="P80" s="4"/>
      <c r="Q80" s="15" t="s">
        <v>83</v>
      </c>
      <c r="R80" s="15" t="s">
        <v>122</v>
      </c>
      <c r="W80" s="3"/>
      <c r="X80" s="3"/>
    </row>
    <row r="81" spans="1:25" x14ac:dyDescent="0.25">
      <c r="A81" s="3">
        <v>6</v>
      </c>
      <c r="B81" s="3" t="s">
        <v>70</v>
      </c>
      <c r="C81" s="3" t="s">
        <v>65</v>
      </c>
      <c r="D81" s="3">
        <v>4</v>
      </c>
      <c r="E81" s="3">
        <v>4.3</v>
      </c>
      <c r="F81" s="3">
        <f t="shared" si="2"/>
        <v>4.1500000000000004</v>
      </c>
      <c r="G81" s="3"/>
      <c r="H81" s="3"/>
      <c r="I81" s="3"/>
      <c r="J81" s="3"/>
      <c r="K81" s="3"/>
      <c r="L81" s="3"/>
      <c r="M81" s="3"/>
      <c r="N81" s="4"/>
      <c r="O81" s="4"/>
      <c r="P81" s="4"/>
      <c r="Q81" s="15" t="s">
        <v>85</v>
      </c>
      <c r="R81" s="15" t="s">
        <v>122</v>
      </c>
      <c r="W81" s="3"/>
      <c r="X81" s="3"/>
    </row>
    <row r="82" spans="1:25" x14ac:dyDescent="0.25">
      <c r="A82" s="3">
        <v>7</v>
      </c>
      <c r="B82" s="3" t="s">
        <v>70</v>
      </c>
      <c r="C82" s="3" t="s">
        <v>65</v>
      </c>
      <c r="D82" s="3">
        <v>1.7</v>
      </c>
      <c r="E82" s="3">
        <v>2.1</v>
      </c>
      <c r="F82" s="3">
        <f t="shared" si="2"/>
        <v>1.9</v>
      </c>
      <c r="G82" s="3"/>
      <c r="H82" s="3"/>
      <c r="I82" s="3"/>
      <c r="J82" s="3"/>
      <c r="K82" s="3"/>
      <c r="L82" s="3"/>
      <c r="M82" s="3"/>
      <c r="N82" s="4"/>
      <c r="O82" s="4"/>
      <c r="P82" s="4"/>
      <c r="Q82" s="15"/>
      <c r="R82" s="15" t="s">
        <v>121</v>
      </c>
      <c r="W82" s="3"/>
      <c r="X82" s="3"/>
    </row>
    <row r="83" spans="1:25" x14ac:dyDescent="0.25">
      <c r="A83" s="3">
        <v>8</v>
      </c>
      <c r="B83" s="3" t="s">
        <v>70</v>
      </c>
      <c r="C83" s="3" t="s">
        <v>65</v>
      </c>
      <c r="D83" s="3">
        <v>5</v>
      </c>
      <c r="E83" s="3">
        <v>5.2</v>
      </c>
      <c r="F83" s="3">
        <f t="shared" si="2"/>
        <v>5.0999999999999996</v>
      </c>
      <c r="G83" s="3"/>
      <c r="H83" s="3"/>
      <c r="I83" s="3"/>
      <c r="J83" s="3"/>
      <c r="K83" s="3"/>
      <c r="L83" s="3"/>
      <c r="M83" s="3"/>
      <c r="N83" s="4"/>
      <c r="O83" s="4"/>
      <c r="P83" s="4"/>
      <c r="Q83" s="15"/>
      <c r="R83" s="15" t="s">
        <v>121</v>
      </c>
      <c r="W83" s="3"/>
      <c r="X83" s="3"/>
    </row>
    <row r="84" spans="1:25" x14ac:dyDescent="0.25">
      <c r="A84" s="3">
        <v>9</v>
      </c>
      <c r="B84" s="3" t="s">
        <v>70</v>
      </c>
      <c r="C84" s="3" t="s">
        <v>65</v>
      </c>
      <c r="D84" s="3">
        <v>4.5</v>
      </c>
      <c r="E84" s="3">
        <v>4.8</v>
      </c>
      <c r="F84" s="3">
        <f t="shared" si="2"/>
        <v>4.6500000000000004</v>
      </c>
      <c r="G84" s="3"/>
      <c r="H84" s="3"/>
      <c r="I84" s="3"/>
      <c r="J84" s="3"/>
      <c r="K84" s="3"/>
      <c r="L84" s="3"/>
      <c r="M84" s="3"/>
      <c r="N84" s="4"/>
      <c r="O84" s="4"/>
      <c r="P84" s="4"/>
      <c r="Q84" s="15"/>
      <c r="R84" s="15" t="s">
        <v>121</v>
      </c>
      <c r="W84" s="3"/>
      <c r="X84" s="3"/>
    </row>
    <row r="85" spans="1:25" x14ac:dyDescent="0.25">
      <c r="A85" s="3">
        <v>10</v>
      </c>
      <c r="B85" s="3" t="s">
        <v>70</v>
      </c>
      <c r="C85" s="3" t="s">
        <v>65</v>
      </c>
      <c r="D85" s="3">
        <v>2.4</v>
      </c>
      <c r="E85" s="3">
        <v>2.4</v>
      </c>
      <c r="F85" s="3">
        <f t="shared" si="2"/>
        <v>2.4</v>
      </c>
      <c r="G85" s="3"/>
      <c r="H85" s="3"/>
      <c r="I85" s="3"/>
      <c r="J85" s="3"/>
      <c r="K85" s="3"/>
      <c r="L85" s="3"/>
      <c r="M85" s="3"/>
      <c r="N85" s="4"/>
      <c r="O85" s="4"/>
      <c r="P85" s="4"/>
      <c r="Q85" s="15"/>
      <c r="R85" s="15" t="s">
        <v>121</v>
      </c>
      <c r="W85" s="3"/>
      <c r="X85" s="3"/>
    </row>
    <row r="86" spans="1:25" x14ac:dyDescent="0.25">
      <c r="A86" s="3">
        <v>11</v>
      </c>
      <c r="B86" s="3" t="s">
        <v>70</v>
      </c>
      <c r="C86" s="3" t="s">
        <v>65</v>
      </c>
      <c r="D86" s="3">
        <v>4.3</v>
      </c>
      <c r="E86" s="3">
        <v>4.3</v>
      </c>
      <c r="F86" s="3">
        <f t="shared" si="2"/>
        <v>4.3</v>
      </c>
      <c r="G86" s="3"/>
      <c r="H86" s="3"/>
      <c r="I86" s="3"/>
      <c r="J86" s="3"/>
      <c r="K86" s="3"/>
      <c r="L86" s="3"/>
      <c r="M86" s="3"/>
      <c r="N86" s="4"/>
      <c r="O86" s="4"/>
      <c r="P86" s="4"/>
      <c r="Q86" s="15"/>
      <c r="R86" s="15" t="s">
        <v>121</v>
      </c>
      <c r="W86" s="3"/>
      <c r="X86" s="3"/>
    </row>
    <row r="87" spans="1:25" x14ac:dyDescent="0.25">
      <c r="A87" s="3">
        <v>12</v>
      </c>
      <c r="B87" s="3" t="s">
        <v>70</v>
      </c>
      <c r="C87" s="3" t="s">
        <v>65</v>
      </c>
      <c r="D87" s="3">
        <v>3.9</v>
      </c>
      <c r="E87" s="3">
        <v>4.7</v>
      </c>
      <c r="F87" s="3">
        <f t="shared" si="2"/>
        <v>4.3</v>
      </c>
      <c r="G87" s="3"/>
      <c r="H87" s="3"/>
      <c r="I87" s="3"/>
      <c r="J87" s="3"/>
      <c r="K87" s="3"/>
      <c r="L87" s="3"/>
      <c r="M87" s="3"/>
      <c r="N87" s="4"/>
      <c r="O87" s="4"/>
      <c r="P87" s="4"/>
      <c r="Q87" s="15"/>
      <c r="R87" s="15" t="s">
        <v>121</v>
      </c>
      <c r="W87" s="3"/>
      <c r="X87" s="3"/>
    </row>
    <row r="88" spans="1:25" x14ac:dyDescent="0.25">
      <c r="A88" s="3">
        <v>13</v>
      </c>
      <c r="B88" s="3" t="s">
        <v>70</v>
      </c>
      <c r="C88" s="3" t="s">
        <v>65</v>
      </c>
      <c r="D88" s="3">
        <v>4.3</v>
      </c>
      <c r="E88" s="3">
        <v>4.0999999999999996</v>
      </c>
      <c r="F88" s="3">
        <f t="shared" si="2"/>
        <v>4.1999999999999993</v>
      </c>
      <c r="G88" s="3"/>
      <c r="H88" s="3"/>
      <c r="I88" s="3">
        <v>11</v>
      </c>
      <c r="J88" s="3"/>
      <c r="K88" s="3"/>
      <c r="L88" s="3">
        <v>857.7</v>
      </c>
      <c r="M88" s="3">
        <v>19.100000000000001</v>
      </c>
      <c r="N88" s="4">
        <f t="shared" si="3"/>
        <v>1.2797000000000003</v>
      </c>
      <c r="O88" s="4"/>
      <c r="P88" s="4"/>
      <c r="Q88" s="15"/>
      <c r="R88" s="15" t="s">
        <v>121</v>
      </c>
      <c r="T88" s="1">
        <f>4/12</f>
        <v>0.33333333333333331</v>
      </c>
      <c r="W88" s="3">
        <v>11</v>
      </c>
      <c r="X88" s="3">
        <v>19.100000000000001</v>
      </c>
      <c r="Y88" s="36">
        <f>W88/X88</f>
        <v>0.57591623036649209</v>
      </c>
    </row>
    <row r="89" spans="1:25" x14ac:dyDescent="0.25">
      <c r="A89" s="3">
        <v>14</v>
      </c>
      <c r="B89" s="3" t="s">
        <v>70</v>
      </c>
      <c r="C89" s="3" t="s">
        <v>65</v>
      </c>
      <c r="D89" s="3">
        <v>2.7</v>
      </c>
      <c r="E89" s="3">
        <v>2.5</v>
      </c>
      <c r="F89" s="3">
        <f t="shared" si="2"/>
        <v>2.6</v>
      </c>
      <c r="G89" s="3"/>
      <c r="H89" s="3"/>
      <c r="I89" s="3"/>
      <c r="J89" s="3"/>
      <c r="K89" s="3"/>
      <c r="L89" s="3"/>
      <c r="M89" s="3"/>
      <c r="N89" s="4"/>
      <c r="O89" s="4"/>
      <c r="P89" s="4"/>
      <c r="Q89" s="15" t="s">
        <v>83</v>
      </c>
      <c r="R89" s="15" t="s">
        <v>122</v>
      </c>
      <c r="W89" s="3"/>
      <c r="X89" s="3"/>
    </row>
    <row r="90" spans="1:25" x14ac:dyDescent="0.25">
      <c r="A90" s="3">
        <v>15</v>
      </c>
      <c r="B90" s="3" t="s">
        <v>70</v>
      </c>
      <c r="C90" s="3" t="s">
        <v>65</v>
      </c>
      <c r="D90" s="3">
        <v>3.8</v>
      </c>
      <c r="E90" s="3">
        <v>5.2</v>
      </c>
      <c r="F90" s="3">
        <f t="shared" si="2"/>
        <v>4.5</v>
      </c>
      <c r="G90" s="3"/>
      <c r="H90" s="3"/>
      <c r="I90" s="3"/>
      <c r="J90" s="3"/>
      <c r="K90" s="3"/>
      <c r="L90" s="3"/>
      <c r="M90" s="3"/>
      <c r="N90" s="4"/>
      <c r="O90" s="4"/>
      <c r="P90" s="4"/>
      <c r="Q90" s="15"/>
      <c r="R90" s="15" t="s">
        <v>121</v>
      </c>
      <c r="W90" s="3"/>
      <c r="X90" s="3"/>
    </row>
    <row r="91" spans="1:25" x14ac:dyDescent="0.25">
      <c r="A91" s="3">
        <v>16</v>
      </c>
      <c r="B91" s="3" t="s">
        <v>70</v>
      </c>
      <c r="C91" s="3" t="s">
        <v>65</v>
      </c>
      <c r="D91" s="3">
        <v>3</v>
      </c>
      <c r="E91" s="3">
        <v>3.6</v>
      </c>
      <c r="F91" s="3">
        <f t="shared" si="2"/>
        <v>3.3</v>
      </c>
      <c r="G91" s="3"/>
      <c r="H91" s="3"/>
      <c r="I91" s="3"/>
      <c r="J91" s="3"/>
      <c r="K91" s="3"/>
      <c r="L91" s="3"/>
      <c r="M91" s="3"/>
      <c r="N91" s="4"/>
      <c r="O91" s="4"/>
      <c r="P91" s="4"/>
      <c r="Q91" s="15"/>
      <c r="R91" s="15" t="s">
        <v>121</v>
      </c>
      <c r="W91" s="3"/>
      <c r="X91" s="3"/>
    </row>
    <row r="92" spans="1:25" x14ac:dyDescent="0.25">
      <c r="A92" s="3">
        <v>17</v>
      </c>
      <c r="B92" s="3" t="s">
        <v>70</v>
      </c>
      <c r="C92" s="3" t="s">
        <v>65</v>
      </c>
      <c r="D92" s="3">
        <v>2.8</v>
      </c>
      <c r="E92" s="3">
        <v>2.7</v>
      </c>
      <c r="F92" s="3">
        <f t="shared" si="2"/>
        <v>2.75</v>
      </c>
      <c r="G92" s="3"/>
      <c r="H92" s="3"/>
      <c r="I92" s="3"/>
      <c r="J92" s="3"/>
      <c r="K92" s="3"/>
      <c r="L92" s="3"/>
      <c r="M92" s="3"/>
      <c r="N92" s="4"/>
      <c r="O92" s="4"/>
      <c r="P92" s="4"/>
      <c r="Q92" s="15"/>
      <c r="R92" s="15" t="s">
        <v>121</v>
      </c>
      <c r="W92" s="3"/>
      <c r="X92" s="3"/>
    </row>
    <row r="93" spans="1:25" x14ac:dyDescent="0.25">
      <c r="A93" s="3">
        <v>18</v>
      </c>
      <c r="B93" s="3" t="s">
        <v>70</v>
      </c>
      <c r="C93" s="3" t="s">
        <v>65</v>
      </c>
      <c r="D93" s="3">
        <v>2.2999999999999998</v>
      </c>
      <c r="E93" s="3">
        <v>2.2999999999999998</v>
      </c>
      <c r="F93" s="3">
        <f t="shared" si="2"/>
        <v>2.2999999999999998</v>
      </c>
      <c r="G93" s="3"/>
      <c r="H93" s="3"/>
      <c r="I93" s="3"/>
      <c r="J93" s="3"/>
      <c r="K93" s="3"/>
      <c r="L93" s="3"/>
      <c r="M93" s="3"/>
      <c r="N93" s="4"/>
      <c r="O93" s="4"/>
      <c r="P93" s="4"/>
      <c r="Q93" s="15"/>
      <c r="R93" s="15" t="s">
        <v>121</v>
      </c>
      <c r="W93" s="3"/>
      <c r="X93" s="3"/>
    </row>
    <row r="94" spans="1:25" x14ac:dyDescent="0.25">
      <c r="A94" s="3">
        <v>19</v>
      </c>
      <c r="B94" s="3" t="s">
        <v>70</v>
      </c>
      <c r="C94" s="3" t="s">
        <v>65</v>
      </c>
      <c r="D94" s="3">
        <v>1.8</v>
      </c>
      <c r="E94" s="3">
        <v>2.1</v>
      </c>
      <c r="F94" s="3">
        <f t="shared" si="2"/>
        <v>1.9500000000000002</v>
      </c>
      <c r="G94" s="3"/>
      <c r="H94" s="3"/>
      <c r="I94" s="3"/>
      <c r="J94" s="3"/>
      <c r="K94" s="3"/>
      <c r="L94" s="3"/>
      <c r="M94" s="3"/>
      <c r="N94" s="4"/>
      <c r="O94" s="4"/>
      <c r="P94" s="4"/>
      <c r="Q94" s="15" t="s">
        <v>85</v>
      </c>
      <c r="R94" s="15" t="s">
        <v>122</v>
      </c>
      <c r="W94" s="3"/>
      <c r="X94" s="3"/>
    </row>
    <row r="95" spans="1:25" x14ac:dyDescent="0.25">
      <c r="A95" s="3">
        <v>20</v>
      </c>
      <c r="B95" s="3" t="s">
        <v>70</v>
      </c>
      <c r="C95" s="3" t="s">
        <v>65</v>
      </c>
      <c r="D95" s="3">
        <v>4.3</v>
      </c>
      <c r="E95" s="3">
        <v>4.2</v>
      </c>
      <c r="F95" s="3">
        <f t="shared" si="2"/>
        <v>4.25</v>
      </c>
      <c r="G95" s="3"/>
      <c r="H95" s="3"/>
      <c r="I95" s="3"/>
      <c r="J95" s="3"/>
      <c r="K95" s="3"/>
      <c r="L95" s="3"/>
      <c r="M95" s="3"/>
      <c r="N95" s="4"/>
      <c r="O95" s="4"/>
      <c r="P95" s="4"/>
      <c r="Q95" s="15"/>
      <c r="R95" s="15" t="s">
        <v>121</v>
      </c>
      <c r="W95" s="3"/>
      <c r="X95" s="3"/>
    </row>
    <row r="96" spans="1:25" x14ac:dyDescent="0.25">
      <c r="A96" s="3">
        <v>21</v>
      </c>
      <c r="B96" s="3" t="s">
        <v>70</v>
      </c>
      <c r="C96" s="3" t="s">
        <v>65</v>
      </c>
      <c r="D96" s="3">
        <v>2.4</v>
      </c>
      <c r="E96" s="3">
        <v>1.8</v>
      </c>
      <c r="F96" s="3">
        <f t="shared" si="2"/>
        <v>2.1</v>
      </c>
      <c r="G96" s="3"/>
      <c r="H96" s="3"/>
      <c r="I96" s="3"/>
      <c r="J96" s="3"/>
      <c r="K96" s="3"/>
      <c r="L96" s="3"/>
      <c r="M96" s="3"/>
      <c r="N96" s="4"/>
      <c r="O96" s="4"/>
      <c r="P96" s="4"/>
      <c r="Q96" s="15" t="s">
        <v>85</v>
      </c>
      <c r="R96" s="15" t="s">
        <v>122</v>
      </c>
      <c r="W96" s="3"/>
      <c r="X96" s="3"/>
    </row>
    <row r="97" spans="1:27" x14ac:dyDescent="0.25">
      <c r="A97" s="3">
        <v>22</v>
      </c>
      <c r="B97" s="3" t="s">
        <v>70</v>
      </c>
      <c r="C97" s="3" t="s">
        <v>65</v>
      </c>
      <c r="D97" s="3">
        <v>1.9</v>
      </c>
      <c r="E97" s="3">
        <v>1.8</v>
      </c>
      <c r="F97" s="3">
        <f t="shared" si="2"/>
        <v>1.85</v>
      </c>
      <c r="G97" s="3"/>
      <c r="H97" s="3"/>
      <c r="I97" s="3"/>
      <c r="J97" s="3"/>
      <c r="K97" s="3"/>
      <c r="L97" s="3"/>
      <c r="M97" s="3"/>
      <c r="N97" s="4"/>
      <c r="O97" s="4"/>
      <c r="P97" s="4"/>
      <c r="Q97" s="15" t="s">
        <v>89</v>
      </c>
      <c r="R97" s="15" t="s">
        <v>122</v>
      </c>
      <c r="W97" s="3"/>
      <c r="X97" s="3"/>
    </row>
    <row r="98" spans="1:27" x14ac:dyDescent="0.25">
      <c r="A98" s="3">
        <v>23</v>
      </c>
      <c r="B98" s="3" t="s">
        <v>70</v>
      </c>
      <c r="C98" s="3" t="s">
        <v>65</v>
      </c>
      <c r="D98" s="3">
        <v>2.1</v>
      </c>
      <c r="E98" s="3">
        <v>2.2999999999999998</v>
      </c>
      <c r="F98" s="3">
        <f t="shared" si="2"/>
        <v>2.2000000000000002</v>
      </c>
      <c r="G98" s="3"/>
      <c r="H98" s="3"/>
      <c r="I98" s="3"/>
      <c r="J98" s="3"/>
      <c r="K98" s="3"/>
      <c r="L98" s="3"/>
      <c r="M98" s="3"/>
      <c r="N98" s="4"/>
      <c r="O98" s="4"/>
      <c r="P98" s="4"/>
      <c r="Q98" s="15"/>
      <c r="R98" s="15" t="s">
        <v>121</v>
      </c>
      <c r="W98" s="3"/>
      <c r="X98" s="3"/>
    </row>
    <row r="99" spans="1:27" x14ac:dyDescent="0.25">
      <c r="A99" s="3">
        <v>24</v>
      </c>
      <c r="B99" s="3" t="s">
        <v>70</v>
      </c>
      <c r="C99" s="3" t="s">
        <v>65</v>
      </c>
      <c r="D99" s="3">
        <v>2.2999999999999998</v>
      </c>
      <c r="E99" s="3">
        <v>2.6</v>
      </c>
      <c r="F99" s="3">
        <f t="shared" si="2"/>
        <v>2.4500000000000002</v>
      </c>
      <c r="G99" s="3"/>
      <c r="H99" s="3"/>
      <c r="I99" s="3"/>
      <c r="J99" s="3"/>
      <c r="K99" s="3"/>
      <c r="L99" s="3"/>
      <c r="M99" s="3"/>
      <c r="N99" s="4"/>
      <c r="O99" s="4"/>
      <c r="P99" s="4"/>
      <c r="Q99" s="15"/>
      <c r="R99" s="15" t="s">
        <v>121</v>
      </c>
      <c r="W99" s="3"/>
      <c r="X99" s="3"/>
    </row>
    <row r="100" spans="1:27" x14ac:dyDescent="0.25">
      <c r="A100" s="3">
        <v>25</v>
      </c>
      <c r="B100" s="3" t="s">
        <v>70</v>
      </c>
      <c r="C100" s="3" t="s">
        <v>65</v>
      </c>
      <c r="D100" s="3">
        <v>3.3</v>
      </c>
      <c r="E100" s="3">
        <v>3.5</v>
      </c>
      <c r="F100" s="3">
        <f t="shared" si="2"/>
        <v>3.4</v>
      </c>
      <c r="G100" s="3"/>
      <c r="H100" s="3"/>
      <c r="I100" s="3">
        <v>11.1</v>
      </c>
      <c r="J100" s="3"/>
      <c r="K100" s="3"/>
      <c r="L100" s="3">
        <v>1015.7</v>
      </c>
      <c r="M100" s="3">
        <v>16.3</v>
      </c>
      <c r="N100" s="4">
        <f t="shared" si="3"/>
        <v>1.0921000000000001</v>
      </c>
      <c r="O100" s="4"/>
      <c r="P100" s="4"/>
      <c r="Q100" s="15"/>
      <c r="R100" s="15" t="s">
        <v>121</v>
      </c>
      <c r="T100" s="1">
        <f>2/12</f>
        <v>0.16666666666666666</v>
      </c>
      <c r="W100" s="3">
        <v>11.1</v>
      </c>
      <c r="X100" s="3">
        <v>16.3</v>
      </c>
      <c r="Y100" s="36">
        <f>W100/X100</f>
        <v>0.68098159509202449</v>
      </c>
    </row>
    <row r="101" spans="1:27" x14ac:dyDescent="0.25">
      <c r="A101" s="3">
        <v>26</v>
      </c>
      <c r="B101" s="3" t="s">
        <v>70</v>
      </c>
      <c r="C101" s="3" t="s">
        <v>65</v>
      </c>
      <c r="D101" s="3">
        <v>4</v>
      </c>
      <c r="E101" s="3">
        <v>3.5</v>
      </c>
      <c r="F101" s="3">
        <f t="shared" si="2"/>
        <v>3.75</v>
      </c>
      <c r="G101" s="3"/>
      <c r="H101" s="3"/>
      <c r="I101" s="3"/>
      <c r="J101" s="3"/>
      <c r="K101" s="3"/>
      <c r="L101" s="3"/>
      <c r="M101" s="3"/>
      <c r="N101" s="4"/>
      <c r="O101" s="4"/>
      <c r="P101" s="4"/>
      <c r="Q101" s="15"/>
      <c r="R101" s="15" t="s">
        <v>121</v>
      </c>
      <c r="W101" s="3"/>
      <c r="X101" s="3"/>
    </row>
    <row r="102" spans="1:27" x14ac:dyDescent="0.25">
      <c r="A102" s="3">
        <v>27</v>
      </c>
      <c r="B102" s="3" t="s">
        <v>70</v>
      </c>
      <c r="C102" s="3" t="s">
        <v>65</v>
      </c>
      <c r="D102" s="3">
        <v>3.7</v>
      </c>
      <c r="E102" s="3">
        <v>3.4</v>
      </c>
      <c r="F102" s="3">
        <f t="shared" si="2"/>
        <v>3.55</v>
      </c>
      <c r="G102" s="3"/>
      <c r="H102" s="3"/>
      <c r="I102" s="3"/>
      <c r="J102" s="3"/>
      <c r="K102" s="3"/>
      <c r="L102" s="3"/>
      <c r="M102" s="3"/>
      <c r="N102" s="4"/>
      <c r="O102" s="4"/>
      <c r="P102" s="4"/>
      <c r="Q102" s="15"/>
      <c r="R102" s="15" t="s">
        <v>121</v>
      </c>
      <c r="W102" s="3"/>
      <c r="X102" s="3"/>
    </row>
    <row r="103" spans="1:27" x14ac:dyDescent="0.25">
      <c r="A103" s="3">
        <v>28</v>
      </c>
      <c r="B103" s="3" t="s">
        <v>70</v>
      </c>
      <c r="C103" s="3" t="s">
        <v>65</v>
      </c>
      <c r="D103" s="3">
        <v>3.1</v>
      </c>
      <c r="E103" s="3">
        <v>3.3</v>
      </c>
      <c r="F103" s="3">
        <f t="shared" si="2"/>
        <v>3.2</v>
      </c>
      <c r="G103" s="3"/>
      <c r="H103" s="3"/>
      <c r="I103" s="3"/>
      <c r="J103" s="3"/>
      <c r="K103" s="3"/>
      <c r="L103" s="3"/>
      <c r="M103" s="3"/>
      <c r="N103" s="4"/>
      <c r="O103" s="4"/>
      <c r="P103" s="4"/>
      <c r="Q103" s="15"/>
      <c r="R103" s="15" t="s">
        <v>121</v>
      </c>
      <c r="W103" s="3"/>
      <c r="X103" s="3"/>
    </row>
    <row r="104" spans="1:27" x14ac:dyDescent="0.25">
      <c r="A104" s="3">
        <v>29</v>
      </c>
      <c r="B104" s="3" t="s">
        <v>70</v>
      </c>
      <c r="C104" s="3" t="s">
        <v>65</v>
      </c>
      <c r="D104" s="3">
        <v>2.2999999999999998</v>
      </c>
      <c r="E104" s="3">
        <v>2.2999999999999998</v>
      </c>
      <c r="F104" s="3">
        <f t="shared" si="2"/>
        <v>2.2999999999999998</v>
      </c>
      <c r="G104" s="3"/>
      <c r="H104" s="3"/>
      <c r="I104" s="3"/>
      <c r="J104" s="3"/>
      <c r="K104" s="3"/>
      <c r="L104" s="3"/>
      <c r="M104" s="3"/>
      <c r="N104" s="4"/>
      <c r="O104" s="4"/>
      <c r="P104" s="4"/>
      <c r="Q104" s="15" t="s">
        <v>85</v>
      </c>
      <c r="R104" s="15" t="s">
        <v>122</v>
      </c>
      <c r="W104" s="3"/>
      <c r="X104" s="3"/>
    </row>
    <row r="105" spans="1:27" x14ac:dyDescent="0.25">
      <c r="A105" s="3">
        <v>30</v>
      </c>
      <c r="B105" s="3" t="s">
        <v>70</v>
      </c>
      <c r="C105" s="3" t="s">
        <v>65</v>
      </c>
      <c r="D105" s="3">
        <v>3.4</v>
      </c>
      <c r="E105" s="3">
        <v>3.7</v>
      </c>
      <c r="F105" s="3">
        <f t="shared" si="2"/>
        <v>3.55</v>
      </c>
      <c r="G105" s="3"/>
      <c r="H105" s="3"/>
      <c r="I105" s="3"/>
      <c r="J105" s="3"/>
      <c r="K105" s="3"/>
      <c r="L105" s="3"/>
      <c r="M105" s="3"/>
      <c r="N105" s="4"/>
      <c r="O105" s="4"/>
      <c r="P105" s="4"/>
      <c r="Q105" s="15"/>
      <c r="R105" s="15" t="s">
        <v>121</v>
      </c>
      <c r="W105" s="3"/>
      <c r="X105" s="3"/>
    </row>
    <row r="106" spans="1:27" x14ac:dyDescent="0.25">
      <c r="A106" s="3">
        <v>31</v>
      </c>
      <c r="B106" s="3" t="s">
        <v>70</v>
      </c>
      <c r="C106" s="3" t="s">
        <v>65</v>
      </c>
      <c r="D106" s="3">
        <v>2.2000000000000002</v>
      </c>
      <c r="E106" s="3">
        <v>3.2</v>
      </c>
      <c r="F106" s="3">
        <f t="shared" si="2"/>
        <v>2.7</v>
      </c>
      <c r="G106" s="3"/>
      <c r="H106" s="3"/>
      <c r="I106" s="3"/>
      <c r="J106" s="3"/>
      <c r="K106" s="3"/>
      <c r="L106" s="3"/>
      <c r="M106" s="3"/>
      <c r="N106" s="4"/>
      <c r="O106" s="4"/>
      <c r="P106" s="4"/>
      <c r="Q106" s="15" t="s">
        <v>86</v>
      </c>
      <c r="R106" s="15" t="s">
        <v>122</v>
      </c>
      <c r="W106" s="3"/>
      <c r="X106" s="3"/>
    </row>
    <row r="107" spans="1:27" x14ac:dyDescent="0.25">
      <c r="A107" s="3">
        <v>32</v>
      </c>
      <c r="B107" s="3" t="s">
        <v>70</v>
      </c>
      <c r="C107" s="3" t="s">
        <v>65</v>
      </c>
      <c r="D107" s="3">
        <v>2.2999999999999998</v>
      </c>
      <c r="E107" s="3">
        <v>2.5</v>
      </c>
      <c r="F107" s="3">
        <f t="shared" si="2"/>
        <v>2.4</v>
      </c>
      <c r="G107" s="3"/>
      <c r="H107" s="3"/>
      <c r="I107" s="3"/>
      <c r="J107" s="3"/>
      <c r="K107" s="3"/>
      <c r="L107" s="3"/>
      <c r="M107" s="3"/>
      <c r="N107" s="4"/>
      <c r="O107" s="4"/>
      <c r="P107" s="4"/>
      <c r="Q107" s="15"/>
      <c r="R107" s="15" t="s">
        <v>121</v>
      </c>
      <c r="W107" s="3"/>
      <c r="X107" s="3"/>
    </row>
    <row r="108" spans="1:27" x14ac:dyDescent="0.25">
      <c r="A108" s="3">
        <v>33</v>
      </c>
      <c r="B108" s="3" t="s">
        <v>70</v>
      </c>
      <c r="C108" s="3" t="s">
        <v>65</v>
      </c>
      <c r="D108" s="3">
        <v>3.2</v>
      </c>
      <c r="E108" s="3">
        <v>3.5</v>
      </c>
      <c r="F108" s="3">
        <f t="shared" si="2"/>
        <v>3.35</v>
      </c>
      <c r="G108" s="3"/>
      <c r="H108" s="3"/>
      <c r="I108" s="3"/>
      <c r="J108" s="3"/>
      <c r="K108" s="3"/>
      <c r="L108" s="3"/>
      <c r="M108" s="3"/>
      <c r="N108" s="4"/>
      <c r="O108" s="4"/>
      <c r="P108" s="4"/>
      <c r="Q108" s="15"/>
      <c r="R108" s="15" t="s">
        <v>121</v>
      </c>
      <c r="W108" s="3"/>
      <c r="X108" s="3"/>
    </row>
    <row r="109" spans="1:27" x14ac:dyDescent="0.25">
      <c r="A109" s="3">
        <v>34</v>
      </c>
      <c r="B109" s="3" t="s">
        <v>70</v>
      </c>
      <c r="C109" s="3" t="s">
        <v>65</v>
      </c>
      <c r="D109" s="3">
        <v>3.7</v>
      </c>
      <c r="E109" s="3">
        <v>3.5</v>
      </c>
      <c r="F109" s="3">
        <f t="shared" si="2"/>
        <v>3.6</v>
      </c>
      <c r="G109" s="3"/>
      <c r="H109" s="3"/>
      <c r="I109" s="3"/>
      <c r="J109" s="3"/>
      <c r="K109" s="3"/>
      <c r="L109" s="3"/>
      <c r="M109" s="3"/>
      <c r="N109" s="4"/>
      <c r="O109" s="4"/>
      <c r="P109" s="4"/>
      <c r="Q109" s="15"/>
      <c r="R109" s="15" t="s">
        <v>121</v>
      </c>
      <c r="W109" s="3"/>
      <c r="X109" s="3"/>
    </row>
    <row r="110" spans="1:27" x14ac:dyDescent="0.25">
      <c r="A110" s="3">
        <v>35</v>
      </c>
      <c r="B110" s="3" t="s">
        <v>70</v>
      </c>
      <c r="C110" s="3" t="s">
        <v>65</v>
      </c>
      <c r="D110" s="3">
        <v>3.2</v>
      </c>
      <c r="E110" s="3">
        <v>2.6</v>
      </c>
      <c r="F110" s="3">
        <f t="shared" si="2"/>
        <v>2.9000000000000004</v>
      </c>
      <c r="G110" s="3"/>
      <c r="H110" s="3"/>
      <c r="I110" s="3"/>
      <c r="J110" s="3"/>
      <c r="K110" s="3"/>
      <c r="L110" s="3"/>
      <c r="M110" s="3"/>
      <c r="N110" s="4"/>
      <c r="O110" s="4"/>
      <c r="P110" s="4"/>
      <c r="Q110" s="15"/>
      <c r="R110" s="15" t="s">
        <v>121</v>
      </c>
      <c r="W110" s="3"/>
      <c r="X110" s="3"/>
    </row>
    <row r="111" spans="1:27" x14ac:dyDescent="0.25">
      <c r="A111" s="3">
        <v>36</v>
      </c>
      <c r="B111" s="3" t="s">
        <v>70</v>
      </c>
      <c r="C111" s="3" t="s">
        <v>65</v>
      </c>
      <c r="D111" s="3">
        <v>2.8</v>
      </c>
      <c r="E111" s="3">
        <v>2.2000000000000002</v>
      </c>
      <c r="F111" s="3">
        <f t="shared" si="2"/>
        <v>2.5</v>
      </c>
      <c r="G111" s="3"/>
      <c r="H111" s="3"/>
      <c r="I111" s="3"/>
      <c r="J111" s="3"/>
      <c r="K111" s="3"/>
      <c r="L111" s="3"/>
      <c r="M111" s="3"/>
      <c r="N111" s="4"/>
      <c r="O111" s="4"/>
      <c r="P111" s="4"/>
      <c r="Q111" s="15"/>
      <c r="R111" s="15" t="s">
        <v>121</v>
      </c>
      <c r="W111" s="3"/>
      <c r="X111" s="3"/>
    </row>
    <row r="112" spans="1:27" x14ac:dyDescent="0.25">
      <c r="A112" s="3">
        <v>1</v>
      </c>
      <c r="B112" s="3" t="s">
        <v>64</v>
      </c>
      <c r="C112" s="3" t="s">
        <v>66</v>
      </c>
      <c r="D112" s="3">
        <v>1.4</v>
      </c>
      <c r="E112" s="3">
        <v>1.4</v>
      </c>
      <c r="F112" s="3">
        <f t="shared" si="2"/>
        <v>1.4</v>
      </c>
      <c r="G112" s="3">
        <f>AVERAGE(F112:F147)</f>
        <v>1.8152777777777775</v>
      </c>
      <c r="H112" s="3">
        <f>STDEV(F112:F147)</f>
        <v>1.1040716491012743</v>
      </c>
      <c r="I112" s="3">
        <v>9.9</v>
      </c>
      <c r="J112" s="3">
        <f>AVERAGE(I112:I147)</f>
        <v>9.5333333333333332</v>
      </c>
      <c r="K112" s="3">
        <f>STDEV(I112:I147)</f>
        <v>0.40414518843273839</v>
      </c>
      <c r="L112" s="3">
        <v>767.4</v>
      </c>
      <c r="M112" s="3">
        <v>17.25</v>
      </c>
      <c r="N112" s="4">
        <f t="shared" si="3"/>
        <v>1.1557500000000001</v>
      </c>
      <c r="O112" s="4">
        <f>AVERAGE(N112:N147)</f>
        <v>1.3478166666666669</v>
      </c>
      <c r="P112" s="4">
        <f>STDEV(N112:N147)</f>
        <v>0.16904504084217506</v>
      </c>
      <c r="Q112" s="15" t="s">
        <v>86</v>
      </c>
      <c r="R112" s="15" t="s">
        <v>122</v>
      </c>
      <c r="S112" s="1">
        <f>13/36</f>
        <v>0.3611111111111111</v>
      </c>
      <c r="T112" s="1">
        <f>4/12</f>
        <v>0.33333333333333331</v>
      </c>
      <c r="U112" s="34">
        <f>AVERAGE(T112:T147)</f>
        <v>0.3611111111111111</v>
      </c>
      <c r="V112" s="34">
        <f>STDEV(T112:T147)</f>
        <v>4.8112522432469211E-2</v>
      </c>
      <c r="W112" s="3">
        <v>9.9</v>
      </c>
      <c r="X112" s="3">
        <v>17.25</v>
      </c>
      <c r="Y112" s="36">
        <f>W112/X112</f>
        <v>0.57391304347826089</v>
      </c>
      <c r="Z112" s="36">
        <f>AVERAGE(Y112:Y147)</f>
        <v>0.4808419034773867</v>
      </c>
      <c r="AA112" s="36">
        <f>STDEV(Y112:Y147)</f>
        <v>8.3210128464072469E-2</v>
      </c>
    </row>
    <row r="113" spans="1:25" x14ac:dyDescent="0.25">
      <c r="A113" s="3">
        <v>2</v>
      </c>
      <c r="B113" s="3" t="s">
        <v>64</v>
      </c>
      <c r="C113" s="3" t="s">
        <v>66</v>
      </c>
      <c r="D113" s="3">
        <v>0.5</v>
      </c>
      <c r="E113" s="3">
        <v>0.6</v>
      </c>
      <c r="F113" s="3">
        <f t="shared" si="2"/>
        <v>0.55000000000000004</v>
      </c>
      <c r="G113" s="3"/>
      <c r="H113" s="3"/>
      <c r="I113" s="3"/>
      <c r="J113" s="3"/>
      <c r="K113" s="3"/>
      <c r="L113" s="3"/>
      <c r="M113" s="3"/>
      <c r="N113" s="4"/>
      <c r="O113" s="4"/>
      <c r="P113" s="4"/>
      <c r="Q113" s="15"/>
      <c r="R113" s="15" t="s">
        <v>121</v>
      </c>
      <c r="W113" s="3"/>
      <c r="X113" s="3"/>
    </row>
    <row r="114" spans="1:25" x14ac:dyDescent="0.25">
      <c r="A114" s="3">
        <v>3</v>
      </c>
      <c r="B114" s="3" t="s">
        <v>64</v>
      </c>
      <c r="C114" s="3" t="s">
        <v>66</v>
      </c>
      <c r="D114" s="3">
        <v>0.5</v>
      </c>
      <c r="E114" s="3">
        <v>0.6</v>
      </c>
      <c r="F114" s="3">
        <f t="shared" si="2"/>
        <v>0.55000000000000004</v>
      </c>
      <c r="G114" s="3"/>
      <c r="H114" s="3"/>
      <c r="I114" s="3"/>
      <c r="J114" s="3"/>
      <c r="K114" s="3"/>
      <c r="L114" s="3"/>
      <c r="M114" s="3"/>
      <c r="N114" s="4"/>
      <c r="O114" s="4"/>
      <c r="P114" s="4"/>
      <c r="Q114" s="15"/>
      <c r="R114" s="15" t="s">
        <v>121</v>
      </c>
      <c r="W114" s="3"/>
      <c r="X114" s="3"/>
    </row>
    <row r="115" spans="1:25" x14ac:dyDescent="0.25">
      <c r="A115" s="3">
        <v>4</v>
      </c>
      <c r="B115" s="3" t="s">
        <v>64</v>
      </c>
      <c r="C115" s="3" t="s">
        <v>66</v>
      </c>
      <c r="D115" s="3">
        <v>0.4</v>
      </c>
      <c r="E115" s="3">
        <v>0.5</v>
      </c>
      <c r="F115" s="3">
        <f t="shared" si="2"/>
        <v>0.45</v>
      </c>
      <c r="G115" s="3"/>
      <c r="H115" s="3"/>
      <c r="I115" s="3"/>
      <c r="J115" s="3"/>
      <c r="K115" s="3"/>
      <c r="L115" s="3"/>
      <c r="M115" s="3"/>
      <c r="N115" s="4"/>
      <c r="O115" s="4"/>
      <c r="P115" s="4"/>
      <c r="Q115" s="15" t="s">
        <v>83</v>
      </c>
      <c r="R115" s="15" t="s">
        <v>122</v>
      </c>
      <c r="W115" s="3"/>
      <c r="X115" s="3"/>
    </row>
    <row r="116" spans="1:25" x14ac:dyDescent="0.25">
      <c r="A116" s="3">
        <v>5</v>
      </c>
      <c r="B116" s="3" t="s">
        <v>64</v>
      </c>
      <c r="C116" s="3" t="s">
        <v>66</v>
      </c>
      <c r="D116" s="3">
        <v>0.6</v>
      </c>
      <c r="E116" s="3">
        <v>0.8</v>
      </c>
      <c r="F116" s="3">
        <f t="shared" si="2"/>
        <v>0.7</v>
      </c>
      <c r="G116" s="3"/>
      <c r="H116" s="3"/>
      <c r="I116" s="3"/>
      <c r="J116" s="3"/>
      <c r="K116" s="3"/>
      <c r="L116" s="3"/>
      <c r="M116" s="3"/>
      <c r="N116" s="4"/>
      <c r="O116" s="4"/>
      <c r="P116" s="4"/>
      <c r="Q116" s="15" t="s">
        <v>83</v>
      </c>
      <c r="R116" s="15" t="s">
        <v>122</v>
      </c>
      <c r="W116" s="3"/>
      <c r="X116" s="3"/>
    </row>
    <row r="117" spans="1:25" x14ac:dyDescent="0.25">
      <c r="A117" s="3">
        <v>6</v>
      </c>
      <c r="B117" s="3" t="s">
        <v>64</v>
      </c>
      <c r="C117" s="3" t="s">
        <v>66</v>
      </c>
      <c r="D117" s="3">
        <v>1.3</v>
      </c>
      <c r="E117" s="3">
        <v>0.8</v>
      </c>
      <c r="F117" s="3">
        <f t="shared" si="2"/>
        <v>1.05</v>
      </c>
      <c r="G117" s="3"/>
      <c r="H117" s="3"/>
      <c r="I117" s="3"/>
      <c r="J117" s="3"/>
      <c r="K117" s="3"/>
      <c r="L117" s="3"/>
      <c r="M117" s="3"/>
      <c r="N117" s="4"/>
      <c r="O117" s="4"/>
      <c r="P117" s="4"/>
      <c r="Q117" s="15"/>
      <c r="R117" s="15" t="s">
        <v>121</v>
      </c>
      <c r="W117" s="3"/>
      <c r="X117" s="3"/>
    </row>
    <row r="118" spans="1:25" x14ac:dyDescent="0.25">
      <c r="A118" s="3">
        <v>7</v>
      </c>
      <c r="B118" s="3" t="s">
        <v>64</v>
      </c>
      <c r="C118" s="3" t="s">
        <v>66</v>
      </c>
      <c r="D118" s="3">
        <v>2.1</v>
      </c>
      <c r="E118" s="3">
        <v>2.1</v>
      </c>
      <c r="F118" s="3">
        <f t="shared" si="2"/>
        <v>2.1</v>
      </c>
      <c r="G118" s="3"/>
      <c r="H118" s="3"/>
      <c r="I118" s="3"/>
      <c r="J118" s="3"/>
      <c r="K118" s="3"/>
      <c r="L118" s="3"/>
      <c r="M118" s="3"/>
      <c r="N118" s="4"/>
      <c r="O118" s="4"/>
      <c r="P118" s="4"/>
      <c r="Q118" s="15"/>
      <c r="R118" s="15" t="s">
        <v>121</v>
      </c>
      <c r="W118" s="3"/>
      <c r="X118" s="3"/>
    </row>
    <row r="119" spans="1:25" x14ac:dyDescent="0.25">
      <c r="A119" s="3">
        <v>8</v>
      </c>
      <c r="B119" s="3" t="s">
        <v>64</v>
      </c>
      <c r="C119" s="3" t="s">
        <v>66</v>
      </c>
      <c r="D119" s="3">
        <v>1.8</v>
      </c>
      <c r="E119" s="3">
        <v>2.1</v>
      </c>
      <c r="F119" s="3">
        <f t="shared" si="2"/>
        <v>1.9500000000000002</v>
      </c>
      <c r="G119" s="3"/>
      <c r="H119" s="3"/>
      <c r="I119" s="3"/>
      <c r="J119" s="3"/>
      <c r="K119" s="3"/>
      <c r="L119" s="3"/>
      <c r="M119" s="3"/>
      <c r="N119" s="4"/>
      <c r="O119" s="4"/>
      <c r="P119" s="4"/>
      <c r="Q119" s="15"/>
      <c r="R119" s="15" t="s">
        <v>121</v>
      </c>
      <c r="W119" s="3"/>
      <c r="X119" s="3"/>
    </row>
    <row r="120" spans="1:25" x14ac:dyDescent="0.25">
      <c r="A120" s="3">
        <v>9</v>
      </c>
      <c r="B120" s="3" t="s">
        <v>64</v>
      </c>
      <c r="C120" s="3" t="s">
        <v>66</v>
      </c>
      <c r="D120" s="3">
        <v>5.2</v>
      </c>
      <c r="E120" s="3">
        <v>5.3</v>
      </c>
      <c r="F120" s="3">
        <f t="shared" si="2"/>
        <v>5.25</v>
      </c>
      <c r="G120" s="3"/>
      <c r="H120" s="3"/>
      <c r="I120" s="3"/>
      <c r="J120" s="3"/>
      <c r="K120" s="3"/>
      <c r="L120" s="3"/>
      <c r="M120" s="3"/>
      <c r="N120" s="4"/>
      <c r="O120" s="4"/>
      <c r="P120" s="4"/>
      <c r="Q120" s="15"/>
      <c r="R120" s="15" t="s">
        <v>121</v>
      </c>
      <c r="W120" s="3"/>
      <c r="X120" s="3"/>
    </row>
    <row r="121" spans="1:25" x14ac:dyDescent="0.25">
      <c r="A121" s="3">
        <v>10</v>
      </c>
      <c r="B121" s="3" t="s">
        <v>64</v>
      </c>
      <c r="C121" s="3" t="s">
        <v>66</v>
      </c>
      <c r="D121" s="3">
        <v>2.9</v>
      </c>
      <c r="E121" s="3">
        <v>2.9</v>
      </c>
      <c r="F121" s="3">
        <f t="shared" si="2"/>
        <v>2.9</v>
      </c>
      <c r="G121" s="3"/>
      <c r="H121" s="3"/>
      <c r="I121" s="3"/>
      <c r="J121" s="3"/>
      <c r="K121" s="3"/>
      <c r="L121" s="3"/>
      <c r="M121" s="3"/>
      <c r="N121" s="4"/>
      <c r="O121" s="4"/>
      <c r="P121" s="4"/>
      <c r="Q121" s="15"/>
      <c r="R121" s="15" t="s">
        <v>121</v>
      </c>
      <c r="W121" s="3"/>
      <c r="X121" s="3"/>
    </row>
    <row r="122" spans="1:25" x14ac:dyDescent="0.25">
      <c r="A122" s="3">
        <v>11</v>
      </c>
      <c r="B122" s="3" t="s">
        <v>64</v>
      </c>
      <c r="C122" s="3" t="s">
        <v>66</v>
      </c>
      <c r="D122" s="3">
        <v>2.7</v>
      </c>
      <c r="E122" s="3">
        <v>3.5</v>
      </c>
      <c r="F122" s="3">
        <f t="shared" si="2"/>
        <v>3.1</v>
      </c>
      <c r="G122" s="3"/>
      <c r="H122" s="3"/>
      <c r="I122" s="3"/>
      <c r="J122" s="3"/>
      <c r="K122" s="3"/>
      <c r="L122" s="3"/>
      <c r="M122" s="3"/>
      <c r="N122" s="4"/>
      <c r="O122" s="4"/>
      <c r="P122" s="4"/>
      <c r="Q122" s="15"/>
      <c r="R122" s="15" t="s">
        <v>121</v>
      </c>
      <c r="W122" s="3"/>
      <c r="X122" s="3"/>
    </row>
    <row r="123" spans="1:25" x14ac:dyDescent="0.25">
      <c r="A123" s="3">
        <v>12</v>
      </c>
      <c r="B123" s="3" t="s">
        <v>64</v>
      </c>
      <c r="C123" s="3" t="s">
        <v>66</v>
      </c>
      <c r="D123" s="3">
        <v>2.4</v>
      </c>
      <c r="E123" s="3">
        <v>2.1</v>
      </c>
      <c r="F123" s="3">
        <f t="shared" si="2"/>
        <v>2.25</v>
      </c>
      <c r="G123" s="3"/>
      <c r="H123" s="3"/>
      <c r="I123" s="3"/>
      <c r="J123" s="3"/>
      <c r="K123" s="3"/>
      <c r="L123" s="3"/>
      <c r="M123" s="3"/>
      <c r="N123" s="4"/>
      <c r="O123" s="4"/>
      <c r="P123" s="4"/>
      <c r="Q123" s="15" t="s">
        <v>85</v>
      </c>
      <c r="R123" s="15" t="s">
        <v>122</v>
      </c>
      <c r="W123" s="3"/>
      <c r="X123" s="3"/>
    </row>
    <row r="124" spans="1:25" s="19" customFormat="1" x14ac:dyDescent="0.25">
      <c r="A124" s="3">
        <v>13</v>
      </c>
      <c r="B124" s="20" t="s">
        <v>64</v>
      </c>
      <c r="C124" s="20" t="s">
        <v>66</v>
      </c>
      <c r="D124" s="3">
        <v>1.4</v>
      </c>
      <c r="E124" s="3">
        <v>1.6</v>
      </c>
      <c r="F124" s="3">
        <f t="shared" si="2"/>
        <v>1.5</v>
      </c>
      <c r="G124" s="3"/>
      <c r="H124" s="3"/>
      <c r="I124" s="3">
        <v>9.6</v>
      </c>
      <c r="J124" s="3"/>
      <c r="K124" s="3"/>
      <c r="L124" s="3">
        <v>785.1</v>
      </c>
      <c r="M124" s="3">
        <v>21.1</v>
      </c>
      <c r="N124" s="4">
        <f t="shared" si="3"/>
        <v>1.4137000000000002</v>
      </c>
      <c r="O124" s="4"/>
      <c r="P124" s="4"/>
      <c r="Q124" s="15"/>
      <c r="R124" s="15" t="s">
        <v>121</v>
      </c>
      <c r="T124" s="19">
        <f>4/12</f>
        <v>0.33333333333333331</v>
      </c>
      <c r="W124" s="3">
        <v>9.6</v>
      </c>
      <c r="X124" s="3">
        <v>21.1</v>
      </c>
      <c r="Y124" s="36">
        <f>W124/X124</f>
        <v>0.45497630331753552</v>
      </c>
    </row>
    <row r="125" spans="1:25" x14ac:dyDescent="0.25">
      <c r="A125" s="3">
        <v>14</v>
      </c>
      <c r="B125" s="3" t="s">
        <v>64</v>
      </c>
      <c r="C125" s="3" t="s">
        <v>66</v>
      </c>
      <c r="D125" s="3">
        <v>1.1000000000000001</v>
      </c>
      <c r="E125" s="3">
        <v>1.6</v>
      </c>
      <c r="F125" s="3">
        <f t="shared" si="2"/>
        <v>1.35</v>
      </c>
      <c r="G125" s="3"/>
      <c r="H125" s="3"/>
      <c r="I125" s="3"/>
      <c r="J125" s="3"/>
      <c r="K125" s="3"/>
      <c r="L125" s="3"/>
      <c r="M125" s="3"/>
      <c r="N125" s="4"/>
      <c r="O125" s="4"/>
      <c r="P125" s="4"/>
      <c r="Q125" s="15" t="s">
        <v>83</v>
      </c>
      <c r="R125" s="15" t="s">
        <v>122</v>
      </c>
      <c r="W125" s="3"/>
      <c r="X125" s="3"/>
    </row>
    <row r="126" spans="1:25" x14ac:dyDescent="0.25">
      <c r="A126" s="3">
        <v>15</v>
      </c>
      <c r="B126" s="3" t="s">
        <v>64</v>
      </c>
      <c r="C126" s="3" t="s">
        <v>66</v>
      </c>
      <c r="D126" s="3">
        <v>0.7</v>
      </c>
      <c r="E126" s="3">
        <v>0.7</v>
      </c>
      <c r="F126" s="3">
        <f t="shared" si="2"/>
        <v>0.7</v>
      </c>
      <c r="G126" s="3"/>
      <c r="H126" s="3"/>
      <c r="I126" s="3"/>
      <c r="J126" s="3"/>
      <c r="K126" s="3"/>
      <c r="L126" s="3"/>
      <c r="M126" s="3"/>
      <c r="N126" s="4"/>
      <c r="O126" s="4"/>
      <c r="P126" s="4"/>
      <c r="Q126" s="15"/>
      <c r="R126" s="15" t="s">
        <v>121</v>
      </c>
      <c r="W126" s="3"/>
      <c r="X126" s="3"/>
    </row>
    <row r="127" spans="1:25" x14ac:dyDescent="0.25">
      <c r="A127" s="3">
        <v>16</v>
      </c>
      <c r="B127" s="3" t="s">
        <v>64</v>
      </c>
      <c r="C127" s="3" t="s">
        <v>66</v>
      </c>
      <c r="D127" s="3">
        <v>2.2999999999999998</v>
      </c>
      <c r="E127" s="3">
        <v>2.4</v>
      </c>
      <c r="F127" s="3">
        <f t="shared" si="2"/>
        <v>2.3499999999999996</v>
      </c>
      <c r="G127" s="3"/>
      <c r="H127" s="3"/>
      <c r="I127" s="3"/>
      <c r="J127" s="3"/>
      <c r="K127" s="3"/>
      <c r="L127" s="3"/>
      <c r="M127" s="3"/>
      <c r="N127" s="4"/>
      <c r="O127" s="4"/>
      <c r="P127" s="4"/>
      <c r="Q127" s="15" t="s">
        <v>83</v>
      </c>
      <c r="R127" s="15" t="s">
        <v>122</v>
      </c>
      <c r="W127" s="3"/>
      <c r="X127" s="3"/>
    </row>
    <row r="128" spans="1:25" x14ac:dyDescent="0.25">
      <c r="A128" s="3">
        <v>17</v>
      </c>
      <c r="B128" s="3" t="s">
        <v>64</v>
      </c>
      <c r="C128" s="3" t="s">
        <v>66</v>
      </c>
      <c r="D128" s="3">
        <v>2.8</v>
      </c>
      <c r="E128" s="3">
        <v>2.6</v>
      </c>
      <c r="F128" s="3">
        <f t="shared" si="2"/>
        <v>2.7</v>
      </c>
      <c r="G128" s="3"/>
      <c r="H128" s="3"/>
      <c r="I128" s="3"/>
      <c r="J128" s="3"/>
      <c r="K128" s="3"/>
      <c r="L128" s="3"/>
      <c r="M128" s="3"/>
      <c r="N128" s="4"/>
      <c r="O128" s="4"/>
      <c r="P128" s="4"/>
      <c r="Q128" s="15"/>
      <c r="R128" s="15" t="s">
        <v>121</v>
      </c>
      <c r="W128" s="3"/>
      <c r="X128" s="3"/>
    </row>
    <row r="129" spans="1:25" x14ac:dyDescent="0.25">
      <c r="A129" s="3">
        <v>18</v>
      </c>
      <c r="B129" s="3" t="s">
        <v>64</v>
      </c>
      <c r="C129" s="3" t="s">
        <v>66</v>
      </c>
      <c r="D129" s="3">
        <v>3.2</v>
      </c>
      <c r="E129" s="3">
        <v>3.3</v>
      </c>
      <c r="F129" s="3">
        <f t="shared" si="2"/>
        <v>3.25</v>
      </c>
      <c r="G129" s="3"/>
      <c r="H129" s="3"/>
      <c r="I129" s="3"/>
      <c r="J129" s="3"/>
      <c r="K129" s="3"/>
      <c r="L129" s="3"/>
      <c r="M129" s="3"/>
      <c r="N129" s="4"/>
      <c r="O129" s="4"/>
      <c r="P129" s="4"/>
      <c r="Q129" s="15"/>
      <c r="R129" s="15" t="s">
        <v>121</v>
      </c>
      <c r="W129" s="3"/>
      <c r="X129" s="3"/>
    </row>
    <row r="130" spans="1:25" x14ac:dyDescent="0.25">
      <c r="A130" s="3">
        <v>19</v>
      </c>
      <c r="B130" s="3" t="s">
        <v>64</v>
      </c>
      <c r="C130" s="3" t="s">
        <v>66</v>
      </c>
      <c r="D130" s="3">
        <v>1.8</v>
      </c>
      <c r="E130" s="3">
        <v>1.9</v>
      </c>
      <c r="F130" s="3">
        <f t="shared" si="2"/>
        <v>1.85</v>
      </c>
      <c r="G130" s="3"/>
      <c r="H130" s="3"/>
      <c r="I130" s="3"/>
      <c r="J130" s="3"/>
      <c r="K130" s="3"/>
      <c r="L130" s="3"/>
      <c r="M130" s="3"/>
      <c r="N130" s="4"/>
      <c r="O130" s="4"/>
      <c r="P130" s="4"/>
      <c r="Q130" s="15" t="s">
        <v>83</v>
      </c>
      <c r="R130" s="15" t="s">
        <v>122</v>
      </c>
      <c r="W130" s="3"/>
      <c r="X130" s="3"/>
    </row>
    <row r="131" spans="1:25" x14ac:dyDescent="0.25">
      <c r="A131" s="3">
        <v>20</v>
      </c>
      <c r="B131" s="3" t="s">
        <v>64</v>
      </c>
      <c r="C131" s="3" t="s">
        <v>66</v>
      </c>
      <c r="D131" s="3">
        <v>1.8</v>
      </c>
      <c r="E131" s="3">
        <v>0.4</v>
      </c>
      <c r="F131" s="3">
        <f t="shared" si="2"/>
        <v>1.1000000000000001</v>
      </c>
      <c r="G131" s="3"/>
      <c r="H131" s="3"/>
      <c r="I131" s="3"/>
      <c r="J131" s="3"/>
      <c r="K131" s="3"/>
      <c r="L131" s="3"/>
      <c r="M131" s="3"/>
      <c r="N131" s="4"/>
      <c r="O131" s="4"/>
      <c r="P131" s="4"/>
      <c r="Q131" s="15"/>
      <c r="R131" s="15" t="s">
        <v>121</v>
      </c>
      <c r="W131" s="3"/>
      <c r="X131" s="3"/>
    </row>
    <row r="132" spans="1:25" x14ac:dyDescent="0.25">
      <c r="A132" s="3">
        <v>21</v>
      </c>
      <c r="B132" s="3" t="s">
        <v>64</v>
      </c>
      <c r="C132" s="3" t="s">
        <v>66</v>
      </c>
      <c r="D132" s="3">
        <v>1</v>
      </c>
      <c r="E132" s="3">
        <v>1.1000000000000001</v>
      </c>
      <c r="F132" s="3">
        <f t="shared" si="2"/>
        <v>1.05</v>
      </c>
      <c r="G132" s="3"/>
      <c r="H132" s="3"/>
      <c r="I132" s="3"/>
      <c r="J132" s="3"/>
      <c r="K132" s="3"/>
      <c r="L132" s="3"/>
      <c r="M132" s="3"/>
      <c r="N132" s="4"/>
      <c r="O132" s="4"/>
      <c r="P132" s="4"/>
      <c r="Q132" s="15"/>
      <c r="R132" s="15" t="s">
        <v>121</v>
      </c>
      <c r="W132" s="3"/>
      <c r="X132" s="3"/>
    </row>
    <row r="133" spans="1:25" x14ac:dyDescent="0.25">
      <c r="A133" s="3">
        <v>22</v>
      </c>
      <c r="B133" s="3" t="s">
        <v>64</v>
      </c>
      <c r="C133" s="3" t="s">
        <v>66</v>
      </c>
      <c r="D133" s="3">
        <v>2.5</v>
      </c>
      <c r="E133" s="3">
        <v>2.6</v>
      </c>
      <c r="F133" s="3">
        <f t="shared" ref="F133:F196" si="4">AVERAGE(D133:E133)</f>
        <v>2.5499999999999998</v>
      </c>
      <c r="G133" s="3"/>
      <c r="H133" s="3"/>
      <c r="I133" s="3"/>
      <c r="J133" s="3"/>
      <c r="K133" s="3"/>
      <c r="L133" s="3"/>
      <c r="M133" s="3"/>
      <c r="N133" s="4"/>
      <c r="O133" s="4"/>
      <c r="P133" s="4"/>
      <c r="Q133" s="15"/>
      <c r="R133" s="15" t="s">
        <v>121</v>
      </c>
      <c r="W133" s="3"/>
      <c r="X133" s="3"/>
    </row>
    <row r="134" spans="1:25" x14ac:dyDescent="0.25">
      <c r="A134" s="3">
        <v>23</v>
      </c>
      <c r="B134" s="3" t="s">
        <v>64</v>
      </c>
      <c r="C134" s="3" t="s">
        <v>66</v>
      </c>
      <c r="D134" s="3">
        <v>1.2</v>
      </c>
      <c r="E134" s="3">
        <v>0.7</v>
      </c>
      <c r="F134" s="3">
        <f t="shared" si="4"/>
        <v>0.95</v>
      </c>
      <c r="G134" s="3"/>
      <c r="H134" s="3"/>
      <c r="I134" s="3"/>
      <c r="J134" s="3"/>
      <c r="K134" s="3"/>
      <c r="L134" s="3"/>
      <c r="M134" s="3"/>
      <c r="N134" s="4"/>
      <c r="O134" s="4"/>
      <c r="P134" s="4"/>
      <c r="Q134" s="15" t="s">
        <v>85</v>
      </c>
      <c r="R134" s="15" t="s">
        <v>122</v>
      </c>
      <c r="W134" s="3"/>
      <c r="X134" s="3"/>
    </row>
    <row r="135" spans="1:25" x14ac:dyDescent="0.25">
      <c r="A135" s="3">
        <v>24</v>
      </c>
      <c r="B135" s="3" t="s">
        <v>64</v>
      </c>
      <c r="C135" s="3" t="s">
        <v>66</v>
      </c>
      <c r="D135" s="3">
        <v>1.9</v>
      </c>
      <c r="E135" s="3">
        <v>1.9</v>
      </c>
      <c r="F135" s="3">
        <f t="shared" si="4"/>
        <v>1.9</v>
      </c>
      <c r="G135" s="3"/>
      <c r="H135" s="3"/>
      <c r="I135" s="3"/>
      <c r="J135" s="3"/>
      <c r="K135" s="3"/>
      <c r="L135" s="3"/>
      <c r="M135" s="3"/>
      <c r="N135" s="4"/>
      <c r="O135" s="4"/>
      <c r="P135" s="4"/>
      <c r="Q135" s="15"/>
      <c r="R135" s="15" t="s">
        <v>121</v>
      </c>
      <c r="W135" s="3"/>
      <c r="X135" s="3"/>
    </row>
    <row r="136" spans="1:25" x14ac:dyDescent="0.25">
      <c r="A136" s="3">
        <v>25</v>
      </c>
      <c r="B136" s="3" t="s">
        <v>64</v>
      </c>
      <c r="C136" s="3" t="s">
        <v>66</v>
      </c>
      <c r="D136" s="3">
        <v>0.8</v>
      </c>
      <c r="E136" s="3">
        <v>0.6</v>
      </c>
      <c r="F136" s="3">
        <f t="shared" si="4"/>
        <v>0.7</v>
      </c>
      <c r="G136" s="3"/>
      <c r="H136" s="3"/>
      <c r="I136" s="3">
        <v>9.1</v>
      </c>
      <c r="J136" s="3"/>
      <c r="K136" s="3"/>
      <c r="L136" s="3">
        <v>680</v>
      </c>
      <c r="M136" s="3">
        <v>22</v>
      </c>
      <c r="N136" s="4">
        <f t="shared" ref="N136:N191" si="5">M136*0.1*0.067*100/10</f>
        <v>1.4740000000000004</v>
      </c>
      <c r="O136" s="4"/>
      <c r="P136" s="4"/>
      <c r="Q136" s="15" t="s">
        <v>83</v>
      </c>
      <c r="R136" s="15" t="s">
        <v>122</v>
      </c>
      <c r="T136" s="1">
        <f>5/12</f>
        <v>0.41666666666666669</v>
      </c>
      <c r="W136" s="3">
        <v>9.1</v>
      </c>
      <c r="X136" s="3">
        <v>22</v>
      </c>
      <c r="Y136" s="36">
        <f>W136/X136</f>
        <v>0.41363636363636364</v>
      </c>
    </row>
    <row r="137" spans="1:25" x14ac:dyDescent="0.25">
      <c r="A137" s="3">
        <v>26</v>
      </c>
      <c r="B137" s="3" t="s">
        <v>64</v>
      </c>
      <c r="C137" s="3" t="s">
        <v>66</v>
      </c>
      <c r="D137" s="3">
        <v>2.1</v>
      </c>
      <c r="E137" s="3">
        <v>2.2999999999999998</v>
      </c>
      <c r="F137" s="3">
        <f t="shared" si="4"/>
        <v>2.2000000000000002</v>
      </c>
      <c r="G137" s="3"/>
      <c r="H137" s="3"/>
      <c r="I137" s="3"/>
      <c r="J137" s="3"/>
      <c r="K137" s="3"/>
      <c r="L137" s="3"/>
      <c r="M137" s="3"/>
      <c r="N137" s="4"/>
      <c r="O137" s="4"/>
      <c r="P137" s="4"/>
      <c r="Q137" s="15"/>
      <c r="R137" s="15" t="s">
        <v>121</v>
      </c>
      <c r="W137" s="3"/>
      <c r="X137" s="3"/>
    </row>
    <row r="138" spans="1:25" x14ac:dyDescent="0.25">
      <c r="A138" s="3">
        <v>27</v>
      </c>
      <c r="B138" s="3" t="s">
        <v>64</v>
      </c>
      <c r="C138" s="3" t="s">
        <v>66</v>
      </c>
      <c r="D138" s="3">
        <v>5.2</v>
      </c>
      <c r="E138" s="3">
        <v>4.7</v>
      </c>
      <c r="F138" s="3">
        <f t="shared" si="4"/>
        <v>4.95</v>
      </c>
      <c r="G138" s="3"/>
      <c r="H138" s="3"/>
      <c r="I138" s="3"/>
      <c r="J138" s="3"/>
      <c r="K138" s="3"/>
      <c r="L138" s="3"/>
      <c r="M138" s="3"/>
      <c r="N138" s="4"/>
      <c r="O138" s="4"/>
      <c r="P138" s="4"/>
      <c r="Q138" s="15"/>
      <c r="R138" s="15" t="s">
        <v>121</v>
      </c>
      <c r="W138" s="3"/>
      <c r="X138" s="3"/>
    </row>
    <row r="139" spans="1:25" x14ac:dyDescent="0.25">
      <c r="A139" s="3">
        <v>28</v>
      </c>
      <c r="B139" s="3" t="s">
        <v>64</v>
      </c>
      <c r="C139" s="3" t="s">
        <v>66</v>
      </c>
      <c r="D139" s="3">
        <v>0.9</v>
      </c>
      <c r="E139" s="3">
        <v>0.9</v>
      </c>
      <c r="F139" s="3">
        <f t="shared" si="4"/>
        <v>0.9</v>
      </c>
      <c r="G139" s="3"/>
      <c r="H139" s="3"/>
      <c r="I139" s="3"/>
      <c r="J139" s="3"/>
      <c r="K139" s="3"/>
      <c r="L139" s="3"/>
      <c r="M139" s="3"/>
      <c r="N139" s="4"/>
      <c r="O139" s="4"/>
      <c r="P139" s="4"/>
      <c r="Q139" s="15" t="s">
        <v>83</v>
      </c>
      <c r="R139" s="15" t="s">
        <v>122</v>
      </c>
      <c r="W139" s="3"/>
      <c r="X139" s="3"/>
    </row>
    <row r="140" spans="1:25" x14ac:dyDescent="0.25">
      <c r="A140" s="3">
        <v>29</v>
      </c>
      <c r="B140" s="3" t="s">
        <v>64</v>
      </c>
      <c r="C140" s="3" t="s">
        <v>66</v>
      </c>
      <c r="D140" s="3">
        <v>2</v>
      </c>
      <c r="E140" s="3">
        <v>1.8</v>
      </c>
      <c r="F140" s="3">
        <f t="shared" si="4"/>
        <v>1.9</v>
      </c>
      <c r="G140" s="3"/>
      <c r="H140" s="3"/>
      <c r="I140" s="3"/>
      <c r="J140" s="3"/>
      <c r="K140" s="3"/>
      <c r="L140" s="3"/>
      <c r="M140" s="3"/>
      <c r="N140" s="4"/>
      <c r="O140" s="4"/>
      <c r="P140" s="4"/>
      <c r="Q140" s="15"/>
      <c r="R140" s="15" t="s">
        <v>121</v>
      </c>
      <c r="W140" s="3"/>
      <c r="X140" s="3"/>
    </row>
    <row r="141" spans="1:25" x14ac:dyDescent="0.25">
      <c r="A141" s="3">
        <v>30</v>
      </c>
      <c r="B141" s="3" t="s">
        <v>64</v>
      </c>
      <c r="C141" s="3" t="s">
        <v>66</v>
      </c>
      <c r="D141" s="3">
        <v>2.2999999999999998</v>
      </c>
      <c r="E141" s="3">
        <v>2.5</v>
      </c>
      <c r="F141" s="3">
        <f t="shared" si="4"/>
        <v>2.4</v>
      </c>
      <c r="G141" s="3"/>
      <c r="H141" s="3"/>
      <c r="I141" s="3"/>
      <c r="J141" s="3"/>
      <c r="K141" s="3"/>
      <c r="L141" s="3"/>
      <c r="M141" s="3"/>
      <c r="N141" s="4"/>
      <c r="O141" s="4"/>
      <c r="P141" s="4"/>
      <c r="Q141" s="15"/>
      <c r="R141" s="15" t="s">
        <v>121</v>
      </c>
      <c r="W141" s="3"/>
      <c r="X141" s="3"/>
    </row>
    <row r="142" spans="1:25" x14ac:dyDescent="0.25">
      <c r="A142" s="3">
        <v>31</v>
      </c>
      <c r="B142" s="3" t="s">
        <v>64</v>
      </c>
      <c r="C142" s="3" t="s">
        <v>66</v>
      </c>
      <c r="D142" s="3">
        <v>1.4</v>
      </c>
      <c r="E142" s="3">
        <v>1.3</v>
      </c>
      <c r="F142" s="3">
        <f t="shared" si="4"/>
        <v>1.35</v>
      </c>
      <c r="G142" s="3"/>
      <c r="H142" s="3"/>
      <c r="I142" s="3"/>
      <c r="J142" s="3"/>
      <c r="K142" s="3"/>
      <c r="L142" s="3"/>
      <c r="M142" s="3"/>
      <c r="N142" s="4"/>
      <c r="O142" s="4"/>
      <c r="P142" s="4"/>
      <c r="Q142" s="15"/>
      <c r="R142" s="15" t="s">
        <v>121</v>
      </c>
      <c r="W142" s="3"/>
      <c r="X142" s="3"/>
    </row>
    <row r="143" spans="1:25" x14ac:dyDescent="0.25">
      <c r="A143" s="3">
        <v>32</v>
      </c>
      <c r="B143" s="3" t="s">
        <v>64</v>
      </c>
      <c r="C143" s="3" t="s">
        <v>66</v>
      </c>
      <c r="D143" s="3">
        <v>1.4</v>
      </c>
      <c r="E143" s="3">
        <v>1.4</v>
      </c>
      <c r="F143" s="3">
        <f t="shared" si="4"/>
        <v>1.4</v>
      </c>
      <c r="G143" s="3"/>
      <c r="H143" s="3"/>
      <c r="I143" s="3"/>
      <c r="J143" s="3"/>
      <c r="K143" s="3"/>
      <c r="L143" s="3"/>
      <c r="M143" s="3"/>
      <c r="N143" s="4"/>
      <c r="O143" s="4"/>
      <c r="P143" s="4"/>
      <c r="Q143" s="15"/>
      <c r="R143" s="15" t="s">
        <v>121</v>
      </c>
      <c r="W143" s="3"/>
      <c r="X143" s="3"/>
    </row>
    <row r="144" spans="1:25" x14ac:dyDescent="0.25">
      <c r="A144" s="3">
        <v>33</v>
      </c>
      <c r="B144" s="3" t="s">
        <v>64</v>
      </c>
      <c r="C144" s="3" t="s">
        <v>66</v>
      </c>
      <c r="D144" s="3">
        <v>0.9</v>
      </c>
      <c r="E144" s="3">
        <v>1.3</v>
      </c>
      <c r="F144" s="3">
        <f t="shared" si="4"/>
        <v>1.1000000000000001</v>
      </c>
      <c r="G144" s="3"/>
      <c r="H144" s="3"/>
      <c r="I144" s="3"/>
      <c r="J144" s="3"/>
      <c r="K144" s="3"/>
      <c r="L144" s="3"/>
      <c r="M144" s="3"/>
      <c r="N144" s="4"/>
      <c r="O144" s="4"/>
      <c r="P144" s="4"/>
      <c r="Q144" s="15" t="s">
        <v>83</v>
      </c>
      <c r="R144" s="15" t="s">
        <v>122</v>
      </c>
      <c r="W144" s="3"/>
      <c r="X144" s="3"/>
    </row>
    <row r="145" spans="1:27" x14ac:dyDescent="0.25">
      <c r="A145" s="3">
        <v>34</v>
      </c>
      <c r="B145" s="3" t="s">
        <v>64</v>
      </c>
      <c r="C145" s="3" t="s">
        <v>66</v>
      </c>
      <c r="D145" s="3">
        <v>1.9</v>
      </c>
      <c r="E145" s="3">
        <v>2</v>
      </c>
      <c r="F145" s="3">
        <f t="shared" si="4"/>
        <v>1.95</v>
      </c>
      <c r="G145" s="3"/>
      <c r="H145" s="3"/>
      <c r="I145" s="3"/>
      <c r="J145" s="3"/>
      <c r="K145" s="3"/>
      <c r="L145" s="3"/>
      <c r="M145" s="3"/>
      <c r="N145" s="4"/>
      <c r="O145" s="4"/>
      <c r="P145" s="4"/>
      <c r="Q145" s="15" t="s">
        <v>83</v>
      </c>
      <c r="R145" s="15" t="s">
        <v>122</v>
      </c>
      <c r="W145" s="3"/>
      <c r="X145" s="3"/>
    </row>
    <row r="146" spans="1:27" x14ac:dyDescent="0.25">
      <c r="A146" s="3">
        <v>35</v>
      </c>
      <c r="B146" s="3" t="s">
        <v>64</v>
      </c>
      <c r="C146" s="3" t="s">
        <v>66</v>
      </c>
      <c r="D146" s="3">
        <v>1.2</v>
      </c>
      <c r="E146" s="3">
        <v>2.2000000000000002</v>
      </c>
      <c r="F146" s="3">
        <f t="shared" si="4"/>
        <v>1.7000000000000002</v>
      </c>
      <c r="G146" s="3"/>
      <c r="H146" s="3"/>
      <c r="I146" s="3"/>
      <c r="J146" s="3"/>
      <c r="K146" s="3"/>
      <c r="L146" s="3"/>
      <c r="M146" s="3"/>
      <c r="N146" s="4"/>
      <c r="O146" s="4"/>
      <c r="P146" s="4"/>
      <c r="Q146" s="15"/>
      <c r="R146" s="15" t="s">
        <v>121</v>
      </c>
      <c r="W146" s="3"/>
      <c r="X146" s="3"/>
    </row>
    <row r="147" spans="1:27" x14ac:dyDescent="0.25">
      <c r="A147" s="3">
        <v>36</v>
      </c>
      <c r="B147" s="3" t="s">
        <v>64</v>
      </c>
      <c r="C147" s="3" t="s">
        <v>66</v>
      </c>
      <c r="D147" s="3">
        <v>1.4</v>
      </c>
      <c r="E147" s="3">
        <v>1.2</v>
      </c>
      <c r="F147" s="3">
        <f t="shared" si="4"/>
        <v>1.2999999999999998</v>
      </c>
      <c r="G147" s="3"/>
      <c r="H147" s="3"/>
      <c r="I147" s="3"/>
      <c r="J147" s="3"/>
      <c r="K147" s="3"/>
      <c r="L147" s="3"/>
      <c r="M147" s="3"/>
      <c r="N147" s="4"/>
      <c r="O147" s="4"/>
      <c r="P147" s="4"/>
      <c r="Q147" s="15" t="s">
        <v>85</v>
      </c>
      <c r="R147" s="15" t="s">
        <v>122</v>
      </c>
      <c r="W147" s="3"/>
      <c r="X147" s="3"/>
    </row>
    <row r="148" spans="1:27" x14ac:dyDescent="0.25">
      <c r="A148" s="3">
        <v>1</v>
      </c>
      <c r="B148" s="3" t="s">
        <v>69</v>
      </c>
      <c r="C148" s="3" t="s">
        <v>66</v>
      </c>
      <c r="D148" s="3">
        <v>0.7</v>
      </c>
      <c r="E148" s="3">
        <v>0.8</v>
      </c>
      <c r="F148" s="3">
        <f t="shared" si="4"/>
        <v>0.75</v>
      </c>
      <c r="G148" s="3">
        <f>AVERAGE(F148:F183)</f>
        <v>0.57500000000000007</v>
      </c>
      <c r="H148" s="3">
        <f>STDEV(F148:F183)</f>
        <v>0.27555139525789246</v>
      </c>
      <c r="I148" s="3">
        <v>12.1</v>
      </c>
      <c r="J148" s="3">
        <f>AVERAGE(I148:I183)</f>
        <v>11.233333333333334</v>
      </c>
      <c r="K148" s="3">
        <f>STDEV(I148:I183)</f>
        <v>0.75055534994651296</v>
      </c>
      <c r="L148" s="3">
        <v>486.6</v>
      </c>
      <c r="M148" s="3">
        <v>23.2</v>
      </c>
      <c r="N148" s="4">
        <f t="shared" si="5"/>
        <v>1.5543999999999998</v>
      </c>
      <c r="O148" s="4">
        <f>AVERAGE(N148:N183)</f>
        <v>1.5197833333333335</v>
      </c>
      <c r="P148" s="4">
        <f>STDEV(N148:N183)</f>
        <v>4.3721457356009172E-2</v>
      </c>
      <c r="Q148" s="15" t="s">
        <v>83</v>
      </c>
      <c r="R148" s="15" t="s">
        <v>122</v>
      </c>
      <c r="S148" s="1">
        <f>25/36</f>
        <v>0.69444444444444442</v>
      </c>
      <c r="T148" s="1">
        <f>9/12</f>
        <v>0.75</v>
      </c>
      <c r="U148" s="34">
        <f>AVERAGE(T148:T183)</f>
        <v>0.72222222222222221</v>
      </c>
      <c r="V148" s="34">
        <f>STDEV(T148:T183)</f>
        <v>4.8112522432468836E-2</v>
      </c>
      <c r="W148" s="3">
        <v>12.1</v>
      </c>
      <c r="X148" s="3">
        <v>23.2</v>
      </c>
      <c r="Y148" s="36">
        <f>W148/X148</f>
        <v>0.52155172413793105</v>
      </c>
      <c r="Z148" s="36">
        <f>AVERAGE(Y148:Y183)</f>
        <v>0.4950649265046283</v>
      </c>
      <c r="AA148" s="36">
        <f>STDEV(Y148:Y183)</f>
        <v>2.510620115665798E-2</v>
      </c>
    </row>
    <row r="149" spans="1:27" x14ac:dyDescent="0.25">
      <c r="A149" s="3">
        <v>2</v>
      </c>
      <c r="B149" s="3" t="s">
        <v>69</v>
      </c>
      <c r="C149" s="3" t="s">
        <v>66</v>
      </c>
      <c r="D149" s="3">
        <v>0.8</v>
      </c>
      <c r="E149" s="3">
        <v>0.7</v>
      </c>
      <c r="F149" s="3">
        <f t="shared" si="4"/>
        <v>0.75</v>
      </c>
      <c r="G149" s="3"/>
      <c r="H149" s="3"/>
      <c r="I149" s="3"/>
      <c r="J149" s="3"/>
      <c r="K149" s="3"/>
      <c r="L149" s="3"/>
      <c r="M149" s="3"/>
      <c r="N149" s="4"/>
      <c r="O149" s="4"/>
      <c r="P149" s="4"/>
      <c r="Q149" s="15" t="s">
        <v>83</v>
      </c>
      <c r="R149" s="15" t="s">
        <v>122</v>
      </c>
      <c r="W149" s="3"/>
      <c r="X149" s="3"/>
    </row>
    <row r="150" spans="1:27" x14ac:dyDescent="0.25">
      <c r="A150" s="3">
        <v>3</v>
      </c>
      <c r="B150" s="3" t="s">
        <v>69</v>
      </c>
      <c r="C150" s="3" t="s">
        <v>66</v>
      </c>
      <c r="D150" s="3">
        <v>0.8</v>
      </c>
      <c r="E150" s="3">
        <v>0.8</v>
      </c>
      <c r="F150" s="3">
        <f t="shared" si="4"/>
        <v>0.8</v>
      </c>
      <c r="G150" s="3"/>
      <c r="H150" s="3"/>
      <c r="I150" s="3"/>
      <c r="J150" s="3"/>
      <c r="K150" s="3"/>
      <c r="L150" s="3"/>
      <c r="M150" s="3"/>
      <c r="N150" s="4"/>
      <c r="O150" s="4"/>
      <c r="P150" s="4"/>
      <c r="Q150" s="15" t="s">
        <v>85</v>
      </c>
      <c r="R150" s="15" t="s">
        <v>122</v>
      </c>
      <c r="W150" s="3"/>
      <c r="X150" s="3"/>
    </row>
    <row r="151" spans="1:27" x14ac:dyDescent="0.25">
      <c r="A151" s="3">
        <v>4</v>
      </c>
      <c r="B151" s="3" t="s">
        <v>69</v>
      </c>
      <c r="C151" s="3" t="s">
        <v>66</v>
      </c>
      <c r="D151" s="3">
        <v>0.3</v>
      </c>
      <c r="E151" s="3">
        <v>0.4</v>
      </c>
      <c r="F151" s="3">
        <f t="shared" si="4"/>
        <v>0.35</v>
      </c>
      <c r="G151" s="3"/>
      <c r="H151" s="3"/>
      <c r="I151" s="3"/>
      <c r="J151" s="3"/>
      <c r="K151" s="3"/>
      <c r="L151" s="3"/>
      <c r="M151" s="3"/>
      <c r="N151" s="4"/>
      <c r="O151" s="4"/>
      <c r="P151" s="4"/>
      <c r="Q151" s="15" t="s">
        <v>84</v>
      </c>
      <c r="R151" s="15" t="s">
        <v>122</v>
      </c>
      <c r="W151" s="3"/>
      <c r="X151" s="3"/>
    </row>
    <row r="152" spans="1:27" x14ac:dyDescent="0.25">
      <c r="A152" s="3">
        <v>5</v>
      </c>
      <c r="B152" s="3" t="s">
        <v>69</v>
      </c>
      <c r="C152" s="3" t="s">
        <v>66</v>
      </c>
      <c r="D152" s="3">
        <v>0.5</v>
      </c>
      <c r="E152" s="3">
        <v>0.5</v>
      </c>
      <c r="F152" s="3">
        <f t="shared" si="4"/>
        <v>0.5</v>
      </c>
      <c r="G152" s="3"/>
      <c r="H152" s="3"/>
      <c r="I152" s="3"/>
      <c r="J152" s="3"/>
      <c r="K152" s="3"/>
      <c r="L152" s="3"/>
      <c r="M152" s="3"/>
      <c r="N152" s="4"/>
      <c r="O152" s="4"/>
      <c r="P152" s="4"/>
      <c r="Q152" s="15" t="s">
        <v>85</v>
      </c>
      <c r="R152" s="15" t="s">
        <v>122</v>
      </c>
      <c r="W152" s="3"/>
      <c r="X152" s="3"/>
    </row>
    <row r="153" spans="1:27" x14ac:dyDescent="0.25">
      <c r="A153" s="3">
        <v>6</v>
      </c>
      <c r="B153" s="3" t="s">
        <v>69</v>
      </c>
      <c r="C153" s="3" t="s">
        <v>66</v>
      </c>
      <c r="D153" s="3">
        <v>0.3</v>
      </c>
      <c r="E153" s="3">
        <v>0.3</v>
      </c>
      <c r="F153" s="3">
        <f t="shared" si="4"/>
        <v>0.3</v>
      </c>
      <c r="G153" s="3"/>
      <c r="H153" s="3"/>
      <c r="I153" s="3"/>
      <c r="J153" s="3"/>
      <c r="K153" s="3"/>
      <c r="L153" s="3"/>
      <c r="M153" s="3"/>
      <c r="N153" s="4"/>
      <c r="O153" s="4"/>
      <c r="P153" s="4"/>
      <c r="Q153" s="15" t="s">
        <v>82</v>
      </c>
      <c r="R153" s="15" t="s">
        <v>122</v>
      </c>
      <c r="W153" s="3"/>
      <c r="X153" s="3"/>
    </row>
    <row r="154" spans="1:27" x14ac:dyDescent="0.25">
      <c r="A154" s="3">
        <v>7</v>
      </c>
      <c r="B154" s="3" t="s">
        <v>69</v>
      </c>
      <c r="C154" s="3" t="s">
        <v>66</v>
      </c>
      <c r="D154" s="3">
        <v>0.7</v>
      </c>
      <c r="E154" s="3">
        <v>0.8</v>
      </c>
      <c r="F154" s="3">
        <f t="shared" si="4"/>
        <v>0.75</v>
      </c>
      <c r="G154" s="3"/>
      <c r="H154" s="3"/>
      <c r="I154" s="3"/>
      <c r="J154" s="3"/>
      <c r="K154" s="3"/>
      <c r="L154" s="3"/>
      <c r="M154" s="3"/>
      <c r="N154" s="4"/>
      <c r="O154" s="4"/>
      <c r="P154" s="4"/>
      <c r="Q154" s="15"/>
      <c r="R154" s="15" t="s">
        <v>121</v>
      </c>
      <c r="W154" s="3"/>
      <c r="X154" s="3"/>
    </row>
    <row r="155" spans="1:27" x14ac:dyDescent="0.25">
      <c r="A155" s="3">
        <v>8</v>
      </c>
      <c r="B155" s="3" t="s">
        <v>69</v>
      </c>
      <c r="C155" s="3" t="s">
        <v>66</v>
      </c>
      <c r="D155" s="3">
        <v>0.8</v>
      </c>
      <c r="E155" s="3">
        <v>0.7</v>
      </c>
      <c r="F155" s="3">
        <f t="shared" si="4"/>
        <v>0.75</v>
      </c>
      <c r="G155" s="3"/>
      <c r="H155" s="3"/>
      <c r="I155" s="3"/>
      <c r="J155" s="3"/>
      <c r="K155" s="3"/>
      <c r="L155" s="3"/>
      <c r="M155" s="3"/>
      <c r="N155" s="4"/>
      <c r="O155" s="4"/>
      <c r="P155" s="4"/>
      <c r="Q155" s="15" t="s">
        <v>82</v>
      </c>
      <c r="R155" s="15" t="s">
        <v>122</v>
      </c>
      <c r="W155" s="3"/>
      <c r="X155" s="3"/>
    </row>
    <row r="156" spans="1:27" x14ac:dyDescent="0.25">
      <c r="A156" s="3">
        <v>9</v>
      </c>
      <c r="B156" s="3" t="s">
        <v>69</v>
      </c>
      <c r="C156" s="3" t="s">
        <v>66</v>
      </c>
      <c r="D156" s="3">
        <v>0.6</v>
      </c>
      <c r="E156" s="3">
        <v>0.8</v>
      </c>
      <c r="F156" s="3">
        <f t="shared" si="4"/>
        <v>0.7</v>
      </c>
      <c r="G156" s="3"/>
      <c r="H156" s="3"/>
      <c r="I156" s="3"/>
      <c r="J156" s="3"/>
      <c r="K156" s="3"/>
      <c r="L156" s="3"/>
      <c r="M156" s="3"/>
      <c r="N156" s="4"/>
      <c r="O156" s="4"/>
      <c r="P156" s="4"/>
      <c r="Q156" s="15"/>
      <c r="R156" s="15" t="s">
        <v>121</v>
      </c>
      <c r="W156" s="3"/>
      <c r="X156" s="3"/>
    </row>
    <row r="157" spans="1:27" x14ac:dyDescent="0.25">
      <c r="A157" s="3">
        <v>10</v>
      </c>
      <c r="B157" s="3" t="s">
        <v>69</v>
      </c>
      <c r="C157" s="3" t="s">
        <v>66</v>
      </c>
      <c r="D157" s="3">
        <v>0.3</v>
      </c>
      <c r="E157" s="3">
        <v>0.4</v>
      </c>
      <c r="F157" s="3">
        <f t="shared" si="4"/>
        <v>0.35</v>
      </c>
      <c r="G157" s="3"/>
      <c r="H157" s="3"/>
      <c r="I157" s="3"/>
      <c r="J157" s="3"/>
      <c r="K157" s="3"/>
      <c r="L157" s="3"/>
      <c r="M157" s="3"/>
      <c r="N157" s="4"/>
      <c r="O157" s="4"/>
      <c r="P157" s="4"/>
      <c r="Q157" s="15"/>
      <c r="R157" s="15" t="s">
        <v>121</v>
      </c>
      <c r="W157" s="3"/>
      <c r="X157" s="3"/>
    </row>
    <row r="158" spans="1:27" x14ac:dyDescent="0.25">
      <c r="A158" s="3">
        <v>11</v>
      </c>
      <c r="B158" s="3" t="s">
        <v>69</v>
      </c>
      <c r="C158" s="3" t="s">
        <v>66</v>
      </c>
      <c r="D158" s="3">
        <v>0.3</v>
      </c>
      <c r="E158" s="3">
        <v>0.3</v>
      </c>
      <c r="F158" s="3">
        <f t="shared" si="4"/>
        <v>0.3</v>
      </c>
      <c r="G158" s="3"/>
      <c r="H158" s="3"/>
      <c r="I158" s="3"/>
      <c r="J158" s="3"/>
      <c r="K158" s="3"/>
      <c r="L158" s="3"/>
      <c r="M158" s="3"/>
      <c r="N158" s="4"/>
      <c r="O158" s="4"/>
      <c r="P158" s="4"/>
      <c r="Q158" s="15" t="s">
        <v>85</v>
      </c>
      <c r="R158" s="15" t="s">
        <v>122</v>
      </c>
      <c r="W158" s="3"/>
      <c r="X158" s="3"/>
    </row>
    <row r="159" spans="1:27" x14ac:dyDescent="0.25">
      <c r="A159" s="3">
        <v>12</v>
      </c>
      <c r="B159" s="3" t="s">
        <v>69</v>
      </c>
      <c r="C159" s="3" t="s">
        <v>66</v>
      </c>
      <c r="D159" s="3">
        <v>0.3</v>
      </c>
      <c r="E159" s="3">
        <v>0.4</v>
      </c>
      <c r="F159" s="3">
        <f t="shared" si="4"/>
        <v>0.35</v>
      </c>
      <c r="G159" s="3"/>
      <c r="H159" s="3"/>
      <c r="I159" s="3"/>
      <c r="J159" s="3"/>
      <c r="K159" s="3"/>
      <c r="L159" s="3"/>
      <c r="M159" s="3"/>
      <c r="N159" s="4"/>
      <c r="O159" s="4"/>
      <c r="P159" s="4"/>
      <c r="Q159" s="15" t="s">
        <v>85</v>
      </c>
      <c r="R159" s="15" t="s">
        <v>122</v>
      </c>
      <c r="W159" s="3"/>
      <c r="X159" s="3"/>
    </row>
    <row r="160" spans="1:27" x14ac:dyDescent="0.25">
      <c r="A160" s="3">
        <v>13</v>
      </c>
      <c r="B160" s="3" t="s">
        <v>69</v>
      </c>
      <c r="C160" s="3" t="s">
        <v>66</v>
      </c>
      <c r="D160" s="3">
        <v>0.5</v>
      </c>
      <c r="E160" s="3">
        <v>0.6</v>
      </c>
      <c r="F160" s="3">
        <f t="shared" si="4"/>
        <v>0.55000000000000004</v>
      </c>
      <c r="G160" s="3"/>
      <c r="H160" s="3"/>
      <c r="I160" s="3">
        <v>10.8</v>
      </c>
      <c r="J160" s="3"/>
      <c r="K160" s="3"/>
      <c r="L160" s="3">
        <v>527</v>
      </c>
      <c r="M160" s="3">
        <v>22.9</v>
      </c>
      <c r="N160" s="4">
        <f t="shared" si="5"/>
        <v>1.5343000000000002</v>
      </c>
      <c r="O160" s="4"/>
      <c r="P160" s="4"/>
      <c r="Q160" s="15" t="s">
        <v>85</v>
      </c>
      <c r="R160" s="15" t="s">
        <v>122</v>
      </c>
      <c r="T160" s="1">
        <f>9/12</f>
        <v>0.75</v>
      </c>
      <c r="W160" s="3">
        <v>10.8</v>
      </c>
      <c r="X160" s="3">
        <v>22.9</v>
      </c>
      <c r="Y160" s="36">
        <f>W160/X160</f>
        <v>0.47161572052401751</v>
      </c>
    </row>
    <row r="161" spans="1:25" x14ac:dyDescent="0.25">
      <c r="A161" s="3">
        <v>14</v>
      </c>
      <c r="B161" s="3" t="s">
        <v>69</v>
      </c>
      <c r="C161" s="3" t="s">
        <v>66</v>
      </c>
      <c r="D161" s="3">
        <v>0.6</v>
      </c>
      <c r="E161" s="3">
        <v>0.6</v>
      </c>
      <c r="F161" s="3">
        <f t="shared" si="4"/>
        <v>0.6</v>
      </c>
      <c r="G161" s="3"/>
      <c r="H161" s="3"/>
      <c r="I161" s="3"/>
      <c r="J161" s="3"/>
      <c r="K161" s="3"/>
      <c r="L161" s="3"/>
      <c r="M161" s="3"/>
      <c r="N161" s="4"/>
      <c r="O161" s="4"/>
      <c r="P161" s="4"/>
      <c r="Q161" s="15" t="s">
        <v>83</v>
      </c>
      <c r="R161" s="15" t="s">
        <v>122</v>
      </c>
      <c r="W161" s="3"/>
      <c r="X161" s="3"/>
    </row>
    <row r="162" spans="1:25" x14ac:dyDescent="0.25">
      <c r="A162" s="3">
        <v>15</v>
      </c>
      <c r="B162" s="3" t="s">
        <v>69</v>
      </c>
      <c r="C162" s="3" t="s">
        <v>66</v>
      </c>
      <c r="D162" s="3">
        <v>0.5</v>
      </c>
      <c r="E162" s="3">
        <v>0.7</v>
      </c>
      <c r="F162" s="3">
        <f t="shared" si="4"/>
        <v>0.6</v>
      </c>
      <c r="G162" s="3"/>
      <c r="H162" s="3"/>
      <c r="I162" s="3"/>
      <c r="J162" s="3"/>
      <c r="K162" s="3"/>
      <c r="L162" s="3"/>
      <c r="M162" s="3"/>
      <c r="N162" s="4"/>
      <c r="O162" s="4"/>
      <c r="P162" s="4"/>
      <c r="Q162" s="15" t="s">
        <v>82</v>
      </c>
      <c r="R162" s="15" t="s">
        <v>122</v>
      </c>
      <c r="W162" s="3"/>
      <c r="X162" s="3"/>
    </row>
    <row r="163" spans="1:25" x14ac:dyDescent="0.25">
      <c r="A163" s="3">
        <v>16</v>
      </c>
      <c r="B163" s="3" t="s">
        <v>69</v>
      </c>
      <c r="C163" s="3" t="s">
        <v>66</v>
      </c>
      <c r="D163" s="3">
        <v>0.7</v>
      </c>
      <c r="E163" s="3">
        <v>0.9</v>
      </c>
      <c r="F163" s="3">
        <f t="shared" si="4"/>
        <v>0.8</v>
      </c>
      <c r="G163" s="3"/>
      <c r="H163" s="3"/>
      <c r="I163" s="3"/>
      <c r="J163" s="3"/>
      <c r="K163" s="3"/>
      <c r="L163" s="3"/>
      <c r="M163" s="3"/>
      <c r="N163" s="4"/>
      <c r="O163" s="4"/>
      <c r="P163" s="4"/>
      <c r="Q163" s="15"/>
      <c r="R163" s="15" t="s">
        <v>121</v>
      </c>
      <c r="W163" s="3"/>
      <c r="X163" s="3"/>
    </row>
    <row r="164" spans="1:25" x14ac:dyDescent="0.25">
      <c r="A164" s="3">
        <v>17</v>
      </c>
      <c r="B164" s="3" t="s">
        <v>69</v>
      </c>
      <c r="C164" s="3" t="s">
        <v>66</v>
      </c>
      <c r="D164" s="3">
        <v>0.3</v>
      </c>
      <c r="E164" s="3">
        <v>0.3</v>
      </c>
      <c r="F164" s="3">
        <f t="shared" si="4"/>
        <v>0.3</v>
      </c>
      <c r="G164" s="3"/>
      <c r="H164" s="3"/>
      <c r="I164" s="3"/>
      <c r="J164" s="3"/>
      <c r="K164" s="3"/>
      <c r="L164" s="3"/>
      <c r="M164" s="3"/>
      <c r="N164" s="4"/>
      <c r="O164" s="4"/>
      <c r="P164" s="4"/>
      <c r="Q164" s="15" t="s">
        <v>82</v>
      </c>
      <c r="R164" s="15" t="s">
        <v>122</v>
      </c>
      <c r="W164" s="3"/>
      <c r="X164" s="3"/>
    </row>
    <row r="165" spans="1:25" x14ac:dyDescent="0.25">
      <c r="A165" s="3">
        <v>18</v>
      </c>
      <c r="B165" s="3" t="s">
        <v>69</v>
      </c>
      <c r="C165" s="3" t="s">
        <v>66</v>
      </c>
      <c r="D165" s="3">
        <v>0.3</v>
      </c>
      <c r="E165" s="3">
        <v>0.3</v>
      </c>
      <c r="F165" s="3">
        <f t="shared" si="4"/>
        <v>0.3</v>
      </c>
      <c r="G165" s="3"/>
      <c r="H165" s="3"/>
      <c r="I165" s="3"/>
      <c r="J165" s="3"/>
      <c r="K165" s="3"/>
      <c r="L165" s="3"/>
      <c r="M165" s="3"/>
      <c r="N165" s="4"/>
      <c r="O165" s="4"/>
      <c r="P165" s="4"/>
      <c r="Q165" s="15" t="s">
        <v>88</v>
      </c>
      <c r="R165" s="15" t="s">
        <v>122</v>
      </c>
      <c r="W165" s="3"/>
      <c r="X165" s="3"/>
    </row>
    <row r="166" spans="1:25" x14ac:dyDescent="0.25">
      <c r="A166" s="3">
        <v>19</v>
      </c>
      <c r="B166" s="3" t="s">
        <v>69</v>
      </c>
      <c r="C166" s="3" t="s">
        <v>66</v>
      </c>
      <c r="D166" s="3">
        <v>1.3</v>
      </c>
      <c r="E166" s="3">
        <v>1.4</v>
      </c>
      <c r="F166" s="3">
        <f t="shared" si="4"/>
        <v>1.35</v>
      </c>
      <c r="G166" s="3"/>
      <c r="H166" s="3"/>
      <c r="I166" s="3"/>
      <c r="J166" s="3"/>
      <c r="K166" s="3"/>
      <c r="L166" s="3"/>
      <c r="M166" s="3"/>
      <c r="N166" s="4"/>
      <c r="O166" s="4"/>
      <c r="P166" s="4"/>
      <c r="Q166" s="15"/>
      <c r="R166" s="15" t="s">
        <v>121</v>
      </c>
      <c r="W166" s="3"/>
      <c r="X166" s="3"/>
    </row>
    <row r="167" spans="1:25" x14ac:dyDescent="0.25">
      <c r="A167" s="3">
        <v>20</v>
      </c>
      <c r="B167" s="3" t="s">
        <v>69</v>
      </c>
      <c r="C167" s="3" t="s">
        <v>66</v>
      </c>
      <c r="D167" s="3">
        <v>0.3</v>
      </c>
      <c r="E167" s="3">
        <v>0.5</v>
      </c>
      <c r="F167" s="3">
        <f t="shared" si="4"/>
        <v>0.4</v>
      </c>
      <c r="G167" s="3"/>
      <c r="H167" s="3"/>
      <c r="I167" s="3"/>
      <c r="J167" s="3"/>
      <c r="K167" s="3"/>
      <c r="L167" s="3"/>
      <c r="M167" s="3"/>
      <c r="N167" s="4"/>
      <c r="O167" s="4"/>
      <c r="P167" s="4"/>
      <c r="Q167" s="15" t="s">
        <v>85</v>
      </c>
      <c r="R167" s="15" t="s">
        <v>122</v>
      </c>
      <c r="W167" s="3"/>
      <c r="X167" s="3"/>
    </row>
    <row r="168" spans="1:25" x14ac:dyDescent="0.25">
      <c r="A168" s="3">
        <v>21</v>
      </c>
      <c r="B168" s="3" t="s">
        <v>69</v>
      </c>
      <c r="C168" s="3" t="s">
        <v>66</v>
      </c>
      <c r="D168" s="3">
        <v>0.2</v>
      </c>
      <c r="E168" s="3">
        <v>0.2</v>
      </c>
      <c r="F168" s="3">
        <f t="shared" si="4"/>
        <v>0.2</v>
      </c>
      <c r="G168" s="3"/>
      <c r="H168" s="3"/>
      <c r="I168" s="3"/>
      <c r="J168" s="3"/>
      <c r="K168" s="3"/>
      <c r="L168" s="3"/>
      <c r="M168" s="3"/>
      <c r="N168" s="4"/>
      <c r="O168" s="4"/>
      <c r="P168" s="4"/>
      <c r="Q168" s="15" t="s">
        <v>82</v>
      </c>
      <c r="R168" s="15" t="s">
        <v>122</v>
      </c>
      <c r="W168" s="3"/>
      <c r="X168" s="3"/>
    </row>
    <row r="169" spans="1:25" x14ac:dyDescent="0.25">
      <c r="A169" s="3">
        <v>22</v>
      </c>
      <c r="B169" s="3" t="s">
        <v>69</v>
      </c>
      <c r="C169" s="3" t="s">
        <v>66</v>
      </c>
      <c r="D169" s="3">
        <v>0.9</v>
      </c>
      <c r="E169" s="3">
        <v>1.1000000000000001</v>
      </c>
      <c r="F169" s="3">
        <f t="shared" si="4"/>
        <v>1</v>
      </c>
      <c r="G169" s="3"/>
      <c r="H169" s="3"/>
      <c r="I169" s="3"/>
      <c r="J169" s="3"/>
      <c r="K169" s="3"/>
      <c r="L169" s="3"/>
      <c r="M169" s="3"/>
      <c r="N169" s="4"/>
      <c r="O169" s="4"/>
      <c r="P169" s="4"/>
      <c r="Q169" s="15" t="s">
        <v>82</v>
      </c>
      <c r="R169" s="15" t="s">
        <v>122</v>
      </c>
      <c r="W169" s="3"/>
      <c r="X169" s="3"/>
    </row>
    <row r="170" spans="1:25" x14ac:dyDescent="0.25">
      <c r="A170" s="3">
        <v>23</v>
      </c>
      <c r="B170" s="3" t="s">
        <v>69</v>
      </c>
      <c r="C170" s="3" t="s">
        <v>66</v>
      </c>
      <c r="D170" s="3">
        <v>0.6</v>
      </c>
      <c r="E170" s="3">
        <v>0.6</v>
      </c>
      <c r="F170" s="3">
        <f t="shared" si="4"/>
        <v>0.6</v>
      </c>
      <c r="G170" s="3"/>
      <c r="H170" s="3"/>
      <c r="I170" s="3"/>
      <c r="J170" s="3"/>
      <c r="K170" s="3"/>
      <c r="L170" s="3"/>
      <c r="M170" s="3"/>
      <c r="N170" s="4"/>
      <c r="O170" s="4"/>
      <c r="P170" s="4"/>
      <c r="Q170" s="15" t="s">
        <v>90</v>
      </c>
      <c r="R170" s="15" t="s">
        <v>121</v>
      </c>
      <c r="W170" s="3"/>
      <c r="X170" s="3"/>
    </row>
    <row r="171" spans="1:25" x14ac:dyDescent="0.25">
      <c r="A171" s="3">
        <v>24</v>
      </c>
      <c r="B171" s="3" t="s">
        <v>69</v>
      </c>
      <c r="C171" s="3" t="s">
        <v>66</v>
      </c>
      <c r="D171" s="3">
        <v>0.8</v>
      </c>
      <c r="E171" s="3">
        <v>0.9</v>
      </c>
      <c r="F171" s="3">
        <f t="shared" si="4"/>
        <v>0.85000000000000009</v>
      </c>
      <c r="G171" s="3"/>
      <c r="H171" s="3"/>
      <c r="I171" s="3"/>
      <c r="J171" s="3"/>
      <c r="K171" s="3"/>
      <c r="L171" s="3"/>
      <c r="M171" s="3"/>
      <c r="N171" s="4"/>
      <c r="O171" s="4"/>
      <c r="P171" s="4"/>
      <c r="Q171" s="15"/>
      <c r="R171" s="15" t="s">
        <v>121</v>
      </c>
      <c r="W171" s="3"/>
      <c r="X171" s="3"/>
    </row>
    <row r="172" spans="1:25" x14ac:dyDescent="0.25">
      <c r="A172" s="3">
        <v>25</v>
      </c>
      <c r="B172" s="3" t="s">
        <v>69</v>
      </c>
      <c r="C172" s="3" t="s">
        <v>66</v>
      </c>
      <c r="D172" s="3">
        <v>0.5</v>
      </c>
      <c r="E172" s="3">
        <v>0.3</v>
      </c>
      <c r="F172" s="3">
        <f t="shared" si="4"/>
        <v>0.4</v>
      </c>
      <c r="G172" s="3"/>
      <c r="H172" s="3"/>
      <c r="I172" s="3">
        <v>10.8</v>
      </c>
      <c r="J172" s="3"/>
      <c r="K172" s="3"/>
      <c r="L172" s="3">
        <v>449</v>
      </c>
      <c r="M172" s="3">
        <v>21.95</v>
      </c>
      <c r="N172" s="4">
        <f t="shared" si="5"/>
        <v>1.47065</v>
      </c>
      <c r="O172" s="4"/>
      <c r="P172" s="4"/>
      <c r="Q172" s="15" t="s">
        <v>83</v>
      </c>
      <c r="R172" s="15" t="s">
        <v>122</v>
      </c>
      <c r="T172" s="1">
        <f>8/12</f>
        <v>0.66666666666666663</v>
      </c>
      <c r="W172" s="3">
        <v>10.8</v>
      </c>
      <c r="X172" s="3">
        <v>21.95</v>
      </c>
      <c r="Y172" s="36">
        <f>W172/X172</f>
        <v>0.49202733485193628</v>
      </c>
    </row>
    <row r="173" spans="1:25" x14ac:dyDescent="0.25">
      <c r="A173" s="3">
        <v>26</v>
      </c>
      <c r="B173" s="3" t="s">
        <v>69</v>
      </c>
      <c r="C173" s="3" t="s">
        <v>66</v>
      </c>
      <c r="D173" s="3">
        <v>0.4</v>
      </c>
      <c r="E173" s="3">
        <v>0.4</v>
      </c>
      <c r="F173" s="3">
        <f t="shared" si="4"/>
        <v>0.4</v>
      </c>
      <c r="G173" s="3"/>
      <c r="H173" s="3"/>
      <c r="I173" s="3"/>
      <c r="J173" s="3"/>
      <c r="K173" s="3"/>
      <c r="L173" s="3"/>
      <c r="M173" s="3"/>
      <c r="N173" s="4"/>
      <c r="O173" s="4"/>
      <c r="P173" s="4"/>
      <c r="Q173" s="15" t="s">
        <v>83</v>
      </c>
      <c r="R173" s="15" t="s">
        <v>122</v>
      </c>
      <c r="W173" s="3"/>
      <c r="X173" s="3"/>
    </row>
    <row r="174" spans="1:25" x14ac:dyDescent="0.25">
      <c r="A174" s="3">
        <v>27</v>
      </c>
      <c r="B174" s="3" t="s">
        <v>69</v>
      </c>
      <c r="C174" s="3" t="s">
        <v>66</v>
      </c>
      <c r="D174" s="3">
        <v>0.3</v>
      </c>
      <c r="E174" s="3">
        <v>0.3</v>
      </c>
      <c r="F174" s="3">
        <f t="shared" si="4"/>
        <v>0.3</v>
      </c>
      <c r="G174" s="3"/>
      <c r="H174" s="3"/>
      <c r="I174" s="3"/>
      <c r="J174" s="3"/>
      <c r="K174" s="3"/>
      <c r="L174" s="3"/>
      <c r="M174" s="3"/>
      <c r="N174" s="4"/>
      <c r="O174" s="4"/>
      <c r="P174" s="4"/>
      <c r="Q174" s="15" t="s">
        <v>83</v>
      </c>
      <c r="R174" s="15" t="s">
        <v>122</v>
      </c>
      <c r="W174" s="3"/>
      <c r="X174" s="3"/>
    </row>
    <row r="175" spans="1:25" x14ac:dyDescent="0.25">
      <c r="A175" s="3">
        <v>28</v>
      </c>
      <c r="B175" s="3" t="s">
        <v>69</v>
      </c>
      <c r="C175" s="3" t="s">
        <v>66</v>
      </c>
      <c r="D175" s="3">
        <v>0.3</v>
      </c>
      <c r="E175" s="3">
        <v>0.3</v>
      </c>
      <c r="F175" s="3">
        <f t="shared" si="4"/>
        <v>0.3</v>
      </c>
      <c r="G175" s="3"/>
      <c r="H175" s="3"/>
      <c r="I175" s="3"/>
      <c r="J175" s="3"/>
      <c r="K175" s="3"/>
      <c r="L175" s="3"/>
      <c r="M175" s="3"/>
      <c r="N175" s="4"/>
      <c r="O175" s="4"/>
      <c r="P175" s="4"/>
      <c r="Q175" s="15" t="s">
        <v>83</v>
      </c>
      <c r="R175" s="15" t="s">
        <v>122</v>
      </c>
      <c r="W175" s="3"/>
      <c r="X175" s="3"/>
    </row>
    <row r="176" spans="1:25" x14ac:dyDescent="0.25">
      <c r="A176" s="3">
        <v>29</v>
      </c>
      <c r="B176" s="3" t="s">
        <v>69</v>
      </c>
      <c r="C176" s="3" t="s">
        <v>66</v>
      </c>
      <c r="D176" s="3">
        <v>0.6</v>
      </c>
      <c r="E176" s="3">
        <v>0.9</v>
      </c>
      <c r="F176" s="3">
        <f t="shared" si="4"/>
        <v>0.75</v>
      </c>
      <c r="G176" s="3"/>
      <c r="H176" s="3"/>
      <c r="I176" s="3"/>
      <c r="J176" s="3"/>
      <c r="K176" s="3"/>
      <c r="L176" s="3"/>
      <c r="M176" s="3"/>
      <c r="N176" s="4"/>
      <c r="O176" s="4"/>
      <c r="P176" s="4"/>
      <c r="Q176" s="15" t="s">
        <v>85</v>
      </c>
      <c r="R176" s="15" t="s">
        <v>122</v>
      </c>
      <c r="W176" s="3"/>
      <c r="X176" s="3"/>
    </row>
    <row r="177" spans="1:27" x14ac:dyDescent="0.25">
      <c r="A177" s="3">
        <v>30</v>
      </c>
      <c r="B177" s="3" t="s">
        <v>69</v>
      </c>
      <c r="C177" s="3" t="s">
        <v>66</v>
      </c>
      <c r="D177" s="3">
        <v>0.3</v>
      </c>
      <c r="E177" s="3">
        <v>0.4</v>
      </c>
      <c r="F177" s="3">
        <f t="shared" si="4"/>
        <v>0.35</v>
      </c>
      <c r="G177" s="3"/>
      <c r="H177" s="3"/>
      <c r="I177" s="3"/>
      <c r="J177" s="3"/>
      <c r="K177" s="3"/>
      <c r="L177" s="3"/>
      <c r="M177" s="3"/>
      <c r="N177" s="4"/>
      <c r="O177" s="4"/>
      <c r="P177" s="4"/>
      <c r="Q177" s="15"/>
      <c r="R177" s="15" t="s">
        <v>121</v>
      </c>
      <c r="W177" s="3"/>
      <c r="X177" s="3"/>
    </row>
    <row r="178" spans="1:27" x14ac:dyDescent="0.25">
      <c r="A178" s="3">
        <v>31</v>
      </c>
      <c r="B178" s="3" t="s">
        <v>69</v>
      </c>
      <c r="C178" s="3" t="s">
        <v>66</v>
      </c>
      <c r="D178" s="3">
        <v>0.3</v>
      </c>
      <c r="E178" s="3">
        <v>0.7</v>
      </c>
      <c r="F178" s="3">
        <f t="shared" si="4"/>
        <v>0.5</v>
      </c>
      <c r="G178" s="3"/>
      <c r="H178" s="3"/>
      <c r="I178" s="3"/>
      <c r="J178" s="3"/>
      <c r="K178" s="3"/>
      <c r="L178" s="3"/>
      <c r="M178" s="3"/>
      <c r="N178" s="4"/>
      <c r="O178" s="4"/>
      <c r="P178" s="4"/>
      <c r="Q178" s="15"/>
      <c r="R178" s="15" t="s">
        <v>121</v>
      </c>
      <c r="W178" s="3"/>
      <c r="X178" s="3"/>
    </row>
    <row r="179" spans="1:27" x14ac:dyDescent="0.25">
      <c r="A179" s="3">
        <v>32</v>
      </c>
      <c r="B179" s="3" t="s">
        <v>69</v>
      </c>
      <c r="C179" s="3" t="s">
        <v>66</v>
      </c>
      <c r="D179" s="3">
        <v>0.4</v>
      </c>
      <c r="E179" s="3">
        <v>0.5</v>
      </c>
      <c r="F179" s="3">
        <f t="shared" si="4"/>
        <v>0.45</v>
      </c>
      <c r="G179" s="3"/>
      <c r="H179" s="3"/>
      <c r="I179" s="3"/>
      <c r="J179" s="3"/>
      <c r="K179" s="3"/>
      <c r="L179" s="3"/>
      <c r="M179" s="3"/>
      <c r="N179" s="4"/>
      <c r="O179" s="4"/>
      <c r="P179" s="4"/>
      <c r="Q179" s="15" t="s">
        <v>82</v>
      </c>
      <c r="R179" s="15" t="s">
        <v>122</v>
      </c>
      <c r="W179" s="3"/>
      <c r="X179" s="3"/>
    </row>
    <row r="180" spans="1:27" x14ac:dyDescent="0.25">
      <c r="A180" s="3">
        <v>33</v>
      </c>
      <c r="B180" s="3" t="s">
        <v>69</v>
      </c>
      <c r="C180" s="3" t="s">
        <v>66</v>
      </c>
      <c r="D180" s="3">
        <v>1.2</v>
      </c>
      <c r="E180" s="3">
        <v>1.5</v>
      </c>
      <c r="F180" s="3">
        <f t="shared" si="4"/>
        <v>1.35</v>
      </c>
      <c r="G180" s="3"/>
      <c r="H180" s="3"/>
      <c r="I180" s="3"/>
      <c r="J180" s="3"/>
      <c r="K180" s="3"/>
      <c r="L180" s="3"/>
      <c r="M180" s="3"/>
      <c r="N180" s="4"/>
      <c r="O180" s="4"/>
      <c r="P180" s="4"/>
      <c r="Q180" s="15"/>
      <c r="R180" s="15" t="s">
        <v>121</v>
      </c>
      <c r="W180" s="3"/>
      <c r="X180" s="3"/>
    </row>
    <row r="181" spans="1:27" x14ac:dyDescent="0.25">
      <c r="A181" s="3">
        <v>34</v>
      </c>
      <c r="B181" s="3" t="s">
        <v>69</v>
      </c>
      <c r="C181" s="3" t="s">
        <v>66</v>
      </c>
      <c r="D181" s="3">
        <v>0.5</v>
      </c>
      <c r="E181" s="3">
        <v>0.6</v>
      </c>
      <c r="F181" s="3">
        <f t="shared" si="4"/>
        <v>0.55000000000000004</v>
      </c>
      <c r="G181" s="3"/>
      <c r="H181" s="3"/>
      <c r="I181" s="3"/>
      <c r="J181" s="3"/>
      <c r="K181" s="3"/>
      <c r="L181" s="3"/>
      <c r="M181" s="3"/>
      <c r="N181" s="4"/>
      <c r="O181" s="4"/>
      <c r="P181" s="4"/>
      <c r="Q181" s="15" t="s">
        <v>82</v>
      </c>
      <c r="R181" s="15" t="s">
        <v>122</v>
      </c>
      <c r="W181" s="3"/>
      <c r="X181" s="3"/>
    </row>
    <row r="182" spans="1:27" x14ac:dyDescent="0.25">
      <c r="A182" s="3">
        <v>35</v>
      </c>
      <c r="B182" s="3" t="s">
        <v>69</v>
      </c>
      <c r="C182" s="3" t="s">
        <v>66</v>
      </c>
      <c r="D182" s="3">
        <v>0.6</v>
      </c>
      <c r="E182" s="3">
        <v>0.4</v>
      </c>
      <c r="F182" s="3">
        <f t="shared" si="4"/>
        <v>0.5</v>
      </c>
      <c r="G182" s="3"/>
      <c r="H182" s="3"/>
      <c r="I182" s="3"/>
      <c r="J182" s="3"/>
      <c r="K182" s="3"/>
      <c r="L182" s="3"/>
      <c r="M182" s="3"/>
      <c r="N182" s="4"/>
      <c r="O182" s="4"/>
      <c r="P182" s="4"/>
      <c r="Q182" s="15" t="s">
        <v>85</v>
      </c>
      <c r="R182" s="15" t="s">
        <v>122</v>
      </c>
      <c r="W182" s="3"/>
      <c r="X182" s="3"/>
    </row>
    <row r="183" spans="1:27" x14ac:dyDescent="0.25">
      <c r="A183" s="3">
        <v>36</v>
      </c>
      <c r="B183" s="3" t="s">
        <v>69</v>
      </c>
      <c r="C183" s="3" t="s">
        <v>66</v>
      </c>
      <c r="D183" s="3">
        <v>0.7</v>
      </c>
      <c r="E183" s="3">
        <v>0.6</v>
      </c>
      <c r="F183" s="3">
        <f t="shared" si="4"/>
        <v>0.64999999999999991</v>
      </c>
      <c r="G183" s="3"/>
      <c r="H183" s="3"/>
      <c r="I183" s="3"/>
      <c r="J183" s="3"/>
      <c r="K183" s="3"/>
      <c r="L183" s="3"/>
      <c r="M183" s="3"/>
      <c r="N183" s="4"/>
      <c r="O183" s="4"/>
      <c r="P183" s="4"/>
      <c r="Q183" s="15"/>
      <c r="R183" s="15" t="s">
        <v>121</v>
      </c>
      <c r="W183" s="3"/>
      <c r="X183" s="3"/>
    </row>
    <row r="184" spans="1:27" x14ac:dyDescent="0.25">
      <c r="A184" s="3">
        <v>1</v>
      </c>
      <c r="B184" s="3" t="s">
        <v>70</v>
      </c>
      <c r="C184" s="3" t="s">
        <v>66</v>
      </c>
      <c r="D184" s="3">
        <v>2.8</v>
      </c>
      <c r="E184" s="3">
        <v>2.4</v>
      </c>
      <c r="F184" s="3">
        <f t="shared" si="4"/>
        <v>2.5999999999999996</v>
      </c>
      <c r="G184" s="3">
        <f>AVERAGE(F184:F204)</f>
        <v>2.5976190476190473</v>
      </c>
      <c r="H184" s="3">
        <f>STDEV(F184:F204)</f>
        <v>0.7210194502362961</v>
      </c>
      <c r="I184" s="3">
        <v>11.3</v>
      </c>
      <c r="J184" s="3">
        <f>AVERAGE(I184:I204)</f>
        <v>11.533333333333333</v>
      </c>
      <c r="K184" s="3">
        <f>STDEV(I184:I204)</f>
        <v>0.97125348562223102</v>
      </c>
      <c r="L184" s="3">
        <v>533.20000000000005</v>
      </c>
      <c r="M184" s="3">
        <v>16.5</v>
      </c>
      <c r="N184" s="4">
        <f t="shared" si="5"/>
        <v>1.1055000000000001</v>
      </c>
      <c r="O184" s="4">
        <f>AVERAGE(N184:N204)</f>
        <v>1.1524000000000003</v>
      </c>
      <c r="P184" s="4">
        <f>STDEV(N184:N204)</f>
        <v>5.484186357154551E-2</v>
      </c>
      <c r="Q184" s="15" t="s">
        <v>84</v>
      </c>
      <c r="R184" s="15" t="s">
        <v>122</v>
      </c>
      <c r="S184" s="1">
        <f>19/21</f>
        <v>0.90476190476190477</v>
      </c>
      <c r="T184" s="1">
        <f>7/7</f>
        <v>1</v>
      </c>
      <c r="U184" s="34">
        <f>AVERAGE(T184:T204)</f>
        <v>0.90476190476190477</v>
      </c>
      <c r="V184" s="34">
        <f>STDEV(T184:T204)</f>
        <v>8.2478609884232279E-2</v>
      </c>
      <c r="W184" s="3">
        <v>11.3</v>
      </c>
      <c r="X184" s="3">
        <v>16.5</v>
      </c>
      <c r="Y184" s="36">
        <f>W184/X184</f>
        <v>0.68484848484848493</v>
      </c>
      <c r="Z184" s="36">
        <f>AVERAGE(Y184:Y204)</f>
        <v>0.67239505881039852</v>
      </c>
      <c r="AA184" s="36">
        <f>STDEV(Y184:Y204)</f>
        <v>7.577951339649068E-2</v>
      </c>
    </row>
    <row r="185" spans="1:27" x14ac:dyDescent="0.25">
      <c r="A185" s="3">
        <v>2</v>
      </c>
      <c r="B185" s="3" t="s">
        <v>70</v>
      </c>
      <c r="C185" s="3" t="s">
        <v>66</v>
      </c>
      <c r="D185" s="3">
        <v>2.4</v>
      </c>
      <c r="E185" s="3">
        <v>2.2999999999999998</v>
      </c>
      <c r="F185" s="3">
        <f t="shared" si="4"/>
        <v>2.3499999999999996</v>
      </c>
      <c r="G185" s="3"/>
      <c r="H185" s="3"/>
      <c r="I185" s="3"/>
      <c r="J185" s="3"/>
      <c r="K185" s="3"/>
      <c r="L185" s="3"/>
      <c r="M185" s="3"/>
      <c r="N185" s="4"/>
      <c r="O185" s="4"/>
      <c r="P185" s="4"/>
      <c r="Q185" s="15"/>
      <c r="R185" s="15" t="s">
        <v>121</v>
      </c>
      <c r="W185" s="3"/>
      <c r="X185" s="3"/>
    </row>
    <row r="186" spans="1:27" x14ac:dyDescent="0.25">
      <c r="A186" s="3">
        <v>3</v>
      </c>
      <c r="B186" s="3" t="s">
        <v>70</v>
      </c>
      <c r="C186" s="3" t="s">
        <v>66</v>
      </c>
      <c r="D186" s="3">
        <v>2</v>
      </c>
      <c r="E186" s="3">
        <v>2.2000000000000002</v>
      </c>
      <c r="F186" s="3">
        <f t="shared" si="4"/>
        <v>2.1</v>
      </c>
      <c r="G186" s="3"/>
      <c r="H186" s="3"/>
      <c r="I186" s="3"/>
      <c r="J186" s="3"/>
      <c r="K186" s="3"/>
      <c r="L186" s="3"/>
      <c r="M186" s="3"/>
      <c r="N186" s="4"/>
      <c r="O186" s="4"/>
      <c r="P186" s="4"/>
      <c r="Q186" s="15" t="s">
        <v>84</v>
      </c>
      <c r="R186" s="15" t="s">
        <v>122</v>
      </c>
      <c r="W186" s="3"/>
      <c r="X186" s="3"/>
    </row>
    <row r="187" spans="1:27" x14ac:dyDescent="0.25">
      <c r="A187" s="3">
        <v>4</v>
      </c>
      <c r="B187" s="3" t="s">
        <v>70</v>
      </c>
      <c r="C187" s="3" t="s">
        <v>66</v>
      </c>
      <c r="D187" s="3">
        <v>1.7</v>
      </c>
      <c r="E187" s="3">
        <v>2.1</v>
      </c>
      <c r="F187" s="3">
        <f t="shared" si="4"/>
        <v>1.9</v>
      </c>
      <c r="G187" s="3"/>
      <c r="H187" s="3"/>
      <c r="I187" s="3"/>
      <c r="J187" s="3"/>
      <c r="K187" s="3"/>
      <c r="L187" s="3"/>
      <c r="M187" s="3"/>
      <c r="N187" s="4"/>
      <c r="O187" s="4"/>
      <c r="P187" s="4"/>
      <c r="Q187" s="15" t="s">
        <v>94</v>
      </c>
      <c r="R187" s="15" t="s">
        <v>123</v>
      </c>
      <c r="W187" s="3"/>
      <c r="X187" s="3"/>
    </row>
    <row r="188" spans="1:27" x14ac:dyDescent="0.25">
      <c r="A188" s="3">
        <v>5</v>
      </c>
      <c r="B188" s="3" t="s">
        <v>70</v>
      </c>
      <c r="C188" s="3" t="s">
        <v>66</v>
      </c>
      <c r="D188" s="3">
        <v>2</v>
      </c>
      <c r="E188" s="3">
        <v>2</v>
      </c>
      <c r="F188" s="3">
        <f t="shared" si="4"/>
        <v>2</v>
      </c>
      <c r="G188" s="3"/>
      <c r="H188" s="3"/>
      <c r="I188" s="3"/>
      <c r="J188" s="3"/>
      <c r="K188" s="3"/>
      <c r="L188" s="3"/>
      <c r="M188" s="3"/>
      <c r="N188" s="4"/>
      <c r="O188" s="4"/>
      <c r="P188" s="4"/>
      <c r="Q188" s="15" t="s">
        <v>94</v>
      </c>
      <c r="R188" s="15" t="s">
        <v>123</v>
      </c>
      <c r="W188" s="3"/>
      <c r="X188" s="3"/>
    </row>
    <row r="189" spans="1:27" x14ac:dyDescent="0.25">
      <c r="A189" s="3">
        <v>6</v>
      </c>
      <c r="B189" s="3" t="s">
        <v>70</v>
      </c>
      <c r="C189" s="3" t="s">
        <v>66</v>
      </c>
      <c r="D189" s="3">
        <v>2.2999999999999998</v>
      </c>
      <c r="E189" s="3">
        <v>2.2000000000000002</v>
      </c>
      <c r="F189" s="3">
        <f t="shared" si="4"/>
        <v>2.25</v>
      </c>
      <c r="G189" s="3"/>
      <c r="H189" s="3"/>
      <c r="I189" s="3"/>
      <c r="J189" s="3"/>
      <c r="K189" s="3"/>
      <c r="L189" s="3"/>
      <c r="M189" s="3"/>
      <c r="N189" s="4"/>
      <c r="O189" s="4"/>
      <c r="P189" s="4"/>
      <c r="Q189" s="15"/>
      <c r="R189" s="15" t="s">
        <v>121</v>
      </c>
      <c r="W189" s="3"/>
      <c r="X189" s="3"/>
    </row>
    <row r="190" spans="1:27" x14ac:dyDescent="0.25">
      <c r="A190" s="3">
        <v>7</v>
      </c>
      <c r="B190" s="3" t="s">
        <v>70</v>
      </c>
      <c r="C190" s="3" t="s">
        <v>66</v>
      </c>
      <c r="D190" s="3">
        <v>2.2000000000000002</v>
      </c>
      <c r="E190" s="3">
        <v>2.5</v>
      </c>
      <c r="F190" s="3">
        <f t="shared" si="4"/>
        <v>2.35</v>
      </c>
      <c r="G190" s="3"/>
      <c r="H190" s="3"/>
      <c r="I190" s="3"/>
      <c r="J190" s="3"/>
      <c r="K190" s="3"/>
      <c r="L190" s="3"/>
      <c r="M190" s="3"/>
      <c r="N190" s="4"/>
      <c r="O190" s="4"/>
      <c r="P190" s="4"/>
      <c r="Q190" s="15" t="s">
        <v>83</v>
      </c>
      <c r="R190" s="15" t="s">
        <v>122</v>
      </c>
      <c r="W190" s="3"/>
      <c r="X190" s="3"/>
    </row>
    <row r="191" spans="1:27" x14ac:dyDescent="0.25">
      <c r="A191" s="3">
        <v>13</v>
      </c>
      <c r="B191" s="3" t="s">
        <v>70</v>
      </c>
      <c r="C191" s="3" t="s">
        <v>66</v>
      </c>
      <c r="D191" s="3">
        <v>4</v>
      </c>
      <c r="E191" s="3">
        <v>4.3</v>
      </c>
      <c r="F191" s="3">
        <f t="shared" si="4"/>
        <v>4.1500000000000004</v>
      </c>
      <c r="G191" s="3"/>
      <c r="H191" s="3"/>
      <c r="I191" s="3">
        <v>10.7</v>
      </c>
      <c r="J191" s="3"/>
      <c r="K191" s="3"/>
      <c r="L191" s="3">
        <v>577.79999999999995</v>
      </c>
      <c r="M191" s="3">
        <v>18.100000000000001</v>
      </c>
      <c r="N191" s="4">
        <f t="shared" si="5"/>
        <v>1.2127000000000003</v>
      </c>
      <c r="O191" s="4"/>
      <c r="P191" s="4"/>
      <c r="Q191" s="15" t="s">
        <v>83</v>
      </c>
      <c r="R191" s="15" t="s">
        <v>122</v>
      </c>
      <c r="T191" s="1">
        <f>6/7</f>
        <v>0.8571428571428571</v>
      </c>
      <c r="W191" s="3">
        <v>10.7</v>
      </c>
      <c r="X191" s="3">
        <v>18.100000000000001</v>
      </c>
      <c r="Y191" s="36">
        <f>W191/X191</f>
        <v>0.59116022099447507</v>
      </c>
    </row>
    <row r="192" spans="1:27" x14ac:dyDescent="0.25">
      <c r="A192" s="3">
        <v>14</v>
      </c>
      <c r="B192" s="3" t="s">
        <v>70</v>
      </c>
      <c r="C192" s="3" t="s">
        <v>66</v>
      </c>
      <c r="D192" s="3">
        <v>3.4</v>
      </c>
      <c r="E192" s="3">
        <v>3.3</v>
      </c>
      <c r="F192" s="3">
        <f t="shared" si="4"/>
        <v>3.3499999999999996</v>
      </c>
      <c r="G192" s="3"/>
      <c r="H192" s="3"/>
      <c r="I192" s="3"/>
      <c r="J192" s="3"/>
      <c r="K192" s="3"/>
      <c r="L192" s="3"/>
      <c r="M192" s="3"/>
      <c r="N192" s="4"/>
      <c r="O192" s="4"/>
      <c r="P192" s="4"/>
      <c r="Q192" s="15" t="s">
        <v>89</v>
      </c>
      <c r="R192" s="15" t="s">
        <v>122</v>
      </c>
      <c r="W192" s="3"/>
      <c r="X192" s="3"/>
    </row>
    <row r="193" spans="1:27" x14ac:dyDescent="0.25">
      <c r="A193" s="3">
        <v>15</v>
      </c>
      <c r="B193" s="3" t="s">
        <v>70</v>
      </c>
      <c r="C193" s="3" t="s">
        <v>66</v>
      </c>
      <c r="D193" s="3">
        <v>3</v>
      </c>
      <c r="E193" s="3">
        <v>2.9</v>
      </c>
      <c r="F193" s="3">
        <f t="shared" si="4"/>
        <v>2.95</v>
      </c>
      <c r="G193" s="3"/>
      <c r="H193" s="3"/>
      <c r="I193" s="3"/>
      <c r="J193" s="3"/>
      <c r="K193" s="3"/>
      <c r="L193" s="3"/>
      <c r="M193" s="3"/>
      <c r="N193" s="4"/>
      <c r="O193" s="4"/>
      <c r="P193" s="4"/>
      <c r="Q193" s="15" t="s">
        <v>96</v>
      </c>
      <c r="R193" s="15" t="s">
        <v>123</v>
      </c>
      <c r="W193" s="3"/>
      <c r="X193" s="3"/>
    </row>
    <row r="194" spans="1:27" x14ac:dyDescent="0.25">
      <c r="A194" s="3">
        <v>16</v>
      </c>
      <c r="B194" s="3" t="s">
        <v>70</v>
      </c>
      <c r="C194" s="3" t="s">
        <v>66</v>
      </c>
      <c r="D194" s="3">
        <v>1</v>
      </c>
      <c r="E194" s="3">
        <v>1.9</v>
      </c>
      <c r="F194" s="3">
        <f t="shared" si="4"/>
        <v>1.45</v>
      </c>
      <c r="G194" s="3"/>
      <c r="H194" s="3"/>
      <c r="I194" s="3"/>
      <c r="J194" s="3"/>
      <c r="K194" s="3"/>
      <c r="L194" s="3"/>
      <c r="M194" s="3"/>
      <c r="N194" s="4"/>
      <c r="O194" s="4"/>
      <c r="P194" s="4"/>
      <c r="Q194" s="15"/>
      <c r="R194" s="15" t="s">
        <v>121</v>
      </c>
      <c r="W194" s="3"/>
      <c r="X194" s="3"/>
    </row>
    <row r="195" spans="1:27" x14ac:dyDescent="0.25">
      <c r="A195" s="3">
        <v>17</v>
      </c>
      <c r="B195" s="3" t="s">
        <v>70</v>
      </c>
      <c r="C195" s="3" t="s">
        <v>66</v>
      </c>
      <c r="D195" s="3">
        <v>4.3</v>
      </c>
      <c r="E195" s="3">
        <v>4.5999999999999996</v>
      </c>
      <c r="F195" s="3">
        <f t="shared" si="4"/>
        <v>4.4499999999999993</v>
      </c>
      <c r="G195" s="3"/>
      <c r="H195" s="3"/>
      <c r="I195" s="3"/>
      <c r="J195" s="3"/>
      <c r="K195" s="3"/>
      <c r="L195" s="3"/>
      <c r="M195" s="3"/>
      <c r="N195" s="4"/>
      <c r="O195" s="4"/>
      <c r="P195" s="4"/>
      <c r="Q195" s="15"/>
      <c r="R195" s="15" t="s">
        <v>121</v>
      </c>
      <c r="W195" s="3"/>
      <c r="X195" s="3"/>
    </row>
    <row r="196" spans="1:27" x14ac:dyDescent="0.25">
      <c r="A196" s="3">
        <v>18</v>
      </c>
      <c r="B196" s="3" t="s">
        <v>70</v>
      </c>
      <c r="C196" s="3" t="s">
        <v>66</v>
      </c>
      <c r="D196" s="3">
        <v>2.4</v>
      </c>
      <c r="E196" s="3">
        <v>2.4</v>
      </c>
      <c r="F196" s="3">
        <f t="shared" si="4"/>
        <v>2.4</v>
      </c>
      <c r="G196" s="3"/>
      <c r="H196" s="3"/>
      <c r="I196" s="3"/>
      <c r="J196" s="3"/>
      <c r="K196" s="3"/>
      <c r="L196" s="3"/>
      <c r="M196" s="3"/>
      <c r="N196" s="4"/>
      <c r="O196" s="4"/>
      <c r="P196" s="4"/>
      <c r="Q196" s="15" t="s">
        <v>83</v>
      </c>
      <c r="R196" s="15" t="s">
        <v>122</v>
      </c>
      <c r="W196" s="3"/>
      <c r="X196" s="3"/>
    </row>
    <row r="197" spans="1:27" x14ac:dyDescent="0.25">
      <c r="A197" s="3">
        <v>19</v>
      </c>
      <c r="B197" s="3" t="s">
        <v>70</v>
      </c>
      <c r="C197" s="3" t="s">
        <v>66</v>
      </c>
      <c r="D197" s="3">
        <v>1.9</v>
      </c>
      <c r="E197" s="3">
        <v>2.4</v>
      </c>
      <c r="F197" s="3">
        <f t="shared" ref="F197:F260" si="6">AVERAGE(D197:E197)</f>
        <v>2.15</v>
      </c>
      <c r="G197" s="3"/>
      <c r="H197" s="3"/>
      <c r="I197" s="3"/>
      <c r="J197" s="3"/>
      <c r="K197" s="3"/>
      <c r="L197" s="3"/>
      <c r="M197" s="3"/>
      <c r="N197" s="4"/>
      <c r="O197" s="4"/>
      <c r="P197" s="4"/>
      <c r="Q197" s="15" t="s">
        <v>83</v>
      </c>
      <c r="R197" s="15" t="s">
        <v>122</v>
      </c>
      <c r="W197" s="3"/>
      <c r="X197" s="3"/>
    </row>
    <row r="198" spans="1:27" x14ac:dyDescent="0.25">
      <c r="A198" s="3">
        <v>25</v>
      </c>
      <c r="B198" s="3" t="s">
        <v>70</v>
      </c>
      <c r="C198" s="3" t="s">
        <v>66</v>
      </c>
      <c r="D198" s="3">
        <v>1.7</v>
      </c>
      <c r="E198" s="3">
        <v>2.2999999999999998</v>
      </c>
      <c r="F198" s="3">
        <f t="shared" si="6"/>
        <v>2</v>
      </c>
      <c r="G198" s="3"/>
      <c r="H198" s="3"/>
      <c r="I198" s="3">
        <v>12.6</v>
      </c>
      <c r="J198" s="3"/>
      <c r="K198" s="3"/>
      <c r="L198" s="3">
        <v>584.4</v>
      </c>
      <c r="M198" s="3">
        <v>17</v>
      </c>
      <c r="N198" s="4">
        <f t="shared" ref="N198:N253" si="7">M198*0.1*0.067*100/10</f>
        <v>1.1390000000000002</v>
      </c>
      <c r="O198" s="4"/>
      <c r="P198" s="4"/>
      <c r="Q198" s="15" t="s">
        <v>87</v>
      </c>
      <c r="R198" s="15" t="s">
        <v>122</v>
      </c>
      <c r="T198" s="1">
        <f>6/7</f>
        <v>0.8571428571428571</v>
      </c>
      <c r="W198" s="3">
        <v>12.6</v>
      </c>
      <c r="X198" s="3">
        <v>17</v>
      </c>
      <c r="Y198" s="36">
        <f>W198/X198</f>
        <v>0.74117647058823533</v>
      </c>
    </row>
    <row r="199" spans="1:27" x14ac:dyDescent="0.25">
      <c r="A199" s="3">
        <v>26</v>
      </c>
      <c r="B199" s="3" t="s">
        <v>70</v>
      </c>
      <c r="C199" s="3" t="s">
        <v>66</v>
      </c>
      <c r="D199" s="3">
        <v>2.5</v>
      </c>
      <c r="E199" s="3">
        <v>2.2999999999999998</v>
      </c>
      <c r="F199" s="3">
        <f t="shared" si="6"/>
        <v>2.4</v>
      </c>
      <c r="G199" s="3"/>
      <c r="H199" s="3"/>
      <c r="I199" s="3"/>
      <c r="J199" s="3"/>
      <c r="K199" s="3"/>
      <c r="L199" s="3"/>
      <c r="M199" s="3"/>
      <c r="N199" s="4"/>
      <c r="O199" s="4"/>
      <c r="P199" s="4"/>
      <c r="Q199" s="15" t="s">
        <v>83</v>
      </c>
      <c r="R199" s="15" t="s">
        <v>122</v>
      </c>
      <c r="W199" s="3"/>
      <c r="X199" s="3"/>
    </row>
    <row r="200" spans="1:27" x14ac:dyDescent="0.25">
      <c r="A200" s="3">
        <v>27</v>
      </c>
      <c r="B200" s="3" t="s">
        <v>70</v>
      </c>
      <c r="C200" s="3" t="s">
        <v>66</v>
      </c>
      <c r="D200" s="3">
        <v>2</v>
      </c>
      <c r="E200" s="3">
        <v>2.6</v>
      </c>
      <c r="F200" s="3">
        <f t="shared" si="6"/>
        <v>2.2999999999999998</v>
      </c>
      <c r="G200" s="3"/>
      <c r="H200" s="3"/>
      <c r="I200" s="3"/>
      <c r="J200" s="3"/>
      <c r="K200" s="3"/>
      <c r="L200" s="3"/>
      <c r="M200" s="3"/>
      <c r="N200" s="4"/>
      <c r="O200" s="4"/>
      <c r="P200" s="4"/>
      <c r="Q200" s="15"/>
      <c r="R200" s="15" t="s">
        <v>121</v>
      </c>
      <c r="W200" s="3"/>
      <c r="X200" s="3"/>
    </row>
    <row r="201" spans="1:27" x14ac:dyDescent="0.25">
      <c r="A201" s="3">
        <v>28</v>
      </c>
      <c r="B201" s="3" t="s">
        <v>70</v>
      </c>
      <c r="C201" s="3" t="s">
        <v>66</v>
      </c>
      <c r="D201" s="3">
        <v>3.2</v>
      </c>
      <c r="E201" s="3">
        <v>3</v>
      </c>
      <c r="F201" s="3">
        <f t="shared" si="6"/>
        <v>3.1</v>
      </c>
      <c r="G201" s="3"/>
      <c r="H201" s="3"/>
      <c r="I201" s="3"/>
      <c r="J201" s="3"/>
      <c r="K201" s="3"/>
      <c r="L201" s="3"/>
      <c r="M201" s="3"/>
      <c r="N201" s="4"/>
      <c r="O201" s="4"/>
      <c r="P201" s="4"/>
      <c r="Q201" s="15" t="s">
        <v>85</v>
      </c>
      <c r="R201" s="15" t="s">
        <v>122</v>
      </c>
      <c r="W201" s="3"/>
      <c r="X201" s="3"/>
    </row>
    <row r="202" spans="1:27" x14ac:dyDescent="0.25">
      <c r="A202" s="3">
        <v>29</v>
      </c>
      <c r="B202" s="3" t="s">
        <v>70</v>
      </c>
      <c r="C202" s="3" t="s">
        <v>66</v>
      </c>
      <c r="D202" s="3">
        <v>2.5</v>
      </c>
      <c r="E202" s="3">
        <v>2.5</v>
      </c>
      <c r="F202" s="3">
        <f t="shared" si="6"/>
        <v>2.5</v>
      </c>
      <c r="G202" s="3"/>
      <c r="H202" s="3"/>
      <c r="I202" s="3"/>
      <c r="J202" s="3"/>
      <c r="K202" s="3"/>
      <c r="L202" s="3"/>
      <c r="M202" s="3"/>
      <c r="N202" s="4"/>
      <c r="O202" s="4"/>
      <c r="P202" s="4"/>
      <c r="Q202" s="15" t="s">
        <v>94</v>
      </c>
      <c r="R202" s="15" t="s">
        <v>123</v>
      </c>
      <c r="W202" s="3"/>
      <c r="X202" s="3"/>
    </row>
    <row r="203" spans="1:27" x14ac:dyDescent="0.25">
      <c r="A203" s="3">
        <v>30</v>
      </c>
      <c r="B203" s="3" t="s">
        <v>70</v>
      </c>
      <c r="C203" s="3" t="s">
        <v>66</v>
      </c>
      <c r="D203" s="3">
        <v>3</v>
      </c>
      <c r="E203" s="3">
        <v>3.1</v>
      </c>
      <c r="F203" s="3">
        <f t="shared" si="6"/>
        <v>3.05</v>
      </c>
      <c r="G203" s="3"/>
      <c r="H203" s="3"/>
      <c r="I203" s="3"/>
      <c r="J203" s="3"/>
      <c r="K203" s="3"/>
      <c r="L203" s="3"/>
      <c r="M203" s="3"/>
      <c r="N203" s="4"/>
      <c r="O203" s="4"/>
      <c r="P203" s="4"/>
      <c r="Q203" s="15" t="s">
        <v>85</v>
      </c>
      <c r="R203" s="15" t="s">
        <v>122</v>
      </c>
      <c r="W203" s="3"/>
      <c r="X203" s="3"/>
    </row>
    <row r="204" spans="1:27" x14ac:dyDescent="0.25">
      <c r="A204" s="3">
        <v>31</v>
      </c>
      <c r="B204" s="3" t="s">
        <v>70</v>
      </c>
      <c r="C204" s="3" t="s">
        <v>66</v>
      </c>
      <c r="D204" s="3">
        <v>2.8</v>
      </c>
      <c r="E204" s="3">
        <v>2.7</v>
      </c>
      <c r="F204" s="3">
        <f t="shared" si="6"/>
        <v>2.75</v>
      </c>
      <c r="G204" s="3"/>
      <c r="H204" s="3"/>
      <c r="I204" s="3"/>
      <c r="J204" s="3"/>
      <c r="K204" s="3"/>
      <c r="L204" s="3"/>
      <c r="M204" s="3"/>
      <c r="N204" s="4"/>
      <c r="O204" s="4"/>
      <c r="P204" s="4"/>
      <c r="Q204" s="15"/>
      <c r="R204" s="15" t="s">
        <v>121</v>
      </c>
      <c r="W204" s="3"/>
      <c r="X204" s="3"/>
    </row>
    <row r="205" spans="1:27" x14ac:dyDescent="0.25">
      <c r="A205" s="3">
        <v>1</v>
      </c>
      <c r="B205" s="3" t="s">
        <v>64</v>
      </c>
      <c r="C205" s="3" t="s">
        <v>67</v>
      </c>
      <c r="D205" s="3">
        <v>0.8</v>
      </c>
      <c r="E205" s="3">
        <v>0.9</v>
      </c>
      <c r="F205" s="3">
        <f t="shared" si="6"/>
        <v>0.85000000000000009</v>
      </c>
      <c r="G205" s="3">
        <f>AVERAGE(F205:F240)</f>
        <v>1.9972222222222216</v>
      </c>
      <c r="H205" s="3">
        <f>STDEV(F205:F240)</f>
        <v>1.2013649644374431</v>
      </c>
      <c r="I205" s="3">
        <v>8.1</v>
      </c>
      <c r="J205" s="3">
        <f>AVERAGE(I205:I240)</f>
        <v>8.9666666666666668</v>
      </c>
      <c r="K205" s="3">
        <f>STDEV(I205:I240)</f>
        <v>1.2503332889007479</v>
      </c>
      <c r="L205" s="3">
        <v>568.9</v>
      </c>
      <c r="M205" s="3">
        <v>21.1</v>
      </c>
      <c r="N205" s="4">
        <f t="shared" si="7"/>
        <v>1.4137000000000002</v>
      </c>
      <c r="O205" s="4">
        <f>AVERAGE(N205:N240)</f>
        <v>1.4784666666666668</v>
      </c>
      <c r="P205" s="4">
        <f>STDEV(N205:N240)</f>
        <v>6.0794270563379028E-2</v>
      </c>
      <c r="Q205" s="15"/>
      <c r="R205" s="15" t="s">
        <v>121</v>
      </c>
      <c r="S205" s="1">
        <f>11/36</f>
        <v>0.30555555555555558</v>
      </c>
      <c r="T205" s="1">
        <f>3/12</f>
        <v>0.25</v>
      </c>
      <c r="U205" s="34">
        <f>AVERAGE(T205:T240)</f>
        <v>0.30555555555555558</v>
      </c>
      <c r="V205" s="34">
        <f>STDEV(T205:T240)</f>
        <v>9.62250448649377E-2</v>
      </c>
      <c r="W205" s="3">
        <v>8.1</v>
      </c>
      <c r="X205" s="3">
        <v>21.1</v>
      </c>
      <c r="Y205" s="36">
        <f>W205/X205</f>
        <v>0.38388625592417058</v>
      </c>
      <c r="Z205" s="36">
        <f>AVERAGE(Y205:Y240)</f>
        <v>0.4054710353060898</v>
      </c>
      <c r="AA205" s="36">
        <f>STDEV(Y205:Y240)</f>
        <v>4.2245754615386828E-2</v>
      </c>
    </row>
    <row r="206" spans="1:27" x14ac:dyDescent="0.25">
      <c r="A206" s="3">
        <v>2</v>
      </c>
      <c r="B206" s="3" t="s">
        <v>64</v>
      </c>
      <c r="C206" s="3" t="s">
        <v>67</v>
      </c>
      <c r="D206" s="3">
        <v>1.1000000000000001</v>
      </c>
      <c r="E206" s="3">
        <v>1.4</v>
      </c>
      <c r="F206" s="3">
        <f t="shared" si="6"/>
        <v>1.25</v>
      </c>
      <c r="G206" s="3"/>
      <c r="H206" s="3"/>
      <c r="I206" s="3"/>
      <c r="J206" s="3"/>
      <c r="K206" s="3"/>
      <c r="L206" s="3"/>
      <c r="M206" s="3"/>
      <c r="N206" s="4"/>
      <c r="O206" s="4"/>
      <c r="P206" s="4"/>
      <c r="Q206" s="15" t="s">
        <v>85</v>
      </c>
      <c r="R206" s="15" t="s">
        <v>122</v>
      </c>
      <c r="W206" s="3"/>
      <c r="X206" s="3"/>
    </row>
    <row r="207" spans="1:27" x14ac:dyDescent="0.25">
      <c r="A207" s="3">
        <v>3</v>
      </c>
      <c r="B207" s="3" t="s">
        <v>64</v>
      </c>
      <c r="C207" s="3" t="s">
        <v>67</v>
      </c>
      <c r="D207" s="3">
        <v>2.1</v>
      </c>
      <c r="E207" s="3">
        <v>2.2000000000000002</v>
      </c>
      <c r="F207" s="3">
        <f t="shared" si="6"/>
        <v>2.1500000000000004</v>
      </c>
      <c r="G207" s="3"/>
      <c r="H207" s="3"/>
      <c r="I207" s="3"/>
      <c r="J207" s="3"/>
      <c r="K207" s="3"/>
      <c r="L207" s="3"/>
      <c r="M207" s="3"/>
      <c r="N207" s="4"/>
      <c r="O207" s="4"/>
      <c r="P207" s="4"/>
      <c r="Q207" s="15"/>
      <c r="R207" s="15" t="s">
        <v>121</v>
      </c>
      <c r="W207" s="3"/>
      <c r="X207" s="3"/>
    </row>
    <row r="208" spans="1:27" x14ac:dyDescent="0.25">
      <c r="A208" s="3">
        <v>4</v>
      </c>
      <c r="B208" s="3" t="s">
        <v>64</v>
      </c>
      <c r="C208" s="3" t="s">
        <v>67</v>
      </c>
      <c r="D208" s="3">
        <v>0.4</v>
      </c>
      <c r="E208" s="3">
        <v>0.3</v>
      </c>
      <c r="F208" s="3">
        <f t="shared" si="6"/>
        <v>0.35</v>
      </c>
      <c r="G208" s="3"/>
      <c r="H208" s="3"/>
      <c r="I208" s="3"/>
      <c r="J208" s="3"/>
      <c r="K208" s="3"/>
      <c r="L208" s="3"/>
      <c r="M208" s="3"/>
      <c r="N208" s="4"/>
      <c r="O208" s="4"/>
      <c r="P208" s="4"/>
      <c r="Q208" s="15" t="s">
        <v>83</v>
      </c>
      <c r="R208" s="15" t="s">
        <v>122</v>
      </c>
      <c r="W208" s="3"/>
      <c r="X208" s="3"/>
    </row>
    <row r="209" spans="1:25" x14ac:dyDescent="0.25">
      <c r="A209" s="3">
        <v>5</v>
      </c>
      <c r="B209" s="3" t="s">
        <v>64</v>
      </c>
      <c r="C209" s="3" t="s">
        <v>67</v>
      </c>
      <c r="D209" s="3">
        <v>1.5</v>
      </c>
      <c r="E209" s="3">
        <v>1.3</v>
      </c>
      <c r="F209" s="3">
        <f t="shared" si="6"/>
        <v>1.4</v>
      </c>
      <c r="G209" s="3"/>
      <c r="H209" s="3"/>
      <c r="I209" s="3"/>
      <c r="J209" s="3"/>
      <c r="K209" s="3"/>
      <c r="L209" s="3"/>
      <c r="M209" s="3"/>
      <c r="N209" s="4"/>
      <c r="O209" s="4"/>
      <c r="P209" s="4"/>
      <c r="Q209" s="15"/>
      <c r="R209" s="15" t="s">
        <v>121</v>
      </c>
      <c r="W209" s="3"/>
      <c r="X209" s="3"/>
    </row>
    <row r="210" spans="1:25" x14ac:dyDescent="0.25">
      <c r="A210" s="3">
        <v>6</v>
      </c>
      <c r="B210" s="3" t="s">
        <v>64</v>
      </c>
      <c r="C210" s="3" t="s">
        <v>67</v>
      </c>
      <c r="D210" s="3">
        <v>1.6</v>
      </c>
      <c r="E210" s="3">
        <v>1.6</v>
      </c>
      <c r="F210" s="3">
        <f t="shared" si="6"/>
        <v>1.6</v>
      </c>
      <c r="G210" s="3"/>
      <c r="H210" s="3"/>
      <c r="I210" s="3"/>
      <c r="J210" s="3"/>
      <c r="K210" s="3"/>
      <c r="L210" s="3"/>
      <c r="M210" s="3"/>
      <c r="N210" s="4"/>
      <c r="O210" s="4"/>
      <c r="P210" s="4"/>
      <c r="Q210" s="15"/>
      <c r="R210" s="15" t="s">
        <v>121</v>
      </c>
      <c r="W210" s="3"/>
      <c r="X210" s="3"/>
    </row>
    <row r="211" spans="1:25" x14ac:dyDescent="0.25">
      <c r="A211" s="3">
        <v>7</v>
      </c>
      <c r="B211" s="3" t="s">
        <v>64</v>
      </c>
      <c r="C211" s="3" t="s">
        <v>67</v>
      </c>
      <c r="D211" s="3">
        <v>2</v>
      </c>
      <c r="E211" s="3">
        <v>1.7</v>
      </c>
      <c r="F211" s="3">
        <f t="shared" si="6"/>
        <v>1.85</v>
      </c>
      <c r="G211" s="3"/>
      <c r="H211" s="3"/>
      <c r="I211" s="3"/>
      <c r="J211" s="3"/>
      <c r="K211" s="3"/>
      <c r="L211" s="3"/>
      <c r="M211" s="3"/>
      <c r="N211" s="4"/>
      <c r="O211" s="4"/>
      <c r="P211" s="4"/>
      <c r="Q211" s="15"/>
      <c r="R211" s="15" t="s">
        <v>121</v>
      </c>
      <c r="W211" s="3"/>
      <c r="X211" s="3"/>
    </row>
    <row r="212" spans="1:25" x14ac:dyDescent="0.25">
      <c r="A212" s="3">
        <v>8</v>
      </c>
      <c r="B212" s="3" t="s">
        <v>64</v>
      </c>
      <c r="C212" s="3" t="s">
        <v>67</v>
      </c>
      <c r="D212" s="3">
        <v>1.6</v>
      </c>
      <c r="E212" s="3">
        <v>1.7</v>
      </c>
      <c r="F212" s="3">
        <f t="shared" si="6"/>
        <v>1.65</v>
      </c>
      <c r="G212" s="3"/>
      <c r="H212" s="3"/>
      <c r="I212" s="3"/>
      <c r="J212" s="3"/>
      <c r="K212" s="3"/>
      <c r="L212" s="3"/>
      <c r="M212" s="3"/>
      <c r="N212" s="4"/>
      <c r="O212" s="4"/>
      <c r="P212" s="4"/>
      <c r="Q212" s="15"/>
      <c r="R212" s="15" t="s">
        <v>121</v>
      </c>
      <c r="W212" s="3"/>
      <c r="X212" s="3"/>
    </row>
    <row r="213" spans="1:25" x14ac:dyDescent="0.25">
      <c r="A213" s="3">
        <v>9</v>
      </c>
      <c r="B213" s="3" t="s">
        <v>64</v>
      </c>
      <c r="C213" s="3" t="s">
        <v>67</v>
      </c>
      <c r="D213" s="3">
        <v>4</v>
      </c>
      <c r="E213" s="3">
        <v>3.8</v>
      </c>
      <c r="F213" s="3">
        <f t="shared" si="6"/>
        <v>3.9</v>
      </c>
      <c r="G213" s="3"/>
      <c r="H213" s="3"/>
      <c r="I213" s="3"/>
      <c r="J213" s="3"/>
      <c r="K213" s="3"/>
      <c r="L213" s="3"/>
      <c r="M213" s="3"/>
      <c r="N213" s="4"/>
      <c r="O213" s="4"/>
      <c r="P213" s="4"/>
      <c r="Q213" s="15"/>
      <c r="R213" s="15" t="s">
        <v>121</v>
      </c>
      <c r="W213" s="3"/>
      <c r="X213" s="3"/>
    </row>
    <row r="214" spans="1:25" x14ac:dyDescent="0.25">
      <c r="A214" s="3">
        <v>10</v>
      </c>
      <c r="B214" s="3" t="s">
        <v>64</v>
      </c>
      <c r="C214" s="3" t="s">
        <v>67</v>
      </c>
      <c r="D214" s="3">
        <v>2</v>
      </c>
      <c r="E214" s="3">
        <v>2</v>
      </c>
      <c r="F214" s="3">
        <f t="shared" si="6"/>
        <v>2</v>
      </c>
      <c r="G214" s="3"/>
      <c r="H214" s="3"/>
      <c r="I214" s="3"/>
      <c r="J214" s="3"/>
      <c r="K214" s="3"/>
      <c r="L214" s="3"/>
      <c r="M214" s="3"/>
      <c r="N214" s="4"/>
      <c r="O214" s="4"/>
      <c r="P214" s="4"/>
      <c r="Q214" s="15"/>
      <c r="R214" s="15" t="s">
        <v>121</v>
      </c>
      <c r="W214" s="3"/>
      <c r="X214" s="3"/>
    </row>
    <row r="215" spans="1:25" x14ac:dyDescent="0.25">
      <c r="A215" s="3">
        <v>11</v>
      </c>
      <c r="B215" s="3" t="s">
        <v>64</v>
      </c>
      <c r="C215" s="3" t="s">
        <v>67</v>
      </c>
      <c r="D215" s="3">
        <v>1.7</v>
      </c>
      <c r="E215" s="3">
        <v>1.9</v>
      </c>
      <c r="F215" s="3">
        <f t="shared" si="6"/>
        <v>1.7999999999999998</v>
      </c>
      <c r="G215" s="3"/>
      <c r="H215" s="3"/>
      <c r="I215" s="3"/>
      <c r="J215" s="3"/>
      <c r="K215" s="3"/>
      <c r="L215" s="3"/>
      <c r="M215" s="3"/>
      <c r="N215" s="4"/>
      <c r="O215" s="4"/>
      <c r="P215" s="4"/>
      <c r="Q215" s="15"/>
      <c r="R215" s="15" t="s">
        <v>121</v>
      </c>
      <c r="W215" s="3"/>
      <c r="X215" s="3"/>
    </row>
    <row r="216" spans="1:25" x14ac:dyDescent="0.25">
      <c r="A216" s="3">
        <v>12</v>
      </c>
      <c r="B216" s="3" t="s">
        <v>64</v>
      </c>
      <c r="C216" s="3" t="s">
        <v>67</v>
      </c>
      <c r="D216" s="3">
        <v>1.2</v>
      </c>
      <c r="E216" s="3">
        <v>1</v>
      </c>
      <c r="F216" s="3">
        <f t="shared" si="6"/>
        <v>1.1000000000000001</v>
      </c>
      <c r="G216" s="3"/>
      <c r="H216" s="3"/>
      <c r="I216" s="3"/>
      <c r="J216" s="3"/>
      <c r="K216" s="3"/>
      <c r="L216" s="3"/>
      <c r="M216" s="3"/>
      <c r="N216" s="4"/>
      <c r="O216" s="4"/>
      <c r="P216" s="4"/>
      <c r="Q216" s="15" t="s">
        <v>83</v>
      </c>
      <c r="R216" s="15" t="s">
        <v>122</v>
      </c>
      <c r="W216" s="3"/>
      <c r="X216" s="3"/>
    </row>
    <row r="217" spans="1:25" x14ac:dyDescent="0.25">
      <c r="A217" s="3">
        <v>13</v>
      </c>
      <c r="B217" s="3" t="s">
        <v>64</v>
      </c>
      <c r="C217" s="3" t="s">
        <v>67</v>
      </c>
      <c r="D217" s="3">
        <v>5.7</v>
      </c>
      <c r="E217" s="3">
        <v>5.3</v>
      </c>
      <c r="F217" s="3">
        <f t="shared" si="6"/>
        <v>5.5</v>
      </c>
      <c r="G217" s="3"/>
      <c r="H217" s="3"/>
      <c r="I217" s="3">
        <v>10.4</v>
      </c>
      <c r="J217" s="3"/>
      <c r="K217" s="3"/>
      <c r="L217" s="3">
        <v>628.20000000000005</v>
      </c>
      <c r="M217" s="3">
        <v>22.9</v>
      </c>
      <c r="N217" s="4">
        <f t="shared" si="7"/>
        <v>1.5343000000000002</v>
      </c>
      <c r="O217" s="4"/>
      <c r="P217" s="4"/>
      <c r="Q217" s="15"/>
      <c r="R217" s="15" t="s">
        <v>121</v>
      </c>
      <c r="T217" s="1">
        <f>5/12</f>
        <v>0.41666666666666669</v>
      </c>
      <c r="W217" s="3">
        <v>10.4</v>
      </c>
      <c r="X217" s="3">
        <v>22.9</v>
      </c>
      <c r="Y217" s="36">
        <f>W217/X217</f>
        <v>0.45414847161572058</v>
      </c>
    </row>
    <row r="218" spans="1:25" x14ac:dyDescent="0.25">
      <c r="A218" s="3">
        <v>14</v>
      </c>
      <c r="B218" s="3" t="s">
        <v>64</v>
      </c>
      <c r="C218" s="3" t="s">
        <v>67</v>
      </c>
      <c r="D218" s="3">
        <v>1.4</v>
      </c>
      <c r="E218" s="3">
        <v>1.4</v>
      </c>
      <c r="F218" s="3">
        <f t="shared" si="6"/>
        <v>1.4</v>
      </c>
      <c r="G218" s="3"/>
      <c r="H218" s="3"/>
      <c r="I218" s="3"/>
      <c r="J218" s="3"/>
      <c r="K218" s="3"/>
      <c r="L218" s="3"/>
      <c r="M218" s="3"/>
      <c r="N218" s="4"/>
      <c r="O218" s="4"/>
      <c r="P218" s="4"/>
      <c r="Q218" s="15" t="s">
        <v>83</v>
      </c>
      <c r="R218" s="15" t="s">
        <v>122</v>
      </c>
      <c r="W218" s="3"/>
      <c r="X218" s="3"/>
    </row>
    <row r="219" spans="1:25" x14ac:dyDescent="0.25">
      <c r="A219" s="3">
        <v>15</v>
      </c>
      <c r="B219" s="3" t="s">
        <v>64</v>
      </c>
      <c r="C219" s="3" t="s">
        <v>67</v>
      </c>
      <c r="D219" s="3">
        <v>3.2</v>
      </c>
      <c r="E219" s="3">
        <v>2.7</v>
      </c>
      <c r="F219" s="3">
        <f t="shared" si="6"/>
        <v>2.95</v>
      </c>
      <c r="G219" s="3"/>
      <c r="H219" s="3"/>
      <c r="I219" s="3"/>
      <c r="J219" s="3"/>
      <c r="K219" s="3"/>
      <c r="L219" s="3"/>
      <c r="M219" s="3"/>
      <c r="N219" s="4"/>
      <c r="O219" s="4"/>
      <c r="P219" s="4"/>
      <c r="Q219" s="15"/>
      <c r="R219" s="15" t="s">
        <v>121</v>
      </c>
      <c r="W219" s="3"/>
      <c r="X219" s="3"/>
    </row>
    <row r="220" spans="1:25" x14ac:dyDescent="0.25">
      <c r="A220" s="3">
        <v>16</v>
      </c>
      <c r="B220" s="3" t="s">
        <v>64</v>
      </c>
      <c r="C220" s="3" t="s">
        <v>67</v>
      </c>
      <c r="D220" s="3">
        <v>1</v>
      </c>
      <c r="E220" s="3">
        <v>0.8</v>
      </c>
      <c r="F220" s="3">
        <f t="shared" si="6"/>
        <v>0.9</v>
      </c>
      <c r="G220" s="3"/>
      <c r="H220" s="3"/>
      <c r="I220" s="3"/>
      <c r="J220" s="3"/>
      <c r="K220" s="3"/>
      <c r="L220" s="3"/>
      <c r="M220" s="3"/>
      <c r="N220" s="4"/>
      <c r="O220" s="4"/>
      <c r="P220" s="4"/>
      <c r="Q220" s="15" t="s">
        <v>87</v>
      </c>
      <c r="R220" s="15" t="s">
        <v>122</v>
      </c>
      <c r="W220" s="3"/>
      <c r="X220" s="3"/>
    </row>
    <row r="221" spans="1:25" x14ac:dyDescent="0.25">
      <c r="A221" s="3">
        <v>17</v>
      </c>
      <c r="B221" s="3" t="s">
        <v>64</v>
      </c>
      <c r="C221" s="3" t="s">
        <v>67</v>
      </c>
      <c r="D221" s="3">
        <v>2.9</v>
      </c>
      <c r="E221" s="3">
        <v>3.2</v>
      </c>
      <c r="F221" s="3">
        <f t="shared" si="6"/>
        <v>3.05</v>
      </c>
      <c r="G221" s="3"/>
      <c r="H221" s="3"/>
      <c r="I221" s="3"/>
      <c r="J221" s="3"/>
      <c r="K221" s="3"/>
      <c r="L221" s="3"/>
      <c r="M221" s="3"/>
      <c r="N221" s="4"/>
      <c r="O221" s="4"/>
      <c r="P221" s="4"/>
      <c r="Q221" s="15"/>
      <c r="R221" s="15" t="s">
        <v>121</v>
      </c>
      <c r="W221" s="3"/>
      <c r="X221" s="3"/>
    </row>
    <row r="222" spans="1:25" x14ac:dyDescent="0.25">
      <c r="A222" s="3">
        <v>18</v>
      </c>
      <c r="B222" s="3" t="s">
        <v>64</v>
      </c>
      <c r="C222" s="3" t="s">
        <v>67</v>
      </c>
      <c r="D222" s="3">
        <v>2.4</v>
      </c>
      <c r="E222" s="3">
        <v>2.1</v>
      </c>
      <c r="F222" s="3">
        <f t="shared" si="6"/>
        <v>2.25</v>
      </c>
      <c r="G222" s="3"/>
      <c r="H222" s="3"/>
      <c r="I222" s="3"/>
      <c r="J222" s="3"/>
      <c r="K222" s="3"/>
      <c r="L222" s="3"/>
      <c r="M222" s="3"/>
      <c r="N222" s="4"/>
      <c r="O222" s="4"/>
      <c r="P222" s="4"/>
      <c r="Q222" s="15"/>
      <c r="R222" s="15" t="s">
        <v>121</v>
      </c>
      <c r="W222" s="3"/>
      <c r="X222" s="3"/>
    </row>
    <row r="223" spans="1:25" x14ac:dyDescent="0.25">
      <c r="A223" s="3">
        <v>19</v>
      </c>
      <c r="B223" s="3" t="s">
        <v>64</v>
      </c>
      <c r="C223" s="3" t="s">
        <v>67</v>
      </c>
      <c r="D223" s="3">
        <v>2.2000000000000002</v>
      </c>
      <c r="E223" s="3">
        <v>2.5</v>
      </c>
      <c r="F223" s="3">
        <f t="shared" si="6"/>
        <v>2.35</v>
      </c>
      <c r="G223" s="3"/>
      <c r="H223" s="3"/>
      <c r="I223" s="3"/>
      <c r="J223" s="3"/>
      <c r="K223" s="3"/>
      <c r="L223" s="3"/>
      <c r="M223" s="3"/>
      <c r="N223" s="4"/>
      <c r="O223" s="4"/>
      <c r="P223" s="4"/>
      <c r="Q223" s="15" t="s">
        <v>85</v>
      </c>
      <c r="R223" s="15" t="s">
        <v>122</v>
      </c>
      <c r="W223" s="3"/>
      <c r="X223" s="3"/>
    </row>
    <row r="224" spans="1:25" x14ac:dyDescent="0.25">
      <c r="A224" s="3">
        <v>20</v>
      </c>
      <c r="B224" s="3" t="s">
        <v>64</v>
      </c>
      <c r="C224" s="3" t="s">
        <v>67</v>
      </c>
      <c r="D224" s="3">
        <v>1.1000000000000001</v>
      </c>
      <c r="E224" s="3">
        <v>1.8</v>
      </c>
      <c r="F224" s="3">
        <f t="shared" si="6"/>
        <v>1.4500000000000002</v>
      </c>
      <c r="G224" s="3"/>
      <c r="H224" s="3"/>
      <c r="I224" s="3"/>
      <c r="J224" s="3"/>
      <c r="K224" s="3"/>
      <c r="L224" s="3"/>
      <c r="M224" s="3"/>
      <c r="N224" s="4"/>
      <c r="O224" s="4"/>
      <c r="P224" s="4"/>
      <c r="Q224" s="15" t="s">
        <v>83</v>
      </c>
      <c r="R224" s="15" t="s">
        <v>122</v>
      </c>
      <c r="W224" s="3"/>
      <c r="X224" s="3"/>
    </row>
    <row r="225" spans="1:25" x14ac:dyDescent="0.25">
      <c r="A225" s="3">
        <v>21</v>
      </c>
      <c r="B225" s="3" t="s">
        <v>64</v>
      </c>
      <c r="C225" s="3" t="s">
        <v>67</v>
      </c>
      <c r="D225" s="3">
        <v>3.3</v>
      </c>
      <c r="E225" s="3">
        <v>2.5</v>
      </c>
      <c r="F225" s="3">
        <f t="shared" si="6"/>
        <v>2.9</v>
      </c>
      <c r="G225" s="3"/>
      <c r="H225" s="3"/>
      <c r="I225" s="3"/>
      <c r="J225" s="3"/>
      <c r="K225" s="3"/>
      <c r="L225" s="3"/>
      <c r="M225" s="3"/>
      <c r="N225" s="4"/>
      <c r="O225" s="4"/>
      <c r="P225" s="4"/>
      <c r="Q225" s="15"/>
      <c r="R225" s="15" t="s">
        <v>121</v>
      </c>
      <c r="W225" s="3"/>
      <c r="X225" s="3"/>
    </row>
    <row r="226" spans="1:25" x14ac:dyDescent="0.25">
      <c r="A226" s="3">
        <v>22</v>
      </c>
      <c r="B226" s="3" t="s">
        <v>64</v>
      </c>
      <c r="C226" s="3" t="s">
        <v>67</v>
      </c>
      <c r="D226" s="3">
        <v>2.2999999999999998</v>
      </c>
      <c r="E226" s="3">
        <v>2.1</v>
      </c>
      <c r="F226" s="3">
        <f t="shared" si="6"/>
        <v>2.2000000000000002</v>
      </c>
      <c r="G226" s="3"/>
      <c r="H226" s="3"/>
      <c r="I226" s="3"/>
      <c r="J226" s="3"/>
      <c r="K226" s="3"/>
      <c r="L226" s="3"/>
      <c r="M226" s="3"/>
      <c r="N226" s="4"/>
      <c r="O226" s="4"/>
      <c r="P226" s="4"/>
      <c r="Q226" s="15"/>
      <c r="R226" s="15" t="s">
        <v>121</v>
      </c>
      <c r="W226" s="3"/>
      <c r="X226" s="3"/>
    </row>
    <row r="227" spans="1:25" x14ac:dyDescent="0.25">
      <c r="A227" s="3">
        <v>23</v>
      </c>
      <c r="B227" s="3" t="s">
        <v>64</v>
      </c>
      <c r="C227" s="3" t="s">
        <v>67</v>
      </c>
      <c r="D227" s="3">
        <v>1.1000000000000001</v>
      </c>
      <c r="E227" s="3">
        <v>1.7</v>
      </c>
      <c r="F227" s="3">
        <f t="shared" si="6"/>
        <v>1.4</v>
      </c>
      <c r="G227" s="3"/>
      <c r="H227" s="3"/>
      <c r="I227" s="3"/>
      <c r="J227" s="3"/>
      <c r="K227" s="3"/>
      <c r="L227" s="3"/>
      <c r="M227" s="3"/>
      <c r="N227" s="4"/>
      <c r="O227" s="4"/>
      <c r="P227" s="4"/>
      <c r="Q227" s="15" t="s">
        <v>85</v>
      </c>
      <c r="R227" s="15" t="s">
        <v>122</v>
      </c>
      <c r="W227" s="3"/>
      <c r="X227" s="3"/>
    </row>
    <row r="228" spans="1:25" x14ac:dyDescent="0.25">
      <c r="A228" s="3">
        <v>24</v>
      </c>
      <c r="B228" s="3" t="s">
        <v>64</v>
      </c>
      <c r="C228" s="3" t="s">
        <v>67</v>
      </c>
      <c r="D228" s="3">
        <v>2</v>
      </c>
      <c r="E228" s="3">
        <v>2</v>
      </c>
      <c r="F228" s="3">
        <f t="shared" si="6"/>
        <v>2</v>
      </c>
      <c r="G228" s="3"/>
      <c r="H228" s="3"/>
      <c r="I228" s="3"/>
      <c r="J228" s="3"/>
      <c r="K228" s="3"/>
      <c r="L228" s="3"/>
      <c r="M228" s="3"/>
      <c r="N228" s="4"/>
      <c r="O228" s="4"/>
      <c r="P228" s="4"/>
      <c r="Q228" s="15"/>
      <c r="R228" s="15" t="s">
        <v>121</v>
      </c>
      <c r="W228" s="3"/>
      <c r="X228" s="3"/>
    </row>
    <row r="229" spans="1:25" x14ac:dyDescent="0.25">
      <c r="A229" s="3">
        <v>25</v>
      </c>
      <c r="B229" s="3" t="s">
        <v>64</v>
      </c>
      <c r="C229" s="3" t="s">
        <v>67</v>
      </c>
      <c r="D229" s="3">
        <v>2.2999999999999998</v>
      </c>
      <c r="E229" s="3">
        <v>2.5</v>
      </c>
      <c r="F229" s="3">
        <f t="shared" si="6"/>
        <v>2.4</v>
      </c>
      <c r="G229" s="3"/>
      <c r="H229" s="3"/>
      <c r="I229" s="3">
        <v>8.4</v>
      </c>
      <c r="J229" s="3"/>
      <c r="K229" s="3"/>
      <c r="L229" s="3">
        <v>649.20000000000005</v>
      </c>
      <c r="M229" s="3">
        <v>22.2</v>
      </c>
      <c r="N229" s="4">
        <f t="shared" si="7"/>
        <v>1.4874000000000001</v>
      </c>
      <c r="O229" s="4"/>
      <c r="P229" s="4"/>
      <c r="Q229" s="15"/>
      <c r="R229" s="15" t="s">
        <v>121</v>
      </c>
      <c r="T229" s="1">
        <f>3/12</f>
        <v>0.25</v>
      </c>
      <c r="W229" s="3">
        <v>8.4</v>
      </c>
      <c r="X229" s="3">
        <v>22.2</v>
      </c>
      <c r="Y229" s="36">
        <f>W229/X229</f>
        <v>0.3783783783783784</v>
      </c>
    </row>
    <row r="230" spans="1:25" x14ac:dyDescent="0.25">
      <c r="A230" s="3">
        <v>26</v>
      </c>
      <c r="B230" s="3" t="s">
        <v>64</v>
      </c>
      <c r="C230" s="3" t="s">
        <v>67</v>
      </c>
      <c r="D230" s="3">
        <v>2.9</v>
      </c>
      <c r="E230" s="3">
        <v>3.2</v>
      </c>
      <c r="F230" s="3">
        <f t="shared" si="6"/>
        <v>3.05</v>
      </c>
      <c r="G230" s="3"/>
      <c r="H230" s="3"/>
      <c r="I230" s="3"/>
      <c r="J230" s="3"/>
      <c r="K230" s="3"/>
      <c r="L230" s="3"/>
      <c r="M230" s="3"/>
      <c r="N230" s="4"/>
      <c r="O230" s="4"/>
      <c r="P230" s="4"/>
      <c r="Q230" s="15"/>
      <c r="R230" s="15" t="s">
        <v>121</v>
      </c>
      <c r="W230" s="3"/>
      <c r="X230" s="3"/>
    </row>
    <row r="231" spans="1:25" x14ac:dyDescent="0.25">
      <c r="A231" s="3">
        <v>27</v>
      </c>
      <c r="B231" s="3" t="s">
        <v>64</v>
      </c>
      <c r="C231" s="3" t="s">
        <v>67</v>
      </c>
      <c r="D231" s="3">
        <v>0.6</v>
      </c>
      <c r="E231" s="3">
        <v>0.4</v>
      </c>
      <c r="F231" s="3">
        <f t="shared" si="6"/>
        <v>0.5</v>
      </c>
      <c r="G231" s="3"/>
      <c r="H231" s="3"/>
      <c r="I231" s="3"/>
      <c r="J231" s="3"/>
      <c r="K231" s="3"/>
      <c r="L231" s="3"/>
      <c r="M231" s="3"/>
      <c r="N231" s="4"/>
      <c r="O231" s="4"/>
      <c r="P231" s="4"/>
      <c r="Q231" s="15"/>
      <c r="R231" s="15" t="s">
        <v>121</v>
      </c>
      <c r="W231" s="3"/>
      <c r="X231" s="3"/>
    </row>
    <row r="232" spans="1:25" x14ac:dyDescent="0.25">
      <c r="A232" s="3">
        <v>28</v>
      </c>
      <c r="B232" s="3" t="s">
        <v>64</v>
      </c>
      <c r="C232" s="3" t="s">
        <v>67</v>
      </c>
      <c r="D232" s="3">
        <v>0.8</v>
      </c>
      <c r="E232" s="3">
        <v>0.9</v>
      </c>
      <c r="F232" s="3">
        <f t="shared" si="6"/>
        <v>0.85000000000000009</v>
      </c>
      <c r="G232" s="3"/>
      <c r="H232" s="3"/>
      <c r="I232" s="3"/>
      <c r="J232" s="3"/>
      <c r="K232" s="3"/>
      <c r="L232" s="3"/>
      <c r="M232" s="3"/>
      <c r="N232" s="4"/>
      <c r="O232" s="4"/>
      <c r="P232" s="4"/>
      <c r="Q232" s="15" t="s">
        <v>84</v>
      </c>
      <c r="R232" s="15" t="s">
        <v>122</v>
      </c>
      <c r="W232" s="3"/>
      <c r="X232" s="3"/>
    </row>
    <row r="233" spans="1:25" x14ac:dyDescent="0.25">
      <c r="A233" s="3">
        <v>29</v>
      </c>
      <c r="B233" s="3" t="s">
        <v>64</v>
      </c>
      <c r="C233" s="3" t="s">
        <v>67</v>
      </c>
      <c r="D233" s="3">
        <v>1.6</v>
      </c>
      <c r="E233" s="3">
        <v>1.7</v>
      </c>
      <c r="F233" s="3">
        <f t="shared" si="6"/>
        <v>1.65</v>
      </c>
      <c r="G233" s="3"/>
      <c r="H233" s="3"/>
      <c r="I233" s="3"/>
      <c r="J233" s="3"/>
      <c r="K233" s="3"/>
      <c r="L233" s="3"/>
      <c r="M233" s="3"/>
      <c r="N233" s="4"/>
      <c r="O233" s="4"/>
      <c r="P233" s="4"/>
      <c r="Q233" s="15"/>
      <c r="R233" s="15" t="s">
        <v>121</v>
      </c>
      <c r="W233" s="3"/>
      <c r="X233" s="3"/>
    </row>
    <row r="234" spans="1:25" x14ac:dyDescent="0.25">
      <c r="A234" s="3">
        <v>30</v>
      </c>
      <c r="B234" s="3" t="s">
        <v>64</v>
      </c>
      <c r="C234" s="3" t="s">
        <v>67</v>
      </c>
      <c r="D234" s="3">
        <v>0.9</v>
      </c>
      <c r="E234" s="3">
        <v>0.7</v>
      </c>
      <c r="F234" s="3">
        <f t="shared" si="6"/>
        <v>0.8</v>
      </c>
      <c r="G234" s="3"/>
      <c r="H234" s="3"/>
      <c r="I234" s="3"/>
      <c r="J234" s="3"/>
      <c r="K234" s="3"/>
      <c r="L234" s="3"/>
      <c r="M234" s="3"/>
      <c r="N234" s="4"/>
      <c r="O234" s="4"/>
      <c r="P234" s="4"/>
      <c r="Q234" s="15" t="s">
        <v>86</v>
      </c>
      <c r="R234" s="15" t="s">
        <v>122</v>
      </c>
      <c r="W234" s="3"/>
      <c r="X234" s="3"/>
    </row>
    <row r="235" spans="1:25" x14ac:dyDescent="0.25">
      <c r="A235" s="3">
        <v>31</v>
      </c>
      <c r="B235" s="3" t="s">
        <v>64</v>
      </c>
      <c r="C235" s="3" t="s">
        <v>67</v>
      </c>
      <c r="D235" s="3">
        <v>0.8</v>
      </c>
      <c r="E235" s="3">
        <v>0.8</v>
      </c>
      <c r="F235" s="3">
        <f t="shared" si="6"/>
        <v>0.8</v>
      </c>
      <c r="G235" s="3"/>
      <c r="H235" s="3"/>
      <c r="I235" s="3"/>
      <c r="J235" s="3"/>
      <c r="K235" s="3"/>
      <c r="L235" s="3"/>
      <c r="M235" s="3"/>
      <c r="N235" s="4"/>
      <c r="O235" s="4"/>
      <c r="P235" s="4"/>
      <c r="Q235" s="15"/>
      <c r="R235" s="15" t="s">
        <v>121</v>
      </c>
      <c r="W235" s="3"/>
      <c r="X235" s="3"/>
    </row>
    <row r="236" spans="1:25" x14ac:dyDescent="0.25">
      <c r="A236" s="3">
        <v>32</v>
      </c>
      <c r="B236" s="3" t="s">
        <v>64</v>
      </c>
      <c r="C236" s="3" t="s">
        <v>67</v>
      </c>
      <c r="D236" s="3">
        <v>1</v>
      </c>
      <c r="E236" s="3">
        <v>1.1000000000000001</v>
      </c>
      <c r="F236" s="3">
        <f t="shared" si="6"/>
        <v>1.05</v>
      </c>
      <c r="G236" s="3"/>
      <c r="H236" s="3"/>
      <c r="I236" s="3"/>
      <c r="J236" s="3"/>
      <c r="K236" s="3"/>
      <c r="L236" s="3"/>
      <c r="M236" s="3"/>
      <c r="N236" s="4"/>
      <c r="O236" s="4"/>
      <c r="P236" s="4"/>
      <c r="Q236" s="15" t="s">
        <v>83</v>
      </c>
      <c r="R236" s="15" t="s">
        <v>122</v>
      </c>
      <c r="W236" s="3"/>
      <c r="X236" s="3"/>
    </row>
    <row r="237" spans="1:25" x14ac:dyDescent="0.25">
      <c r="A237" s="3">
        <v>33</v>
      </c>
      <c r="B237" s="3" t="s">
        <v>64</v>
      </c>
      <c r="C237" s="3" t="s">
        <v>67</v>
      </c>
      <c r="D237" s="3">
        <v>4.8</v>
      </c>
      <c r="E237" s="3">
        <v>6.5</v>
      </c>
      <c r="F237" s="3">
        <f t="shared" si="6"/>
        <v>5.65</v>
      </c>
      <c r="G237" s="3"/>
      <c r="H237" s="3"/>
      <c r="I237" s="3"/>
      <c r="J237" s="3"/>
      <c r="K237" s="3"/>
      <c r="L237" s="3"/>
      <c r="M237" s="3"/>
      <c r="N237" s="4"/>
      <c r="O237" s="4"/>
      <c r="P237" s="4"/>
      <c r="Q237" s="15"/>
      <c r="R237" s="15" t="s">
        <v>121</v>
      </c>
      <c r="W237" s="3"/>
      <c r="X237" s="3"/>
    </row>
    <row r="238" spans="1:25" x14ac:dyDescent="0.25">
      <c r="A238" s="3">
        <v>34</v>
      </c>
      <c r="B238" s="3" t="s">
        <v>64</v>
      </c>
      <c r="C238" s="3" t="s">
        <v>67</v>
      </c>
      <c r="D238" s="3">
        <v>2.7</v>
      </c>
      <c r="E238" s="3">
        <v>3</v>
      </c>
      <c r="F238" s="3">
        <f t="shared" si="6"/>
        <v>2.85</v>
      </c>
      <c r="G238" s="3"/>
      <c r="H238" s="3"/>
      <c r="I238" s="3"/>
      <c r="J238" s="3"/>
      <c r="K238" s="3"/>
      <c r="L238" s="3"/>
      <c r="M238" s="3"/>
      <c r="N238" s="4"/>
      <c r="O238" s="4"/>
      <c r="P238" s="4"/>
      <c r="Q238" s="15"/>
      <c r="R238" s="15" t="s">
        <v>121</v>
      </c>
      <c r="W238" s="3"/>
      <c r="X238" s="3"/>
    </row>
    <row r="239" spans="1:25" x14ac:dyDescent="0.25">
      <c r="A239" s="3">
        <v>35</v>
      </c>
      <c r="B239" s="3" t="s">
        <v>64</v>
      </c>
      <c r="C239" s="3" t="s">
        <v>67</v>
      </c>
      <c r="D239" s="3">
        <v>2.6</v>
      </c>
      <c r="E239" s="3">
        <v>2.4</v>
      </c>
      <c r="F239" s="3">
        <f t="shared" si="6"/>
        <v>2.5</v>
      </c>
      <c r="G239" s="3"/>
      <c r="H239" s="3"/>
      <c r="I239" s="3"/>
      <c r="J239" s="3"/>
      <c r="K239" s="3"/>
      <c r="L239" s="3"/>
      <c r="M239" s="3"/>
      <c r="N239" s="4"/>
      <c r="O239" s="4"/>
      <c r="P239" s="4"/>
      <c r="Q239" s="15"/>
      <c r="R239" s="15" t="s">
        <v>121</v>
      </c>
      <c r="W239" s="3"/>
      <c r="X239" s="3"/>
    </row>
    <row r="240" spans="1:25" x14ac:dyDescent="0.25">
      <c r="A240" s="3">
        <v>36</v>
      </c>
      <c r="B240" s="3" t="s">
        <v>64</v>
      </c>
      <c r="C240" s="3" t="s">
        <v>67</v>
      </c>
      <c r="D240" s="3">
        <v>1.7</v>
      </c>
      <c r="E240" s="3">
        <v>1.4</v>
      </c>
      <c r="F240" s="3">
        <f t="shared" si="6"/>
        <v>1.5499999999999998</v>
      </c>
      <c r="G240" s="3"/>
      <c r="H240" s="3"/>
      <c r="I240" s="3"/>
      <c r="J240" s="3"/>
      <c r="K240" s="3"/>
      <c r="L240" s="3"/>
      <c r="M240" s="3"/>
      <c r="N240" s="4"/>
      <c r="O240" s="4"/>
      <c r="P240" s="4"/>
      <c r="Q240" s="15"/>
      <c r="R240" s="15" t="s">
        <v>121</v>
      </c>
      <c r="W240" s="3"/>
      <c r="X240" s="3"/>
    </row>
    <row r="241" spans="1:27" x14ac:dyDescent="0.25">
      <c r="A241" s="3">
        <v>1</v>
      </c>
      <c r="B241" s="3" t="s">
        <v>69</v>
      </c>
      <c r="C241" s="3" t="s">
        <v>67</v>
      </c>
      <c r="D241" s="3">
        <v>0.8</v>
      </c>
      <c r="E241" s="3">
        <v>0.8</v>
      </c>
      <c r="F241" s="3">
        <f t="shared" si="6"/>
        <v>0.8</v>
      </c>
      <c r="G241" s="3">
        <f>AVERAGE(F241:F276)</f>
        <v>0.86388888888888893</v>
      </c>
      <c r="H241" s="3">
        <f>STDEV(F241:F276)</f>
        <v>0.74599991488999051</v>
      </c>
      <c r="I241" s="3">
        <v>12.2</v>
      </c>
      <c r="J241" s="3">
        <f>AVERAGE(I241:I276)</f>
        <v>11.9</v>
      </c>
      <c r="K241" s="3">
        <f>STDEV(I241:I276)</f>
        <v>0.29439202887759464</v>
      </c>
      <c r="L241" s="3">
        <v>457.3</v>
      </c>
      <c r="M241" s="3">
        <v>19</v>
      </c>
      <c r="N241" s="4">
        <f t="shared" si="7"/>
        <v>1.2730000000000001</v>
      </c>
      <c r="O241" s="4">
        <f>AVERAGE(N241:N274)</f>
        <v>1.2395</v>
      </c>
      <c r="P241" s="4">
        <f>STDEV(N241:N274)</f>
        <v>3.3500000000000085E-2</v>
      </c>
      <c r="Q241" s="15" t="s">
        <v>83</v>
      </c>
      <c r="R241" s="15" t="s">
        <v>122</v>
      </c>
      <c r="S241" s="1">
        <f>31/36</f>
        <v>0.86111111111111116</v>
      </c>
      <c r="T241" s="1">
        <f>10/12</f>
        <v>0.83333333333333337</v>
      </c>
      <c r="U241" s="34">
        <f>AVERAGE(T241:T276)</f>
        <v>0.70833333333333337</v>
      </c>
      <c r="V241" s="34">
        <f>STDEV(T241:T276)</f>
        <v>0.30807045851137277</v>
      </c>
      <c r="W241" s="3">
        <v>12.2</v>
      </c>
      <c r="X241" s="3">
        <v>19</v>
      </c>
      <c r="Y241" s="36">
        <f>W241/X241</f>
        <v>0.64210526315789473</v>
      </c>
      <c r="Z241" s="36">
        <f>AVERAGE(Y241:Y274)</f>
        <v>0.65062167430588491</v>
      </c>
      <c r="AA241" s="36">
        <f>STDEV(Y241:Y274)</f>
        <v>9.6553190930325408E-3</v>
      </c>
    </row>
    <row r="242" spans="1:27" x14ac:dyDescent="0.25">
      <c r="A242" s="3">
        <v>2</v>
      </c>
      <c r="B242" s="3" t="s">
        <v>69</v>
      </c>
      <c r="C242" s="3" t="s">
        <v>67</v>
      </c>
      <c r="D242" s="3">
        <v>1.3</v>
      </c>
      <c r="E242" s="3">
        <v>1.1000000000000001</v>
      </c>
      <c r="F242" s="3">
        <f t="shared" si="6"/>
        <v>1.2000000000000002</v>
      </c>
      <c r="G242" s="3"/>
      <c r="H242" s="3"/>
      <c r="I242" s="3"/>
      <c r="J242" s="3"/>
      <c r="K242" s="3"/>
      <c r="L242" s="3"/>
      <c r="M242" s="3"/>
      <c r="N242" s="4"/>
      <c r="O242" s="4"/>
      <c r="P242" s="4"/>
      <c r="Q242" s="15" t="s">
        <v>85</v>
      </c>
      <c r="R242" s="15" t="s">
        <v>122</v>
      </c>
      <c r="W242" s="3"/>
      <c r="X242" s="3"/>
    </row>
    <row r="243" spans="1:27" x14ac:dyDescent="0.25">
      <c r="A243" s="3">
        <v>3</v>
      </c>
      <c r="B243" s="3" t="s">
        <v>69</v>
      </c>
      <c r="C243" s="3" t="s">
        <v>67</v>
      </c>
      <c r="D243" s="3">
        <v>0.5</v>
      </c>
      <c r="E243" s="3">
        <v>0.6</v>
      </c>
      <c r="F243" s="3">
        <f t="shared" si="6"/>
        <v>0.55000000000000004</v>
      </c>
      <c r="G243" s="3"/>
      <c r="H243" s="3"/>
      <c r="I243" s="3"/>
      <c r="J243" s="3"/>
      <c r="K243" s="3"/>
      <c r="L243" s="3"/>
      <c r="M243" s="3"/>
      <c r="N243" s="4"/>
      <c r="O243" s="4"/>
      <c r="P243" s="4"/>
      <c r="Q243" s="15" t="s">
        <v>83</v>
      </c>
      <c r="R243" s="15" t="s">
        <v>122</v>
      </c>
      <c r="W243" s="3"/>
      <c r="X243" s="3"/>
    </row>
    <row r="244" spans="1:27" x14ac:dyDescent="0.25">
      <c r="A244" s="3">
        <v>4</v>
      </c>
      <c r="B244" s="3" t="s">
        <v>69</v>
      </c>
      <c r="C244" s="3" t="s">
        <v>67</v>
      </c>
      <c r="D244" s="3">
        <v>0.6</v>
      </c>
      <c r="E244" s="3">
        <v>0.6</v>
      </c>
      <c r="F244" s="3">
        <f t="shared" si="6"/>
        <v>0.6</v>
      </c>
      <c r="G244" s="3"/>
      <c r="H244" s="3"/>
      <c r="I244" s="3"/>
      <c r="J244" s="3"/>
      <c r="K244" s="3"/>
      <c r="L244" s="3"/>
      <c r="M244" s="3"/>
      <c r="N244" s="4"/>
      <c r="O244" s="4"/>
      <c r="P244" s="4"/>
      <c r="Q244" s="15" t="s">
        <v>83</v>
      </c>
      <c r="R244" s="15" t="s">
        <v>122</v>
      </c>
      <c r="W244" s="3"/>
      <c r="X244" s="3"/>
    </row>
    <row r="245" spans="1:27" x14ac:dyDescent="0.25">
      <c r="A245" s="3">
        <v>5</v>
      </c>
      <c r="B245" s="3" t="s">
        <v>69</v>
      </c>
      <c r="C245" s="3" t="s">
        <v>67</v>
      </c>
      <c r="D245" s="3">
        <v>0.4</v>
      </c>
      <c r="E245" s="3">
        <v>0.6</v>
      </c>
      <c r="F245" s="3">
        <f t="shared" si="6"/>
        <v>0.5</v>
      </c>
      <c r="G245" s="3"/>
      <c r="H245" s="3"/>
      <c r="I245" s="3"/>
      <c r="J245" s="3"/>
      <c r="K245" s="3"/>
      <c r="L245" s="3"/>
      <c r="M245" s="3"/>
      <c r="N245" s="4"/>
      <c r="O245" s="4"/>
      <c r="P245" s="4"/>
      <c r="Q245" s="15" t="s">
        <v>83</v>
      </c>
      <c r="R245" s="15" t="s">
        <v>122</v>
      </c>
      <c r="W245" s="3"/>
      <c r="X245" s="3"/>
    </row>
    <row r="246" spans="1:27" x14ac:dyDescent="0.25">
      <c r="A246" s="3">
        <v>6</v>
      </c>
      <c r="B246" s="3" t="s">
        <v>69</v>
      </c>
      <c r="C246" s="3" t="s">
        <v>67</v>
      </c>
      <c r="D246" s="3">
        <v>0.5</v>
      </c>
      <c r="E246" s="3">
        <v>0.5</v>
      </c>
      <c r="F246" s="3">
        <f t="shared" si="6"/>
        <v>0.5</v>
      </c>
      <c r="G246" s="3"/>
      <c r="H246" s="3"/>
      <c r="I246" s="3"/>
      <c r="J246" s="3"/>
      <c r="K246" s="3"/>
      <c r="L246" s="3"/>
      <c r="M246" s="3"/>
      <c r="N246" s="4"/>
      <c r="O246" s="4"/>
      <c r="P246" s="4"/>
      <c r="Q246" s="15" t="s">
        <v>86</v>
      </c>
      <c r="R246" s="15" t="s">
        <v>122</v>
      </c>
      <c r="W246" s="3"/>
      <c r="X246" s="3"/>
    </row>
    <row r="247" spans="1:27" x14ac:dyDescent="0.25">
      <c r="A247" s="3">
        <v>7</v>
      </c>
      <c r="B247" s="3" t="s">
        <v>69</v>
      </c>
      <c r="C247" s="3" t="s">
        <v>67</v>
      </c>
      <c r="D247" s="3">
        <v>1.1000000000000001</v>
      </c>
      <c r="E247" s="3">
        <v>1.3</v>
      </c>
      <c r="F247" s="3">
        <f t="shared" si="6"/>
        <v>1.2000000000000002</v>
      </c>
      <c r="G247" s="3"/>
      <c r="H247" s="3"/>
      <c r="I247" s="3"/>
      <c r="J247" s="3"/>
      <c r="K247" s="3"/>
      <c r="L247" s="3"/>
      <c r="M247" s="3"/>
      <c r="N247" s="4"/>
      <c r="O247" s="4"/>
      <c r="P247" s="4"/>
      <c r="Q247" s="15"/>
      <c r="R247" s="15" t="s">
        <v>121</v>
      </c>
      <c r="W247" s="3"/>
      <c r="X247" s="3"/>
    </row>
    <row r="248" spans="1:27" x14ac:dyDescent="0.25">
      <c r="A248" s="3">
        <v>8</v>
      </c>
      <c r="B248" s="3" t="s">
        <v>69</v>
      </c>
      <c r="C248" s="3" t="s">
        <v>67</v>
      </c>
      <c r="D248" s="3">
        <v>0.8</v>
      </c>
      <c r="E248" s="3">
        <v>0.8</v>
      </c>
      <c r="F248" s="3">
        <f t="shared" si="6"/>
        <v>0.8</v>
      </c>
      <c r="G248" s="3"/>
      <c r="H248" s="3"/>
      <c r="I248" s="3"/>
      <c r="J248" s="3"/>
      <c r="K248" s="3"/>
      <c r="L248" s="3"/>
      <c r="M248" s="3"/>
      <c r="N248" s="4"/>
      <c r="O248" s="4"/>
      <c r="P248" s="4"/>
      <c r="Q248" s="15" t="s">
        <v>83</v>
      </c>
      <c r="R248" s="15" t="s">
        <v>122</v>
      </c>
      <c r="W248" s="3"/>
      <c r="X248" s="3"/>
    </row>
    <row r="249" spans="1:27" x14ac:dyDescent="0.25">
      <c r="A249" s="3">
        <v>9</v>
      </c>
      <c r="B249" s="3" t="s">
        <v>69</v>
      </c>
      <c r="C249" s="3" t="s">
        <v>67</v>
      </c>
      <c r="D249" s="3">
        <v>0.8</v>
      </c>
      <c r="E249" s="3">
        <v>0.8</v>
      </c>
      <c r="F249" s="3">
        <f t="shared" si="6"/>
        <v>0.8</v>
      </c>
      <c r="G249" s="3"/>
      <c r="H249" s="3"/>
      <c r="I249" s="3"/>
      <c r="J249" s="3"/>
      <c r="K249" s="3"/>
      <c r="L249" s="3"/>
      <c r="M249" s="3"/>
      <c r="N249" s="4"/>
      <c r="O249" s="4"/>
      <c r="P249" s="4"/>
      <c r="Q249" s="15"/>
      <c r="R249" s="15" t="s">
        <v>121</v>
      </c>
      <c r="W249" s="3"/>
      <c r="X249" s="3"/>
    </row>
    <row r="250" spans="1:27" x14ac:dyDescent="0.25">
      <c r="A250" s="3">
        <v>10</v>
      </c>
      <c r="B250" s="3" t="s">
        <v>69</v>
      </c>
      <c r="C250" s="3" t="s">
        <v>67</v>
      </c>
      <c r="D250" s="3">
        <v>0.9</v>
      </c>
      <c r="E250" s="3">
        <v>0.9</v>
      </c>
      <c r="F250" s="3">
        <f t="shared" si="6"/>
        <v>0.9</v>
      </c>
      <c r="G250" s="3"/>
      <c r="H250" s="3"/>
      <c r="I250" s="3"/>
      <c r="J250" s="3"/>
      <c r="K250" s="3"/>
      <c r="L250" s="3"/>
      <c r="M250" s="3"/>
      <c r="N250" s="4"/>
      <c r="O250" s="4"/>
      <c r="P250" s="4"/>
      <c r="Q250" s="15" t="s">
        <v>86</v>
      </c>
      <c r="R250" s="15" t="s">
        <v>122</v>
      </c>
      <c r="W250" s="3"/>
      <c r="X250" s="3"/>
    </row>
    <row r="251" spans="1:27" x14ac:dyDescent="0.25">
      <c r="A251" s="3">
        <v>11</v>
      </c>
      <c r="B251" s="3" t="s">
        <v>69</v>
      </c>
      <c r="C251" s="3" t="s">
        <v>67</v>
      </c>
      <c r="D251" s="3">
        <v>0.3</v>
      </c>
      <c r="E251" s="3">
        <v>0.6</v>
      </c>
      <c r="F251" s="3">
        <f t="shared" si="6"/>
        <v>0.44999999999999996</v>
      </c>
      <c r="G251" s="3"/>
      <c r="H251" s="3"/>
      <c r="I251" s="3"/>
      <c r="J251" s="3"/>
      <c r="K251" s="3"/>
      <c r="L251" s="3"/>
      <c r="M251" s="3"/>
      <c r="N251" s="4"/>
      <c r="O251" s="4"/>
      <c r="P251" s="4"/>
      <c r="Q251" s="15" t="s">
        <v>85</v>
      </c>
      <c r="R251" s="15" t="s">
        <v>122</v>
      </c>
      <c r="W251" s="3"/>
      <c r="X251" s="3"/>
    </row>
    <row r="252" spans="1:27" x14ac:dyDescent="0.25">
      <c r="A252" s="3">
        <v>12</v>
      </c>
      <c r="B252" s="3" t="s">
        <v>69</v>
      </c>
      <c r="C252" s="3" t="s">
        <v>67</v>
      </c>
      <c r="D252" s="3">
        <v>0.7</v>
      </c>
      <c r="E252" s="3">
        <v>1.1000000000000001</v>
      </c>
      <c r="F252" s="3">
        <f t="shared" si="6"/>
        <v>0.9</v>
      </c>
      <c r="G252" s="3"/>
      <c r="H252" s="3"/>
      <c r="I252" s="3"/>
      <c r="J252" s="3"/>
      <c r="K252" s="3"/>
      <c r="L252" s="3"/>
      <c r="M252" s="3"/>
      <c r="N252" s="4"/>
      <c r="O252" s="4"/>
      <c r="P252" s="4"/>
      <c r="Q252" s="15" t="s">
        <v>85</v>
      </c>
      <c r="R252" s="15" t="s">
        <v>122</v>
      </c>
      <c r="W252" s="3"/>
      <c r="X252" s="3"/>
    </row>
    <row r="253" spans="1:27" x14ac:dyDescent="0.25">
      <c r="A253" s="3">
        <v>13</v>
      </c>
      <c r="B253" s="3" t="s">
        <v>69</v>
      </c>
      <c r="C253" s="3" t="s">
        <v>67</v>
      </c>
      <c r="D253" s="3">
        <v>0.3</v>
      </c>
      <c r="E253" s="3">
        <v>0.3</v>
      </c>
      <c r="F253" s="3">
        <f t="shared" si="6"/>
        <v>0.3</v>
      </c>
      <c r="G253" s="3"/>
      <c r="H253" s="3"/>
      <c r="I253" s="3">
        <v>12</v>
      </c>
      <c r="J253" s="3"/>
      <c r="K253" s="3"/>
      <c r="L253" s="3">
        <v>576.20000000000005</v>
      </c>
      <c r="M253" s="3">
        <v>18.5</v>
      </c>
      <c r="N253" s="4">
        <f t="shared" si="7"/>
        <v>1.2395</v>
      </c>
      <c r="O253" s="4"/>
      <c r="P253" s="4"/>
      <c r="Q253" s="15" t="s">
        <v>83</v>
      </c>
      <c r="R253" s="15" t="s">
        <v>122</v>
      </c>
      <c r="T253" s="1">
        <f>10/12</f>
        <v>0.83333333333333337</v>
      </c>
      <c r="W253" s="3">
        <v>12</v>
      </c>
      <c r="X253" s="3">
        <v>18.5</v>
      </c>
      <c r="Y253" s="36">
        <f>W253/X253</f>
        <v>0.64864864864864868</v>
      </c>
    </row>
    <row r="254" spans="1:27" x14ac:dyDescent="0.25">
      <c r="A254" s="3">
        <v>14</v>
      </c>
      <c r="B254" s="3" t="s">
        <v>69</v>
      </c>
      <c r="C254" s="3" t="s">
        <v>67</v>
      </c>
      <c r="D254" s="3">
        <v>0.2</v>
      </c>
      <c r="E254" s="3">
        <v>0.2</v>
      </c>
      <c r="F254" s="3">
        <f t="shared" si="6"/>
        <v>0.2</v>
      </c>
      <c r="G254" s="3"/>
      <c r="H254" s="3"/>
      <c r="I254" s="3"/>
      <c r="J254" s="3"/>
      <c r="K254" s="3"/>
      <c r="L254" s="3"/>
      <c r="M254" s="3"/>
      <c r="N254" s="4"/>
      <c r="O254" s="4"/>
      <c r="P254" s="4"/>
      <c r="Q254" s="15" t="s">
        <v>85</v>
      </c>
      <c r="R254" s="15" t="s">
        <v>122</v>
      </c>
      <c r="W254" s="3"/>
      <c r="X254" s="3"/>
    </row>
    <row r="255" spans="1:27" x14ac:dyDescent="0.25">
      <c r="A255" s="3">
        <v>15</v>
      </c>
      <c r="B255" s="3" t="s">
        <v>69</v>
      </c>
      <c r="C255" s="3" t="s">
        <v>67</v>
      </c>
      <c r="D255" s="3">
        <v>0.5</v>
      </c>
      <c r="E255" s="3">
        <v>0.5</v>
      </c>
      <c r="F255" s="3">
        <f t="shared" si="6"/>
        <v>0.5</v>
      </c>
      <c r="G255" s="3"/>
      <c r="H255" s="3"/>
      <c r="I255" s="3"/>
      <c r="J255" s="3"/>
      <c r="K255" s="3"/>
      <c r="L255" s="3"/>
      <c r="M255" s="3"/>
      <c r="N255" s="4"/>
      <c r="O255" s="4"/>
      <c r="P255" s="4"/>
      <c r="Q255" s="15" t="s">
        <v>83</v>
      </c>
      <c r="R255" s="15" t="s">
        <v>122</v>
      </c>
      <c r="W255" s="3"/>
      <c r="X255" s="3"/>
    </row>
    <row r="256" spans="1:27" x14ac:dyDescent="0.25">
      <c r="A256" s="3">
        <v>16</v>
      </c>
      <c r="B256" s="3" t="s">
        <v>69</v>
      </c>
      <c r="C256" s="3" t="s">
        <v>67</v>
      </c>
      <c r="D256" s="3">
        <v>0.3</v>
      </c>
      <c r="E256" s="3">
        <v>0.4</v>
      </c>
      <c r="F256" s="3">
        <f t="shared" si="6"/>
        <v>0.35</v>
      </c>
      <c r="G256" s="3"/>
      <c r="H256" s="3"/>
      <c r="I256" s="3"/>
      <c r="J256" s="3"/>
      <c r="K256" s="3"/>
      <c r="L256" s="3"/>
      <c r="M256" s="3"/>
      <c r="N256" s="4"/>
      <c r="O256" s="4"/>
      <c r="P256" s="4"/>
      <c r="Q256" s="15" t="s">
        <v>83</v>
      </c>
      <c r="R256" s="15" t="s">
        <v>122</v>
      </c>
      <c r="W256" s="3"/>
      <c r="X256" s="3"/>
    </row>
    <row r="257" spans="1:25" x14ac:dyDescent="0.25">
      <c r="A257" s="3">
        <v>17</v>
      </c>
      <c r="B257" s="3" t="s">
        <v>69</v>
      </c>
      <c r="C257" s="3" t="s">
        <v>67</v>
      </c>
      <c r="D257" s="3">
        <v>0.3</v>
      </c>
      <c r="E257" s="3">
        <v>0.5</v>
      </c>
      <c r="F257" s="3">
        <f t="shared" si="6"/>
        <v>0.4</v>
      </c>
      <c r="G257" s="3"/>
      <c r="H257" s="3"/>
      <c r="I257" s="3"/>
      <c r="J257" s="3"/>
      <c r="K257" s="3"/>
      <c r="L257" s="3"/>
      <c r="M257" s="3"/>
      <c r="N257" s="4"/>
      <c r="O257" s="4"/>
      <c r="P257" s="4"/>
      <c r="Q257" s="15" t="s">
        <v>101</v>
      </c>
      <c r="R257" s="15" t="s">
        <v>122</v>
      </c>
      <c r="W257" s="3"/>
      <c r="X257" s="3"/>
    </row>
    <row r="258" spans="1:25" x14ac:dyDescent="0.25">
      <c r="A258" s="3">
        <v>18</v>
      </c>
      <c r="B258" s="3" t="s">
        <v>69</v>
      </c>
      <c r="C258" s="3" t="s">
        <v>67</v>
      </c>
      <c r="D258" s="3">
        <v>0.4</v>
      </c>
      <c r="E258" s="3">
        <v>0.5</v>
      </c>
      <c r="F258" s="3">
        <f t="shared" si="6"/>
        <v>0.45</v>
      </c>
      <c r="G258" s="3"/>
      <c r="H258" s="3"/>
      <c r="I258" s="3"/>
      <c r="J258" s="3"/>
      <c r="K258" s="3"/>
      <c r="L258" s="3"/>
      <c r="M258" s="3"/>
      <c r="N258" s="4"/>
      <c r="O258" s="4"/>
      <c r="P258" s="4"/>
      <c r="Q258" s="15" t="s">
        <v>85</v>
      </c>
      <c r="R258" s="15" t="s">
        <v>122</v>
      </c>
      <c r="W258" s="3"/>
      <c r="X258" s="3"/>
    </row>
    <row r="259" spans="1:25" x14ac:dyDescent="0.25">
      <c r="A259" s="3">
        <v>19</v>
      </c>
      <c r="B259" s="3" t="s">
        <v>69</v>
      </c>
      <c r="C259" s="3" t="s">
        <v>67</v>
      </c>
      <c r="D259" s="3">
        <v>1.6</v>
      </c>
      <c r="E259" s="3">
        <v>1.1000000000000001</v>
      </c>
      <c r="F259" s="3">
        <f t="shared" si="6"/>
        <v>1.35</v>
      </c>
      <c r="G259" s="3"/>
      <c r="H259" s="3"/>
      <c r="I259" s="3"/>
      <c r="J259" s="3"/>
      <c r="K259" s="3"/>
      <c r="L259" s="3"/>
      <c r="M259" s="3"/>
      <c r="N259" s="4"/>
      <c r="O259" s="4"/>
      <c r="P259" s="4"/>
      <c r="Q259" s="15" t="s">
        <v>82</v>
      </c>
      <c r="R259" s="15" t="s">
        <v>122</v>
      </c>
      <c r="W259" s="3"/>
      <c r="X259" s="3"/>
    </row>
    <row r="260" spans="1:25" x14ac:dyDescent="0.25">
      <c r="A260" s="3">
        <v>20</v>
      </c>
      <c r="B260" s="3" t="s">
        <v>69</v>
      </c>
      <c r="C260" s="3" t="s">
        <v>67</v>
      </c>
      <c r="D260" s="3">
        <v>0.8</v>
      </c>
      <c r="E260" s="3">
        <v>0.8</v>
      </c>
      <c r="F260" s="3">
        <f t="shared" si="6"/>
        <v>0.8</v>
      </c>
      <c r="G260" s="3"/>
      <c r="H260" s="3"/>
      <c r="I260" s="3"/>
      <c r="J260" s="3"/>
      <c r="K260" s="3"/>
      <c r="L260" s="3"/>
      <c r="M260" s="3"/>
      <c r="N260" s="4"/>
      <c r="O260" s="4"/>
      <c r="P260" s="4"/>
      <c r="Q260" s="15" t="s">
        <v>85</v>
      </c>
      <c r="R260" s="15" t="s">
        <v>122</v>
      </c>
      <c r="W260" s="3"/>
      <c r="X260" s="3"/>
    </row>
    <row r="261" spans="1:25" x14ac:dyDescent="0.25">
      <c r="A261" s="3">
        <v>21</v>
      </c>
      <c r="B261" s="3" t="s">
        <v>69</v>
      </c>
      <c r="C261" s="3" t="s">
        <v>67</v>
      </c>
      <c r="D261" s="3">
        <v>0.3</v>
      </c>
      <c r="E261" s="3">
        <v>0.7</v>
      </c>
      <c r="F261" s="3">
        <f t="shared" ref="F261:F310" si="8">AVERAGE(D261:E261)</f>
        <v>0.5</v>
      </c>
      <c r="G261" s="3"/>
      <c r="H261" s="3"/>
      <c r="I261" s="3"/>
      <c r="J261" s="3"/>
      <c r="K261" s="3"/>
      <c r="L261" s="3"/>
      <c r="M261" s="3"/>
      <c r="N261" s="4"/>
      <c r="O261" s="4"/>
      <c r="P261" s="4"/>
      <c r="Q261" s="15" t="s">
        <v>82</v>
      </c>
      <c r="R261" s="15" t="s">
        <v>122</v>
      </c>
      <c r="W261" s="3"/>
      <c r="X261" s="3"/>
    </row>
    <row r="262" spans="1:25" x14ac:dyDescent="0.25">
      <c r="A262" s="3">
        <v>22</v>
      </c>
      <c r="B262" s="3" t="s">
        <v>69</v>
      </c>
      <c r="C262" s="3" t="s">
        <v>67</v>
      </c>
      <c r="D262" s="3">
        <v>1.4</v>
      </c>
      <c r="E262" s="3">
        <v>1.6</v>
      </c>
      <c r="F262" s="3">
        <f t="shared" si="8"/>
        <v>1.5</v>
      </c>
      <c r="G262" s="3"/>
      <c r="H262" s="3"/>
      <c r="I262" s="3"/>
      <c r="J262" s="3"/>
      <c r="K262" s="3"/>
      <c r="L262" s="3"/>
      <c r="M262" s="3"/>
      <c r="N262" s="4"/>
      <c r="O262" s="4"/>
      <c r="P262" s="4"/>
      <c r="Q262" s="15" t="s">
        <v>83</v>
      </c>
      <c r="R262" s="15" t="s">
        <v>122</v>
      </c>
      <c r="W262" s="3"/>
      <c r="X262" s="3"/>
    </row>
    <row r="263" spans="1:25" x14ac:dyDescent="0.25">
      <c r="A263" s="3">
        <v>25</v>
      </c>
      <c r="B263" s="3" t="s">
        <v>69</v>
      </c>
      <c r="C263" s="3" t="s">
        <v>67</v>
      </c>
      <c r="D263" s="3">
        <v>0.8</v>
      </c>
      <c r="E263" s="3">
        <v>0.8</v>
      </c>
      <c r="F263" s="3">
        <f t="shared" si="8"/>
        <v>0.8</v>
      </c>
      <c r="G263" s="3"/>
      <c r="H263" s="3"/>
      <c r="I263" s="3">
        <v>11.9</v>
      </c>
      <c r="J263" s="3"/>
      <c r="K263" s="3"/>
      <c r="L263" s="3">
        <v>522</v>
      </c>
      <c r="M263" s="3">
        <v>18</v>
      </c>
      <c r="N263" s="4">
        <f t="shared" ref="N263:N299" si="9">M263*0.1*0.067*100/10</f>
        <v>1.206</v>
      </c>
      <c r="O263" s="4"/>
      <c r="P263" s="4"/>
      <c r="Q263" s="15" t="s">
        <v>85</v>
      </c>
      <c r="R263" s="15" t="s">
        <v>122</v>
      </c>
      <c r="T263" s="1">
        <f>11/12</f>
        <v>0.91666666666666663</v>
      </c>
      <c r="W263" s="3">
        <v>11.9</v>
      </c>
      <c r="X263" s="3">
        <v>18</v>
      </c>
      <c r="Y263" s="36">
        <f>W263/X263</f>
        <v>0.66111111111111109</v>
      </c>
    </row>
    <row r="264" spans="1:25" x14ac:dyDescent="0.25">
      <c r="A264" s="3">
        <v>26</v>
      </c>
      <c r="B264" s="3" t="s">
        <v>69</v>
      </c>
      <c r="C264" s="3" t="s">
        <v>67</v>
      </c>
      <c r="D264" s="3">
        <v>0.7</v>
      </c>
      <c r="E264" s="3">
        <v>0.7</v>
      </c>
      <c r="F264" s="3">
        <f t="shared" si="8"/>
        <v>0.7</v>
      </c>
      <c r="G264" s="3"/>
      <c r="H264" s="3"/>
      <c r="I264" s="3"/>
      <c r="J264" s="3"/>
      <c r="K264" s="3"/>
      <c r="L264" s="3"/>
      <c r="M264" s="3"/>
      <c r="N264" s="4"/>
      <c r="O264" s="4"/>
      <c r="P264" s="4"/>
      <c r="Q264" s="15" t="s">
        <v>82</v>
      </c>
      <c r="R264" s="15" t="s">
        <v>122</v>
      </c>
      <c r="W264" s="3"/>
      <c r="X264" s="3"/>
    </row>
    <row r="265" spans="1:25" x14ac:dyDescent="0.25">
      <c r="A265" s="3">
        <v>27</v>
      </c>
      <c r="B265" s="3" t="s">
        <v>69</v>
      </c>
      <c r="C265" s="3" t="s">
        <v>67</v>
      </c>
      <c r="D265" s="3">
        <v>0.3</v>
      </c>
      <c r="E265" s="3">
        <v>0.3</v>
      </c>
      <c r="F265" s="3">
        <f t="shared" si="8"/>
        <v>0.3</v>
      </c>
      <c r="G265" s="3"/>
      <c r="H265" s="3"/>
      <c r="I265" s="3"/>
      <c r="J265" s="3"/>
      <c r="K265" s="3"/>
      <c r="L265" s="3"/>
      <c r="M265" s="3"/>
      <c r="N265" s="4"/>
      <c r="O265" s="4"/>
      <c r="P265" s="4"/>
      <c r="Q265" s="15" t="s">
        <v>83</v>
      </c>
      <c r="R265" s="15" t="s">
        <v>122</v>
      </c>
      <c r="W265" s="3"/>
      <c r="X265" s="3"/>
    </row>
    <row r="266" spans="1:25" x14ac:dyDescent="0.25">
      <c r="A266" s="3">
        <v>28</v>
      </c>
      <c r="B266" s="3" t="s">
        <v>69</v>
      </c>
      <c r="C266" s="3" t="s">
        <v>67</v>
      </c>
      <c r="D266" s="3">
        <v>0.7</v>
      </c>
      <c r="E266" s="3">
        <v>0.5</v>
      </c>
      <c r="F266" s="3">
        <f t="shared" si="8"/>
        <v>0.6</v>
      </c>
      <c r="G266" s="3"/>
      <c r="H266" s="3"/>
      <c r="I266" s="3"/>
      <c r="J266" s="3"/>
      <c r="K266" s="3"/>
      <c r="L266" s="3"/>
      <c r="M266" s="3"/>
      <c r="N266" s="4"/>
      <c r="O266" s="4"/>
      <c r="P266" s="4"/>
      <c r="Q266" s="15" t="s">
        <v>82</v>
      </c>
      <c r="R266" s="15" t="s">
        <v>122</v>
      </c>
      <c r="W266" s="3"/>
      <c r="X266" s="3"/>
    </row>
    <row r="267" spans="1:25" x14ac:dyDescent="0.25">
      <c r="A267" s="3">
        <v>29</v>
      </c>
      <c r="B267" s="3" t="s">
        <v>69</v>
      </c>
      <c r="C267" s="3" t="s">
        <v>67</v>
      </c>
      <c r="D267" s="3">
        <v>0.9</v>
      </c>
      <c r="E267" s="3">
        <v>1.5</v>
      </c>
      <c r="F267" s="3">
        <f t="shared" si="8"/>
        <v>1.2</v>
      </c>
      <c r="G267" s="3"/>
      <c r="H267" s="3"/>
      <c r="I267" s="3"/>
      <c r="J267" s="3"/>
      <c r="K267" s="3"/>
      <c r="L267" s="3"/>
      <c r="M267" s="3"/>
      <c r="N267" s="4"/>
      <c r="O267" s="4"/>
      <c r="P267" s="4"/>
      <c r="Q267" s="15" t="s">
        <v>83</v>
      </c>
      <c r="R267" s="15" t="s">
        <v>122</v>
      </c>
      <c r="W267" s="3"/>
      <c r="X267" s="3"/>
    </row>
    <row r="268" spans="1:25" x14ac:dyDescent="0.25">
      <c r="A268" s="3">
        <v>30</v>
      </c>
      <c r="B268" s="3" t="s">
        <v>69</v>
      </c>
      <c r="C268" s="3" t="s">
        <v>67</v>
      </c>
      <c r="D268" s="3">
        <v>0</v>
      </c>
      <c r="E268" s="3">
        <v>1</v>
      </c>
      <c r="F268" s="3">
        <f t="shared" si="8"/>
        <v>0.5</v>
      </c>
      <c r="G268" s="3"/>
      <c r="H268" s="3"/>
      <c r="I268" s="3"/>
      <c r="J268" s="3"/>
      <c r="K268" s="3"/>
      <c r="L268" s="3"/>
      <c r="M268" s="3"/>
      <c r="N268" s="4"/>
      <c r="O268" s="4"/>
      <c r="P268" s="4"/>
      <c r="Q268" s="15" t="s">
        <v>85</v>
      </c>
      <c r="R268" s="15" t="s">
        <v>122</v>
      </c>
      <c r="W268" s="3"/>
      <c r="X268" s="3"/>
    </row>
    <row r="269" spans="1:25" x14ac:dyDescent="0.25">
      <c r="A269" s="3">
        <v>31</v>
      </c>
      <c r="B269" s="3" t="s">
        <v>69</v>
      </c>
      <c r="C269" s="3" t="s">
        <v>67</v>
      </c>
      <c r="D269" s="3">
        <v>1</v>
      </c>
      <c r="E269" s="3">
        <v>1</v>
      </c>
      <c r="F269" s="3">
        <f t="shared" si="8"/>
        <v>1</v>
      </c>
      <c r="G269" s="3"/>
      <c r="H269" s="3"/>
      <c r="I269" s="3"/>
      <c r="J269" s="3"/>
      <c r="K269" s="3"/>
      <c r="L269" s="3"/>
      <c r="M269" s="3"/>
      <c r="N269" s="4"/>
      <c r="O269" s="4"/>
      <c r="P269" s="4"/>
      <c r="Q269" s="15" t="s">
        <v>86</v>
      </c>
      <c r="R269" s="15" t="s">
        <v>122</v>
      </c>
      <c r="W269" s="3"/>
      <c r="X269" s="3"/>
    </row>
    <row r="270" spans="1:25" x14ac:dyDescent="0.25">
      <c r="A270" s="3">
        <v>32</v>
      </c>
      <c r="B270" s="3" t="s">
        <v>69</v>
      </c>
      <c r="C270" s="3" t="s">
        <v>67</v>
      </c>
      <c r="D270" s="3">
        <v>1.2</v>
      </c>
      <c r="E270" s="3">
        <v>0.9</v>
      </c>
      <c r="F270" s="3">
        <f t="shared" si="8"/>
        <v>1.05</v>
      </c>
      <c r="G270" s="3"/>
      <c r="H270" s="3"/>
      <c r="I270" s="3"/>
      <c r="J270" s="3"/>
      <c r="K270" s="3"/>
      <c r="L270" s="3"/>
      <c r="M270" s="3"/>
      <c r="N270" s="4"/>
      <c r="O270" s="4"/>
      <c r="P270" s="4"/>
      <c r="Q270" s="15" t="s">
        <v>82</v>
      </c>
      <c r="R270" s="15" t="s">
        <v>122</v>
      </c>
      <c r="W270" s="3"/>
      <c r="X270" s="3"/>
    </row>
    <row r="271" spans="1:25" x14ac:dyDescent="0.25">
      <c r="A271" s="3">
        <v>33</v>
      </c>
      <c r="B271" s="3" t="s">
        <v>69</v>
      </c>
      <c r="C271" s="3" t="s">
        <v>67</v>
      </c>
      <c r="D271" s="3">
        <v>0.5</v>
      </c>
      <c r="E271" s="3">
        <v>0.6</v>
      </c>
      <c r="F271" s="3">
        <f t="shared" si="8"/>
        <v>0.55000000000000004</v>
      </c>
      <c r="G271" s="3"/>
      <c r="H271" s="3"/>
      <c r="I271" s="3"/>
      <c r="J271" s="3"/>
      <c r="K271" s="3"/>
      <c r="L271" s="3"/>
      <c r="M271" s="3"/>
      <c r="N271" s="4"/>
      <c r="O271" s="4"/>
      <c r="P271" s="4"/>
      <c r="Q271" s="15" t="s">
        <v>82</v>
      </c>
      <c r="R271" s="15" t="s">
        <v>122</v>
      </c>
      <c r="W271" s="3"/>
      <c r="X271" s="3"/>
    </row>
    <row r="272" spans="1:25" x14ac:dyDescent="0.25">
      <c r="A272" s="3">
        <v>34</v>
      </c>
      <c r="B272" s="3" t="s">
        <v>69</v>
      </c>
      <c r="C272" s="3" t="s">
        <v>67</v>
      </c>
      <c r="D272" s="3">
        <v>1.1000000000000001</v>
      </c>
      <c r="E272" s="3">
        <v>1.2</v>
      </c>
      <c r="F272" s="3">
        <f t="shared" si="8"/>
        <v>1.1499999999999999</v>
      </c>
      <c r="G272" s="3"/>
      <c r="H272" s="3"/>
      <c r="I272" s="3"/>
      <c r="J272" s="3"/>
      <c r="K272" s="3"/>
      <c r="L272" s="3"/>
      <c r="M272" s="3"/>
      <c r="N272" s="4"/>
      <c r="O272" s="4"/>
      <c r="P272" s="4"/>
      <c r="Q272" s="15" t="s">
        <v>102</v>
      </c>
      <c r="R272" s="15" t="s">
        <v>122</v>
      </c>
      <c r="W272" s="3"/>
      <c r="X272" s="3"/>
    </row>
    <row r="273" spans="1:27" x14ac:dyDescent="0.25">
      <c r="A273" s="3">
        <v>35</v>
      </c>
      <c r="B273" s="3" t="s">
        <v>69</v>
      </c>
      <c r="C273" s="3" t="s">
        <v>67</v>
      </c>
      <c r="D273" s="3">
        <v>0.5</v>
      </c>
      <c r="E273" s="3">
        <v>0.5</v>
      </c>
      <c r="F273" s="3">
        <f t="shared" si="8"/>
        <v>0.5</v>
      </c>
      <c r="G273" s="3"/>
      <c r="H273" s="3"/>
      <c r="I273" s="3"/>
      <c r="J273" s="3"/>
      <c r="K273" s="3"/>
      <c r="L273" s="3"/>
      <c r="M273" s="3"/>
      <c r="N273" s="4"/>
      <c r="O273" s="4"/>
      <c r="P273" s="4"/>
      <c r="Q273" s="15" t="s">
        <v>101</v>
      </c>
      <c r="R273" s="15" t="s">
        <v>122</v>
      </c>
      <c r="W273" s="3"/>
      <c r="X273" s="3"/>
    </row>
    <row r="274" spans="1:27" x14ac:dyDescent="0.25">
      <c r="A274" s="3">
        <v>36</v>
      </c>
      <c r="B274" s="3" t="s">
        <v>69</v>
      </c>
      <c r="C274" s="3" t="s">
        <v>67</v>
      </c>
      <c r="D274" s="3">
        <v>0.2</v>
      </c>
      <c r="E274" s="3">
        <v>0.6</v>
      </c>
      <c r="F274" s="3">
        <f t="shared" si="8"/>
        <v>0.4</v>
      </c>
      <c r="G274" s="3"/>
      <c r="H274" s="3"/>
      <c r="I274" s="3"/>
      <c r="J274" s="3"/>
      <c r="K274" s="3"/>
      <c r="L274" s="3"/>
      <c r="M274" s="3"/>
      <c r="N274" s="4"/>
      <c r="O274" s="4"/>
      <c r="P274" s="4"/>
      <c r="Q274" s="15"/>
      <c r="R274" s="15" t="s">
        <v>121</v>
      </c>
      <c r="W274" s="3"/>
      <c r="X274" s="3"/>
    </row>
    <row r="275" spans="1:27" x14ac:dyDescent="0.25">
      <c r="A275" s="3">
        <v>1</v>
      </c>
      <c r="B275" s="3" t="s">
        <v>70</v>
      </c>
      <c r="C275" s="3" t="s">
        <v>67</v>
      </c>
      <c r="D275" s="3">
        <v>4.2</v>
      </c>
      <c r="E275" s="3">
        <v>4.7</v>
      </c>
      <c r="F275" s="3">
        <f t="shared" si="8"/>
        <v>4.45</v>
      </c>
      <c r="G275" s="3">
        <f>AVERAGE(F275:F310)</f>
        <v>3.2319444444444452</v>
      </c>
      <c r="H275" s="3">
        <f>STDEV(F275:F310)</f>
        <v>0.95027460525724883</v>
      </c>
      <c r="I275" s="3">
        <v>11.5</v>
      </c>
      <c r="J275" s="3">
        <f>AVERAGE(I275:I310)</f>
        <v>11.6</v>
      </c>
      <c r="K275" s="3">
        <f>STDEV(I275:I310)</f>
        <v>0.17320508075688815</v>
      </c>
      <c r="L275" s="3">
        <v>1122.4000000000001</v>
      </c>
      <c r="M275" s="3">
        <v>19.7</v>
      </c>
      <c r="N275" s="4">
        <f t="shared" si="9"/>
        <v>1.3199000000000001</v>
      </c>
      <c r="O275" s="4">
        <f>AVERAGE(N275:N310)</f>
        <v>1.2886333333333335</v>
      </c>
      <c r="P275" s="4">
        <f>STDEV(N275:N310)</f>
        <v>4.3074973399101914E-2</v>
      </c>
      <c r="Q275" s="15"/>
      <c r="R275" s="15" t="s">
        <v>121</v>
      </c>
      <c r="S275" s="1">
        <f>14/36</f>
        <v>0.3888888888888889</v>
      </c>
      <c r="T275" s="1">
        <f>3/12</f>
        <v>0.25</v>
      </c>
      <c r="U275" s="34">
        <f>AVERAGE(T275:T310)</f>
        <v>0.3888888888888889</v>
      </c>
      <c r="V275" s="34">
        <f>STDEV(T275:T310)</f>
        <v>0.17347216662217771</v>
      </c>
      <c r="W275" s="3">
        <v>11.5</v>
      </c>
      <c r="X275" s="3">
        <v>19.7</v>
      </c>
      <c r="Y275" s="36">
        <f>W275/X275</f>
        <v>0.58375634517766495</v>
      </c>
      <c r="Z275" s="36">
        <f>AVERAGE(Y275:Y310)</f>
        <v>0.60350205730916395</v>
      </c>
      <c r="AA275" s="36">
        <f>STDEV(Y275:Y310)</f>
        <v>1.8984942917779451E-2</v>
      </c>
    </row>
    <row r="276" spans="1:27" x14ac:dyDescent="0.25">
      <c r="A276" s="3">
        <v>2</v>
      </c>
      <c r="B276" s="3" t="s">
        <v>70</v>
      </c>
      <c r="C276" s="3" t="s">
        <v>67</v>
      </c>
      <c r="D276" s="3">
        <v>2.4</v>
      </c>
      <c r="E276" s="3">
        <v>2.2999999999999998</v>
      </c>
      <c r="F276" s="3">
        <f t="shared" si="8"/>
        <v>2.3499999999999996</v>
      </c>
      <c r="G276" s="3"/>
      <c r="H276" s="3"/>
      <c r="I276" s="3"/>
      <c r="J276" s="3"/>
      <c r="K276" s="3"/>
      <c r="L276" s="3"/>
      <c r="M276" s="3"/>
      <c r="N276" s="4"/>
      <c r="O276" s="4"/>
      <c r="P276" s="4"/>
      <c r="Q276" s="15" t="s">
        <v>83</v>
      </c>
      <c r="R276" s="15" t="s">
        <v>122</v>
      </c>
      <c r="W276" s="3"/>
      <c r="X276" s="3"/>
    </row>
    <row r="277" spans="1:27" x14ac:dyDescent="0.25">
      <c r="A277" s="3">
        <v>3</v>
      </c>
      <c r="B277" s="3" t="s">
        <v>70</v>
      </c>
      <c r="C277" s="3" t="s">
        <v>67</v>
      </c>
      <c r="D277" s="3">
        <v>2.7</v>
      </c>
      <c r="E277" s="3">
        <v>3</v>
      </c>
      <c r="F277" s="3">
        <f t="shared" si="8"/>
        <v>2.85</v>
      </c>
      <c r="G277" s="3"/>
      <c r="H277" s="3"/>
      <c r="I277" s="3"/>
      <c r="J277" s="3"/>
      <c r="K277" s="3"/>
      <c r="L277" s="3"/>
      <c r="M277" s="3"/>
      <c r="N277" s="4"/>
      <c r="O277" s="4"/>
      <c r="P277" s="4"/>
      <c r="Q277" s="15"/>
      <c r="R277" s="15" t="s">
        <v>121</v>
      </c>
      <c r="W277" s="3"/>
      <c r="X277" s="3"/>
    </row>
    <row r="278" spans="1:27" x14ac:dyDescent="0.25">
      <c r="A278" s="3">
        <v>4</v>
      </c>
      <c r="B278" s="3" t="s">
        <v>70</v>
      </c>
      <c r="C278" s="3" t="s">
        <v>67</v>
      </c>
      <c r="D278" s="3">
        <v>4.5</v>
      </c>
      <c r="E278" s="3">
        <v>4.4000000000000004</v>
      </c>
      <c r="F278" s="3">
        <f t="shared" si="8"/>
        <v>4.45</v>
      </c>
      <c r="G278" s="3"/>
      <c r="H278" s="3"/>
      <c r="I278" s="3"/>
      <c r="J278" s="3"/>
      <c r="K278" s="3"/>
      <c r="L278" s="3"/>
      <c r="M278" s="3"/>
      <c r="N278" s="4"/>
      <c r="O278" s="4"/>
      <c r="P278" s="4"/>
      <c r="Q278" s="15"/>
      <c r="R278" s="15" t="s">
        <v>121</v>
      </c>
      <c r="W278" s="3"/>
      <c r="X278" s="3"/>
    </row>
    <row r="279" spans="1:27" x14ac:dyDescent="0.25">
      <c r="A279" s="3">
        <v>5</v>
      </c>
      <c r="B279" s="3" t="s">
        <v>70</v>
      </c>
      <c r="C279" s="3" t="s">
        <v>67</v>
      </c>
      <c r="D279" s="3">
        <v>2.1</v>
      </c>
      <c r="E279" s="3">
        <v>2.1</v>
      </c>
      <c r="F279" s="3">
        <f t="shared" si="8"/>
        <v>2.1</v>
      </c>
      <c r="G279" s="3"/>
      <c r="H279" s="3"/>
      <c r="I279" s="3"/>
      <c r="J279" s="3"/>
      <c r="K279" s="3"/>
      <c r="L279" s="3"/>
      <c r="M279" s="3"/>
      <c r="N279" s="4"/>
      <c r="O279" s="4"/>
      <c r="P279" s="4"/>
      <c r="Q279" s="15" t="s">
        <v>83</v>
      </c>
      <c r="R279" s="15" t="s">
        <v>122</v>
      </c>
      <c r="W279" s="3"/>
      <c r="X279" s="3"/>
    </row>
    <row r="280" spans="1:27" x14ac:dyDescent="0.25">
      <c r="A280" s="3">
        <v>6</v>
      </c>
      <c r="B280" s="3" t="s">
        <v>70</v>
      </c>
      <c r="C280" s="3" t="s">
        <v>67</v>
      </c>
      <c r="D280" s="3">
        <v>3.3</v>
      </c>
      <c r="E280" s="3">
        <v>3.3</v>
      </c>
      <c r="F280" s="3">
        <f t="shared" si="8"/>
        <v>3.3</v>
      </c>
      <c r="G280" s="3"/>
      <c r="H280" s="3"/>
      <c r="I280" s="3"/>
      <c r="J280" s="3"/>
      <c r="K280" s="3"/>
      <c r="L280" s="3"/>
      <c r="M280" s="3"/>
      <c r="N280" s="4"/>
      <c r="O280" s="4"/>
      <c r="P280" s="4"/>
      <c r="Q280" s="15"/>
      <c r="R280" s="15" t="s">
        <v>121</v>
      </c>
      <c r="W280" s="3"/>
      <c r="X280" s="3"/>
    </row>
    <row r="281" spans="1:27" x14ac:dyDescent="0.25">
      <c r="A281" s="3">
        <v>7</v>
      </c>
      <c r="B281" s="3" t="s">
        <v>70</v>
      </c>
      <c r="C281" s="3" t="s">
        <v>67</v>
      </c>
      <c r="D281" s="3">
        <v>3.7</v>
      </c>
      <c r="E281" s="3">
        <v>3.6</v>
      </c>
      <c r="F281" s="3">
        <f t="shared" si="8"/>
        <v>3.6500000000000004</v>
      </c>
      <c r="G281" s="3"/>
      <c r="H281" s="3"/>
      <c r="I281" s="3"/>
      <c r="J281" s="3"/>
      <c r="K281" s="3"/>
      <c r="L281" s="3"/>
      <c r="M281" s="3"/>
      <c r="N281" s="4"/>
      <c r="O281" s="4"/>
      <c r="P281" s="4"/>
      <c r="Q281" s="15"/>
      <c r="R281" s="15" t="s">
        <v>121</v>
      </c>
      <c r="W281" s="3"/>
      <c r="X281" s="3"/>
    </row>
    <row r="282" spans="1:27" x14ac:dyDescent="0.25">
      <c r="A282" s="3">
        <v>8</v>
      </c>
      <c r="B282" s="3" t="s">
        <v>70</v>
      </c>
      <c r="C282" s="3" t="s">
        <v>67</v>
      </c>
      <c r="D282" s="3">
        <v>2.8</v>
      </c>
      <c r="E282" s="3">
        <v>3.1</v>
      </c>
      <c r="F282" s="3">
        <f t="shared" si="8"/>
        <v>2.95</v>
      </c>
      <c r="G282" s="3"/>
      <c r="H282" s="3"/>
      <c r="I282" s="3"/>
      <c r="J282" s="3"/>
      <c r="K282" s="3"/>
      <c r="L282" s="3"/>
      <c r="M282" s="3"/>
      <c r="N282" s="4"/>
      <c r="O282" s="4"/>
      <c r="P282" s="4"/>
      <c r="Q282" s="15"/>
      <c r="R282" s="15" t="s">
        <v>121</v>
      </c>
      <c r="W282" s="3"/>
      <c r="X282" s="3"/>
    </row>
    <row r="283" spans="1:27" x14ac:dyDescent="0.25">
      <c r="A283" s="3">
        <v>9</v>
      </c>
      <c r="B283" s="3" t="s">
        <v>70</v>
      </c>
      <c r="C283" s="3" t="s">
        <v>67</v>
      </c>
      <c r="D283" s="3">
        <v>3.5</v>
      </c>
      <c r="E283" s="3">
        <v>4</v>
      </c>
      <c r="F283" s="3">
        <f t="shared" si="8"/>
        <v>3.75</v>
      </c>
      <c r="G283" s="3"/>
      <c r="H283" s="3"/>
      <c r="I283" s="3"/>
      <c r="J283" s="3"/>
      <c r="K283" s="3"/>
      <c r="L283" s="3"/>
      <c r="M283" s="3"/>
      <c r="N283" s="4"/>
      <c r="O283" s="4"/>
      <c r="P283" s="4"/>
      <c r="Q283" s="15"/>
      <c r="R283" s="15" t="s">
        <v>121</v>
      </c>
      <c r="W283" s="3"/>
      <c r="X283" s="3"/>
    </row>
    <row r="284" spans="1:27" x14ac:dyDescent="0.25">
      <c r="A284" s="3">
        <v>10</v>
      </c>
      <c r="B284" s="3" t="s">
        <v>70</v>
      </c>
      <c r="C284" s="3" t="s">
        <v>67</v>
      </c>
      <c r="D284" s="3">
        <v>3.8</v>
      </c>
      <c r="E284" s="3">
        <v>3.6</v>
      </c>
      <c r="F284" s="3">
        <f t="shared" si="8"/>
        <v>3.7</v>
      </c>
      <c r="G284" s="3"/>
      <c r="H284" s="3"/>
      <c r="I284" s="3"/>
      <c r="J284" s="3"/>
      <c r="K284" s="3"/>
      <c r="L284" s="3"/>
      <c r="M284" s="3"/>
      <c r="N284" s="4"/>
      <c r="O284" s="4"/>
      <c r="P284" s="4"/>
      <c r="Q284" s="15"/>
      <c r="R284" s="15" t="s">
        <v>121</v>
      </c>
      <c r="W284" s="3"/>
      <c r="X284" s="3"/>
    </row>
    <row r="285" spans="1:27" x14ac:dyDescent="0.25">
      <c r="A285" s="3">
        <v>11</v>
      </c>
      <c r="B285" s="3" t="s">
        <v>70</v>
      </c>
      <c r="C285" s="3" t="s">
        <v>67</v>
      </c>
      <c r="D285" s="3">
        <v>2.8</v>
      </c>
      <c r="E285" s="3">
        <v>4</v>
      </c>
      <c r="F285" s="3">
        <f t="shared" si="8"/>
        <v>3.4</v>
      </c>
      <c r="G285" s="3"/>
      <c r="H285" s="3"/>
      <c r="I285" s="3"/>
      <c r="J285" s="3"/>
      <c r="K285" s="3"/>
      <c r="L285" s="3"/>
      <c r="M285" s="3"/>
      <c r="N285" s="4"/>
      <c r="O285" s="4"/>
      <c r="P285" s="4"/>
      <c r="Q285" s="15" t="s">
        <v>85</v>
      </c>
      <c r="R285" s="15" t="s">
        <v>122</v>
      </c>
      <c r="W285" s="3"/>
      <c r="X285" s="3"/>
    </row>
    <row r="286" spans="1:27" x14ac:dyDescent="0.25">
      <c r="A286" s="3">
        <v>12</v>
      </c>
      <c r="B286" s="3" t="s">
        <v>70</v>
      </c>
      <c r="C286" s="3" t="s">
        <v>67</v>
      </c>
      <c r="D286" s="3">
        <v>3.4</v>
      </c>
      <c r="E286" s="3">
        <v>3.5</v>
      </c>
      <c r="F286" s="3">
        <f t="shared" si="8"/>
        <v>3.45</v>
      </c>
      <c r="G286" s="3"/>
      <c r="H286" s="3"/>
      <c r="I286" s="3"/>
      <c r="J286" s="3"/>
      <c r="K286" s="3"/>
      <c r="L286" s="3"/>
      <c r="M286" s="3"/>
      <c r="N286" s="4"/>
      <c r="O286" s="4"/>
      <c r="P286" s="4"/>
      <c r="Q286" s="15"/>
      <c r="R286" s="15" t="s">
        <v>121</v>
      </c>
      <c r="W286" s="3"/>
      <c r="X286" s="3"/>
    </row>
    <row r="287" spans="1:27" x14ac:dyDescent="0.25">
      <c r="A287" s="3">
        <v>13</v>
      </c>
      <c r="B287" s="3" t="s">
        <v>70</v>
      </c>
      <c r="C287" s="3" t="s">
        <v>67</v>
      </c>
      <c r="D287" s="3">
        <v>4.5</v>
      </c>
      <c r="E287" s="3">
        <v>5</v>
      </c>
      <c r="F287" s="3">
        <f t="shared" si="8"/>
        <v>4.75</v>
      </c>
      <c r="G287" s="3"/>
      <c r="H287" s="3"/>
      <c r="I287" s="3">
        <v>11.5</v>
      </c>
      <c r="J287" s="3"/>
      <c r="K287" s="3"/>
      <c r="L287" s="3">
        <v>1037.2</v>
      </c>
      <c r="M287" s="3">
        <v>18.5</v>
      </c>
      <c r="N287" s="4">
        <f t="shared" si="9"/>
        <v>1.2395</v>
      </c>
      <c r="O287" s="4"/>
      <c r="P287" s="4"/>
      <c r="Q287" s="15" t="s">
        <v>86</v>
      </c>
      <c r="R287" s="15" t="s">
        <v>122</v>
      </c>
      <c r="T287" s="1">
        <f>7/12</f>
        <v>0.58333333333333337</v>
      </c>
      <c r="W287" s="3">
        <v>11.5</v>
      </c>
      <c r="X287" s="3">
        <v>18.5</v>
      </c>
      <c r="Y287" s="36">
        <f>W287/X287</f>
        <v>0.6216216216216216</v>
      </c>
    </row>
    <row r="288" spans="1:27" x14ac:dyDescent="0.25">
      <c r="A288" s="3">
        <v>14</v>
      </c>
      <c r="B288" s="3" t="s">
        <v>70</v>
      </c>
      <c r="C288" s="3" t="s">
        <v>67</v>
      </c>
      <c r="D288" s="3">
        <v>1.8</v>
      </c>
      <c r="E288" s="3">
        <v>2.1</v>
      </c>
      <c r="F288" s="3">
        <f t="shared" si="8"/>
        <v>1.9500000000000002</v>
      </c>
      <c r="G288" s="3"/>
      <c r="H288" s="3"/>
      <c r="I288" s="3"/>
      <c r="J288" s="3"/>
      <c r="K288" s="3"/>
      <c r="L288" s="3"/>
      <c r="M288" s="3"/>
      <c r="N288" s="4"/>
      <c r="O288" s="4"/>
      <c r="P288" s="4"/>
      <c r="Q288" s="15" t="s">
        <v>83</v>
      </c>
      <c r="R288" s="15" t="s">
        <v>122</v>
      </c>
      <c r="W288" s="3"/>
      <c r="X288" s="3"/>
    </row>
    <row r="289" spans="1:25" x14ac:dyDescent="0.25">
      <c r="A289" s="3">
        <v>15</v>
      </c>
      <c r="B289" s="3" t="s">
        <v>70</v>
      </c>
      <c r="C289" s="3" t="s">
        <v>67</v>
      </c>
      <c r="D289" s="3">
        <v>3.5</v>
      </c>
      <c r="E289" s="3">
        <v>4</v>
      </c>
      <c r="F289" s="3">
        <f t="shared" si="8"/>
        <v>3.75</v>
      </c>
      <c r="G289" s="3"/>
      <c r="H289" s="3"/>
      <c r="I289" s="3"/>
      <c r="J289" s="3"/>
      <c r="K289" s="3"/>
      <c r="L289" s="3"/>
      <c r="M289" s="3"/>
      <c r="N289" s="4"/>
      <c r="O289" s="4"/>
      <c r="P289" s="4"/>
      <c r="Q289" s="15" t="s">
        <v>84</v>
      </c>
      <c r="R289" s="15" t="s">
        <v>122</v>
      </c>
      <c r="W289" s="3"/>
      <c r="X289" s="3"/>
    </row>
    <row r="290" spans="1:25" x14ac:dyDescent="0.25">
      <c r="A290" s="3">
        <v>16</v>
      </c>
      <c r="B290" s="3" t="s">
        <v>70</v>
      </c>
      <c r="C290" s="3" t="s">
        <v>67</v>
      </c>
      <c r="D290" s="3">
        <v>1.5</v>
      </c>
      <c r="E290" s="3">
        <v>1.8</v>
      </c>
      <c r="F290" s="3">
        <f t="shared" si="8"/>
        <v>1.65</v>
      </c>
      <c r="G290" s="3"/>
      <c r="H290" s="3"/>
      <c r="I290" s="3"/>
      <c r="J290" s="3"/>
      <c r="K290" s="3"/>
      <c r="L290" s="3"/>
      <c r="M290" s="3"/>
      <c r="N290" s="4"/>
      <c r="O290" s="4"/>
      <c r="P290" s="4"/>
      <c r="Q290" s="15" t="s">
        <v>86</v>
      </c>
      <c r="R290" s="15" t="s">
        <v>122</v>
      </c>
      <c r="W290" s="3"/>
      <c r="X290" s="3"/>
    </row>
    <row r="291" spans="1:25" x14ac:dyDescent="0.25">
      <c r="A291" s="3">
        <v>17</v>
      </c>
      <c r="B291" s="3" t="s">
        <v>70</v>
      </c>
      <c r="C291" s="3" t="s">
        <v>67</v>
      </c>
      <c r="D291" s="3">
        <v>2</v>
      </c>
      <c r="E291" s="3">
        <v>2.2999999999999998</v>
      </c>
      <c r="F291" s="3">
        <f t="shared" si="8"/>
        <v>2.15</v>
      </c>
      <c r="G291" s="3"/>
      <c r="H291" s="3"/>
      <c r="I291" s="3"/>
      <c r="J291" s="3"/>
      <c r="K291" s="3"/>
      <c r="L291" s="3"/>
      <c r="M291" s="3"/>
      <c r="N291" s="4"/>
      <c r="O291" s="4"/>
      <c r="P291" s="4"/>
      <c r="Q291" s="15" t="s">
        <v>89</v>
      </c>
      <c r="R291" s="15" t="s">
        <v>122</v>
      </c>
      <c r="W291" s="3"/>
      <c r="X291" s="3"/>
    </row>
    <row r="292" spans="1:25" x14ac:dyDescent="0.25">
      <c r="A292" s="3">
        <v>18</v>
      </c>
      <c r="B292" s="3" t="s">
        <v>70</v>
      </c>
      <c r="C292" s="3" t="s">
        <v>67</v>
      </c>
      <c r="D292" s="3">
        <v>3.4</v>
      </c>
      <c r="E292" s="3">
        <v>4.5</v>
      </c>
      <c r="F292" s="3">
        <f t="shared" si="8"/>
        <v>3.95</v>
      </c>
      <c r="G292" s="3"/>
      <c r="H292" s="3"/>
      <c r="I292" s="3"/>
      <c r="J292" s="3"/>
      <c r="K292" s="3"/>
      <c r="L292" s="3"/>
      <c r="M292" s="3"/>
      <c r="N292" s="4"/>
      <c r="O292" s="4"/>
      <c r="P292" s="4"/>
      <c r="Q292" s="15"/>
      <c r="R292" s="15" t="s">
        <v>121</v>
      </c>
      <c r="W292" s="3"/>
      <c r="X292" s="3"/>
    </row>
    <row r="293" spans="1:25" x14ac:dyDescent="0.25">
      <c r="A293" s="3">
        <v>19</v>
      </c>
      <c r="B293" s="3" t="s">
        <v>70</v>
      </c>
      <c r="C293" s="3" t="s">
        <v>67</v>
      </c>
      <c r="D293" s="3">
        <v>3.8</v>
      </c>
      <c r="E293" s="3">
        <v>3.5</v>
      </c>
      <c r="F293" s="3">
        <f t="shared" si="8"/>
        <v>3.65</v>
      </c>
      <c r="G293" s="3"/>
      <c r="H293" s="3"/>
      <c r="I293" s="3"/>
      <c r="J293" s="3"/>
      <c r="K293" s="3"/>
      <c r="L293" s="3"/>
      <c r="M293" s="3"/>
      <c r="N293" s="4"/>
      <c r="O293" s="4"/>
      <c r="P293" s="4"/>
      <c r="Q293" s="15"/>
      <c r="R293" s="15" t="s">
        <v>121</v>
      </c>
      <c r="W293" s="3"/>
      <c r="X293" s="3"/>
    </row>
    <row r="294" spans="1:25" x14ac:dyDescent="0.25">
      <c r="A294" s="3">
        <v>20</v>
      </c>
      <c r="B294" s="3" t="s">
        <v>70</v>
      </c>
      <c r="C294" s="3" t="s">
        <v>67</v>
      </c>
      <c r="D294" s="3">
        <v>2.8</v>
      </c>
      <c r="E294" s="3">
        <v>3.4</v>
      </c>
      <c r="F294" s="3">
        <f t="shared" si="8"/>
        <v>3.0999999999999996</v>
      </c>
      <c r="G294" s="3"/>
      <c r="H294" s="3"/>
      <c r="I294" s="3"/>
      <c r="J294" s="3"/>
      <c r="K294" s="3"/>
      <c r="L294" s="3"/>
      <c r="M294" s="3"/>
      <c r="N294" s="4"/>
      <c r="O294" s="4"/>
      <c r="P294" s="4"/>
      <c r="Q294" s="15"/>
      <c r="R294" s="15" t="s">
        <v>121</v>
      </c>
      <c r="W294" s="3"/>
      <c r="X294" s="3"/>
    </row>
    <row r="295" spans="1:25" x14ac:dyDescent="0.25">
      <c r="A295" s="3">
        <v>21</v>
      </c>
      <c r="B295" s="3" t="s">
        <v>70</v>
      </c>
      <c r="C295" s="3" t="s">
        <v>67</v>
      </c>
      <c r="D295" s="3">
        <v>4.3</v>
      </c>
      <c r="E295" s="3">
        <v>4.5</v>
      </c>
      <c r="F295" s="3">
        <f t="shared" si="8"/>
        <v>4.4000000000000004</v>
      </c>
      <c r="G295" s="3"/>
      <c r="H295" s="3"/>
      <c r="I295" s="3"/>
      <c r="J295" s="3"/>
      <c r="K295" s="3"/>
      <c r="L295" s="3"/>
      <c r="M295" s="3"/>
      <c r="N295" s="4"/>
      <c r="O295" s="4"/>
      <c r="P295" s="4"/>
      <c r="Q295" s="15"/>
      <c r="R295" s="15" t="s">
        <v>121</v>
      </c>
      <c r="W295" s="3"/>
      <c r="X295" s="3"/>
    </row>
    <row r="296" spans="1:25" x14ac:dyDescent="0.25">
      <c r="A296" s="3">
        <v>22</v>
      </c>
      <c r="B296" s="3" t="s">
        <v>70</v>
      </c>
      <c r="C296" s="3" t="s">
        <v>67</v>
      </c>
      <c r="D296" s="3">
        <v>2.1</v>
      </c>
      <c r="E296" s="3">
        <v>2.2999999999999998</v>
      </c>
      <c r="F296" s="3">
        <f t="shared" si="8"/>
        <v>2.2000000000000002</v>
      </c>
      <c r="G296" s="3"/>
      <c r="H296" s="3"/>
      <c r="I296" s="3"/>
      <c r="J296" s="3"/>
      <c r="K296" s="3"/>
      <c r="L296" s="3"/>
      <c r="M296" s="3"/>
      <c r="N296" s="4"/>
      <c r="O296" s="4"/>
      <c r="P296" s="4"/>
      <c r="Q296" s="15"/>
      <c r="R296" s="15" t="s">
        <v>121</v>
      </c>
      <c r="W296" s="3"/>
      <c r="X296" s="3"/>
    </row>
    <row r="297" spans="1:25" x14ac:dyDescent="0.25">
      <c r="A297" s="3">
        <v>23</v>
      </c>
      <c r="B297" s="3" t="s">
        <v>70</v>
      </c>
      <c r="C297" s="3" t="s">
        <v>67</v>
      </c>
      <c r="D297" s="3">
        <v>3.2</v>
      </c>
      <c r="E297" s="3">
        <v>3.3</v>
      </c>
      <c r="F297" s="3">
        <f t="shared" si="8"/>
        <v>3.25</v>
      </c>
      <c r="G297" s="3"/>
      <c r="H297" s="3"/>
      <c r="I297" s="3"/>
      <c r="J297" s="3"/>
      <c r="K297" s="3"/>
      <c r="L297" s="3"/>
      <c r="M297" s="3"/>
      <c r="N297" s="4"/>
      <c r="O297" s="4"/>
      <c r="P297" s="4"/>
      <c r="Q297" s="15" t="s">
        <v>85</v>
      </c>
      <c r="R297" s="15" t="s">
        <v>122</v>
      </c>
      <c r="W297" s="3"/>
      <c r="X297" s="3"/>
    </row>
    <row r="298" spans="1:25" x14ac:dyDescent="0.25">
      <c r="A298" s="3">
        <v>24</v>
      </c>
      <c r="B298" s="3" t="s">
        <v>70</v>
      </c>
      <c r="C298" s="3" t="s">
        <v>67</v>
      </c>
      <c r="D298" s="3">
        <v>3.5</v>
      </c>
      <c r="E298" s="3">
        <v>3.4</v>
      </c>
      <c r="F298" s="3">
        <f t="shared" si="8"/>
        <v>3.45</v>
      </c>
      <c r="G298" s="3"/>
      <c r="H298" s="3"/>
      <c r="I298" s="3"/>
      <c r="J298" s="3"/>
      <c r="K298" s="3"/>
      <c r="L298" s="3"/>
      <c r="M298" s="3"/>
      <c r="N298" s="4"/>
      <c r="O298" s="4"/>
      <c r="P298" s="4"/>
      <c r="Q298" s="15" t="s">
        <v>85</v>
      </c>
      <c r="R298" s="15" t="s">
        <v>122</v>
      </c>
      <c r="W298" s="3"/>
      <c r="X298" s="3"/>
    </row>
    <row r="299" spans="1:25" x14ac:dyDescent="0.25">
      <c r="A299" s="3">
        <v>25</v>
      </c>
      <c r="B299" s="3" t="s">
        <v>70</v>
      </c>
      <c r="C299" s="3" t="s">
        <v>67</v>
      </c>
      <c r="D299" s="3">
        <v>3.1</v>
      </c>
      <c r="E299" s="3">
        <v>2.2999999999999998</v>
      </c>
      <c r="F299" s="3">
        <f t="shared" si="8"/>
        <v>2.7</v>
      </c>
      <c r="G299" s="3"/>
      <c r="H299" s="3"/>
      <c r="I299" s="3">
        <v>11.8</v>
      </c>
      <c r="J299" s="3"/>
      <c r="K299" s="3"/>
      <c r="L299" s="3">
        <v>993.6</v>
      </c>
      <c r="M299" s="3">
        <v>19.5</v>
      </c>
      <c r="N299" s="4">
        <f t="shared" si="9"/>
        <v>1.3065000000000002</v>
      </c>
      <c r="O299" s="4"/>
      <c r="P299" s="4"/>
      <c r="Q299" s="15"/>
      <c r="R299" s="15" t="s">
        <v>121</v>
      </c>
      <c r="T299" s="1">
        <f>4/12</f>
        <v>0.33333333333333331</v>
      </c>
      <c r="W299" s="3">
        <v>11.8</v>
      </c>
      <c r="X299" s="3">
        <v>19.5</v>
      </c>
      <c r="Y299" s="36">
        <f>W299/X299</f>
        <v>0.6051282051282052</v>
      </c>
    </row>
    <row r="300" spans="1:25" x14ac:dyDescent="0.25">
      <c r="A300" s="3">
        <v>26</v>
      </c>
      <c r="B300" s="3" t="s">
        <v>70</v>
      </c>
      <c r="C300" s="3" t="s">
        <v>67</v>
      </c>
      <c r="D300" s="3">
        <v>1.5</v>
      </c>
      <c r="E300" s="3">
        <v>1.8</v>
      </c>
      <c r="F300" s="3">
        <f t="shared" si="8"/>
        <v>1.65</v>
      </c>
      <c r="G300" s="3"/>
      <c r="H300" s="3"/>
      <c r="I300" s="3"/>
      <c r="J300" s="3"/>
      <c r="K300" s="3"/>
      <c r="L300" s="3"/>
      <c r="M300" s="3"/>
      <c r="N300" s="4"/>
      <c r="O300" s="4"/>
      <c r="P300" s="4"/>
      <c r="Q300" s="15"/>
      <c r="R300" s="15" t="s">
        <v>121</v>
      </c>
      <c r="W300" s="3"/>
      <c r="X300" s="3"/>
    </row>
    <row r="301" spans="1:25" x14ac:dyDescent="0.25">
      <c r="A301" s="3">
        <v>27</v>
      </c>
      <c r="B301" s="3" t="s">
        <v>70</v>
      </c>
      <c r="C301" s="3" t="s">
        <v>67</v>
      </c>
      <c r="D301" s="3">
        <v>3</v>
      </c>
      <c r="E301" s="3">
        <v>3.9</v>
      </c>
      <c r="F301" s="3">
        <f t="shared" si="8"/>
        <v>3.45</v>
      </c>
      <c r="G301" s="3"/>
      <c r="H301" s="3"/>
      <c r="I301" s="3"/>
      <c r="J301" s="3"/>
      <c r="K301" s="3"/>
      <c r="L301" s="3"/>
      <c r="M301" s="3"/>
      <c r="N301" s="4"/>
      <c r="O301" s="4"/>
      <c r="P301" s="4"/>
      <c r="Q301" s="15"/>
      <c r="R301" s="15" t="s">
        <v>121</v>
      </c>
      <c r="W301" s="3"/>
      <c r="X301" s="3"/>
    </row>
    <row r="302" spans="1:25" x14ac:dyDescent="0.25">
      <c r="A302" s="3">
        <v>28</v>
      </c>
      <c r="B302" s="3" t="s">
        <v>70</v>
      </c>
      <c r="C302" s="3" t="s">
        <v>67</v>
      </c>
      <c r="D302" s="3">
        <v>5.2</v>
      </c>
      <c r="E302" s="3">
        <v>4.5</v>
      </c>
      <c r="F302" s="3">
        <f t="shared" si="8"/>
        <v>4.8499999999999996</v>
      </c>
      <c r="G302" s="3"/>
      <c r="H302" s="3"/>
      <c r="I302" s="3"/>
      <c r="J302" s="3"/>
      <c r="K302" s="3"/>
      <c r="L302" s="3"/>
      <c r="M302" s="3"/>
      <c r="N302" s="4"/>
      <c r="O302" s="4"/>
      <c r="P302" s="4"/>
      <c r="Q302" s="15" t="s">
        <v>83</v>
      </c>
      <c r="R302" s="15" t="s">
        <v>122</v>
      </c>
      <c r="W302" s="3"/>
      <c r="X302" s="3"/>
    </row>
    <row r="303" spans="1:25" x14ac:dyDescent="0.25">
      <c r="A303" s="3">
        <v>29</v>
      </c>
      <c r="B303" s="3" t="s">
        <v>70</v>
      </c>
      <c r="C303" s="3" t="s">
        <v>67</v>
      </c>
      <c r="D303" s="3">
        <v>3</v>
      </c>
      <c r="E303" s="3">
        <v>4</v>
      </c>
      <c r="F303" s="3">
        <f t="shared" si="8"/>
        <v>3.5</v>
      </c>
      <c r="G303" s="3"/>
      <c r="H303" s="3"/>
      <c r="I303" s="3"/>
      <c r="J303" s="3"/>
      <c r="K303" s="3"/>
      <c r="L303" s="3"/>
      <c r="M303" s="3"/>
      <c r="N303" s="4"/>
      <c r="O303" s="4"/>
      <c r="P303" s="4"/>
      <c r="Q303" s="15"/>
      <c r="R303" s="15" t="s">
        <v>121</v>
      </c>
      <c r="W303" s="3"/>
      <c r="X303" s="3"/>
    </row>
    <row r="304" spans="1:25" x14ac:dyDescent="0.25">
      <c r="A304" s="3">
        <v>30</v>
      </c>
      <c r="B304" s="3" t="s">
        <v>70</v>
      </c>
      <c r="C304" s="3" t="s">
        <v>67</v>
      </c>
      <c r="D304" s="3">
        <v>4.4000000000000004</v>
      </c>
      <c r="E304" s="3">
        <v>3.7</v>
      </c>
      <c r="F304" s="3">
        <f t="shared" si="8"/>
        <v>4.0500000000000007</v>
      </c>
      <c r="G304" s="3"/>
      <c r="H304" s="3"/>
      <c r="I304" s="3"/>
      <c r="J304" s="3"/>
      <c r="K304" s="3"/>
      <c r="L304" s="3"/>
      <c r="M304" s="3"/>
      <c r="N304" s="4"/>
      <c r="O304" s="4"/>
      <c r="P304" s="4"/>
      <c r="Q304" s="15"/>
      <c r="R304" s="15" t="s">
        <v>121</v>
      </c>
      <c r="W304" s="3"/>
      <c r="X304" s="3"/>
    </row>
    <row r="305" spans="1:24" x14ac:dyDescent="0.25">
      <c r="A305" s="3">
        <v>31</v>
      </c>
      <c r="B305" s="3" t="s">
        <v>70</v>
      </c>
      <c r="C305" s="3" t="s">
        <v>67</v>
      </c>
      <c r="D305" s="3">
        <v>4.5</v>
      </c>
      <c r="E305" s="3">
        <v>4</v>
      </c>
      <c r="F305" s="3">
        <f t="shared" si="8"/>
        <v>4.25</v>
      </c>
      <c r="G305" s="3"/>
      <c r="H305" s="3"/>
      <c r="I305" s="3"/>
      <c r="J305" s="3"/>
      <c r="K305" s="3"/>
      <c r="L305" s="3"/>
      <c r="M305" s="3"/>
      <c r="N305" s="4"/>
      <c r="O305" s="4"/>
      <c r="P305" s="4"/>
      <c r="Q305" s="15"/>
      <c r="R305" s="15" t="s">
        <v>121</v>
      </c>
      <c r="W305" s="3"/>
      <c r="X305" s="3"/>
    </row>
    <row r="306" spans="1:24" x14ac:dyDescent="0.25">
      <c r="A306" s="3">
        <v>32</v>
      </c>
      <c r="B306" s="3" t="s">
        <v>70</v>
      </c>
      <c r="C306" s="3" t="s">
        <v>67</v>
      </c>
      <c r="D306" s="3">
        <v>2</v>
      </c>
      <c r="E306" s="3">
        <v>2.1</v>
      </c>
      <c r="F306" s="3">
        <f t="shared" si="8"/>
        <v>2.0499999999999998</v>
      </c>
      <c r="G306" s="3"/>
      <c r="H306" s="3"/>
      <c r="I306" s="3"/>
      <c r="J306" s="3"/>
      <c r="K306" s="3"/>
      <c r="L306" s="3"/>
      <c r="M306" s="3"/>
      <c r="N306" s="4"/>
      <c r="O306" s="4"/>
      <c r="P306" s="4"/>
      <c r="Q306" s="15"/>
      <c r="R306" s="15" t="s">
        <v>121</v>
      </c>
      <c r="W306" s="3"/>
      <c r="X306" s="3"/>
    </row>
    <row r="307" spans="1:24" x14ac:dyDescent="0.25">
      <c r="A307" s="3">
        <v>33</v>
      </c>
      <c r="B307" s="3" t="s">
        <v>70</v>
      </c>
      <c r="C307" s="3" t="s">
        <v>67</v>
      </c>
      <c r="D307" s="3">
        <v>4.8</v>
      </c>
      <c r="E307" s="3">
        <v>4.7</v>
      </c>
      <c r="F307" s="3">
        <f t="shared" si="8"/>
        <v>4.75</v>
      </c>
      <c r="G307" s="3"/>
      <c r="H307" s="3"/>
      <c r="I307" s="3"/>
      <c r="J307" s="3"/>
      <c r="K307" s="3"/>
      <c r="L307" s="3"/>
      <c r="M307" s="3"/>
      <c r="N307" s="4"/>
      <c r="O307" s="4"/>
      <c r="P307" s="4"/>
      <c r="Q307" s="15"/>
      <c r="R307" s="15" t="s">
        <v>121</v>
      </c>
      <c r="W307" s="3"/>
      <c r="X307" s="3"/>
    </row>
    <row r="308" spans="1:24" x14ac:dyDescent="0.25">
      <c r="A308" s="3">
        <v>34</v>
      </c>
      <c r="B308" s="3" t="s">
        <v>70</v>
      </c>
      <c r="C308" s="3" t="s">
        <v>67</v>
      </c>
      <c r="D308" s="3">
        <v>2.2000000000000002</v>
      </c>
      <c r="E308" s="3">
        <v>2.6</v>
      </c>
      <c r="F308" s="3">
        <f t="shared" si="8"/>
        <v>2.4000000000000004</v>
      </c>
      <c r="G308" s="3"/>
      <c r="H308" s="3"/>
      <c r="I308" s="3"/>
      <c r="J308" s="3"/>
      <c r="K308" s="3"/>
      <c r="L308" s="3"/>
      <c r="M308" s="3"/>
      <c r="N308" s="4"/>
      <c r="O308" s="4"/>
      <c r="P308" s="4"/>
      <c r="Q308" s="15" t="s">
        <v>85</v>
      </c>
      <c r="R308" s="15" t="s">
        <v>122</v>
      </c>
      <c r="W308" s="3"/>
      <c r="X308" s="3"/>
    </row>
    <row r="309" spans="1:24" x14ac:dyDescent="0.25">
      <c r="A309" s="3">
        <v>35</v>
      </c>
      <c r="B309" s="3" t="s">
        <v>70</v>
      </c>
      <c r="C309" s="3" t="s">
        <v>67</v>
      </c>
      <c r="D309" s="3">
        <v>2</v>
      </c>
      <c r="E309" s="3">
        <v>2.1</v>
      </c>
      <c r="F309" s="3">
        <f t="shared" si="8"/>
        <v>2.0499999999999998</v>
      </c>
      <c r="G309" s="3"/>
      <c r="H309" s="3"/>
      <c r="I309" s="3"/>
      <c r="J309" s="3"/>
      <c r="K309" s="3"/>
      <c r="L309" s="3"/>
      <c r="M309" s="3"/>
      <c r="N309" s="4"/>
      <c r="O309" s="4"/>
      <c r="P309" s="4"/>
      <c r="Q309" s="15" t="s">
        <v>83</v>
      </c>
      <c r="R309" s="15" t="s">
        <v>122</v>
      </c>
      <c r="W309" s="3"/>
      <c r="X309" s="3"/>
    </row>
    <row r="310" spans="1:24" x14ac:dyDescent="0.25">
      <c r="A310" s="3">
        <v>36</v>
      </c>
      <c r="B310" s="3" t="s">
        <v>70</v>
      </c>
      <c r="C310" s="3" t="s">
        <v>67</v>
      </c>
      <c r="D310" s="3">
        <v>1.5</v>
      </c>
      <c r="E310" s="3">
        <v>2.5</v>
      </c>
      <c r="F310" s="3">
        <f t="shared" si="8"/>
        <v>2</v>
      </c>
      <c r="G310" s="3"/>
      <c r="H310" s="3"/>
      <c r="I310" s="3"/>
      <c r="J310" s="3"/>
      <c r="K310" s="3"/>
      <c r="L310" s="3"/>
      <c r="M310" s="3"/>
      <c r="N310" s="4"/>
      <c r="O310" s="4"/>
      <c r="P310" s="4"/>
      <c r="Q310" s="15" t="s">
        <v>85</v>
      </c>
      <c r="R310" s="15" t="s">
        <v>122</v>
      </c>
      <c r="W310" s="3"/>
      <c r="X310" s="3"/>
    </row>
    <row r="311" spans="1:24" x14ac:dyDescent="0.25">
      <c r="G311" s="23"/>
      <c r="H311" s="23"/>
    </row>
    <row r="312" spans="1:24" x14ac:dyDescent="0.25">
      <c r="G312" s="23"/>
      <c r="H312" s="23"/>
    </row>
    <row r="313" spans="1:24" x14ac:dyDescent="0.25">
      <c r="G313" s="23"/>
      <c r="H313" s="23"/>
    </row>
    <row r="314" spans="1:24" x14ac:dyDescent="0.25">
      <c r="G314" s="23"/>
      <c r="H314" s="23"/>
    </row>
    <row r="315" spans="1:24" x14ac:dyDescent="0.25">
      <c r="G315" s="23"/>
      <c r="H315" s="23"/>
    </row>
    <row r="316" spans="1:24" x14ac:dyDescent="0.25">
      <c r="G316" s="23"/>
      <c r="H316" s="23"/>
    </row>
    <row r="317" spans="1:24" x14ac:dyDescent="0.25">
      <c r="G317" s="23"/>
      <c r="H317" s="23"/>
    </row>
    <row r="318" spans="1:24" x14ac:dyDescent="0.25">
      <c r="G318" s="23"/>
      <c r="H318" s="23"/>
    </row>
    <row r="319" spans="1:24" x14ac:dyDescent="0.25">
      <c r="G319" s="23"/>
      <c r="H319" s="23"/>
    </row>
    <row r="320" spans="1:24" x14ac:dyDescent="0.25">
      <c r="G320" s="23"/>
      <c r="H320" s="23"/>
    </row>
    <row r="321" spans="7:8" x14ac:dyDescent="0.25">
      <c r="G321" s="23"/>
      <c r="H321" s="23"/>
    </row>
    <row r="322" spans="7:8" x14ac:dyDescent="0.25">
      <c r="G322" s="23"/>
      <c r="H322" s="23"/>
    </row>
    <row r="323" spans="7:8" x14ac:dyDescent="0.25">
      <c r="G323" s="23"/>
      <c r="H323" s="23"/>
    </row>
    <row r="324" spans="7:8" x14ac:dyDescent="0.25">
      <c r="G324" s="23"/>
      <c r="H324" s="23"/>
    </row>
    <row r="325" spans="7:8" x14ac:dyDescent="0.25">
      <c r="G325" s="23"/>
      <c r="H325" s="23"/>
    </row>
    <row r="326" spans="7:8" x14ac:dyDescent="0.25">
      <c r="G326" s="23"/>
      <c r="H326" s="23"/>
    </row>
    <row r="327" spans="7:8" x14ac:dyDescent="0.25">
      <c r="G327" s="23"/>
      <c r="H327" s="23"/>
    </row>
  </sheetData>
  <autoFilter ref="A3:R310"/>
  <mergeCells count="1">
    <mergeCell ref="A1:M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tabSelected="1" topLeftCell="C10" zoomScale="84" zoomScaleNormal="84" zoomScalePageLayoutView="115" workbookViewId="0">
      <selection activeCell="R40" sqref="R40"/>
    </sheetView>
  </sheetViews>
  <sheetFormatPr baseColWidth="10" defaultRowHeight="15.75" x14ac:dyDescent="0.25"/>
  <cols>
    <col min="1" max="1" width="23" bestFit="1" customWidth="1"/>
  </cols>
  <sheetData>
    <row r="1" spans="1:7" x14ac:dyDescent="0.25">
      <c r="A1" s="27" t="s">
        <v>128</v>
      </c>
      <c r="B1" t="s">
        <v>105</v>
      </c>
    </row>
    <row r="3" spans="1:7" x14ac:dyDescent="0.25">
      <c r="B3" s="57" t="s">
        <v>113</v>
      </c>
      <c r="C3" s="57"/>
      <c r="D3" s="57" t="s">
        <v>114</v>
      </c>
      <c r="E3" s="57"/>
      <c r="F3" s="57" t="s">
        <v>115</v>
      </c>
      <c r="G3" s="57"/>
    </row>
    <row r="4" spans="1:7" x14ac:dyDescent="0.25">
      <c r="B4" t="s">
        <v>103</v>
      </c>
      <c r="C4" t="s">
        <v>104</v>
      </c>
      <c r="D4" t="s">
        <v>103</v>
      </c>
      <c r="E4" t="s">
        <v>104</v>
      </c>
      <c r="F4" t="s">
        <v>103</v>
      </c>
      <c r="G4" t="s">
        <v>104</v>
      </c>
    </row>
    <row r="5" spans="1:7" x14ac:dyDescent="0.25">
      <c r="A5" t="s">
        <v>106</v>
      </c>
      <c r="B5">
        <f>'INICIAL CONTROL Estadística Pro'!T4</f>
        <v>0.52277064392573813</v>
      </c>
      <c r="C5">
        <f>'INICIAL CONTROL Estadística Pro'!U4</f>
        <v>6.8761430667537163E-2</v>
      </c>
      <c r="D5">
        <f>'INICIAL CONTROL Estadística Pro'!T34</f>
        <v>0.52791178074718148</v>
      </c>
      <c r="E5">
        <f>'INICIAL CONTROL Estadística Pro'!U34</f>
        <v>6.9819363781665353E-2</v>
      </c>
      <c r="F5">
        <f>'INICIAL CONTROL Estadística Pro'!T64</f>
        <v>0.44765583033524342</v>
      </c>
      <c r="G5">
        <f>'INICIAL CONTROL Estadística Pro'!U64</f>
        <v>5.5425906762728898E-2</v>
      </c>
    </row>
    <row r="6" spans="1:7" x14ac:dyDescent="0.25">
      <c r="A6" t="s">
        <v>107</v>
      </c>
      <c r="B6">
        <f>'CONFECCION TRATA EstadísticPro'!Z4</f>
        <v>0.47413903119236461</v>
      </c>
      <c r="C6">
        <f>'CONFECCION TRATA EstadísticPro'!AA4</f>
        <v>6.0764202598030857E-2</v>
      </c>
      <c r="D6">
        <f>'CONFECCION TRATA EstadísticPro'!Z34</f>
        <v>0.53770713110327273</v>
      </c>
      <c r="E6">
        <f>'CONFECCION TRATA EstadísticPro'!AA34</f>
        <v>5.4518667062542332E-2</v>
      </c>
      <c r="F6">
        <f>'CONFECCION TRATA EstadísticPro'!Z64</f>
        <v>0.60120610941691188</v>
      </c>
      <c r="G6">
        <f>'CONFECCION TRATA EstadísticPro'!AA64</f>
        <v>5.1516420960055334E-2</v>
      </c>
    </row>
    <row r="7" spans="1:7" x14ac:dyDescent="0.25">
      <c r="A7" t="s">
        <v>108</v>
      </c>
      <c r="B7">
        <f>'FRIGO CONTROL EstadísticPro'!Z4</f>
        <v>0.45179802762309346</v>
      </c>
      <c r="C7">
        <f>'FRIGO CONTROL EstadísticPro'!AA4</f>
        <v>2.6260389082915971E-2</v>
      </c>
      <c r="D7">
        <f>'FRIGO CONTROL EstadísticPro'!Z40</f>
        <v>0.41355029910542779</v>
      </c>
      <c r="E7">
        <f>'FRIGO CONTROL EstadísticPro'!AA40</f>
        <v>1.2120325312499979E-2</v>
      </c>
      <c r="F7">
        <f>'FRIGO CONTROL EstadísticPro'!Z76</f>
        <v>0.57055168214139806</v>
      </c>
      <c r="G7">
        <f>'FRIGO CONTROL EstadísticPro'!AA76</f>
        <v>5.9593213622553778E-2</v>
      </c>
    </row>
    <row r="8" spans="1:7" x14ac:dyDescent="0.25">
      <c r="A8" t="s">
        <v>109</v>
      </c>
      <c r="B8">
        <f>'FRIGO TRAT EstadísticPro'!Z4</f>
        <v>0.38610472637204246</v>
      </c>
      <c r="C8">
        <f>'FRIGO TRAT EstadísticPro'!AA4</f>
        <v>1.44186325862092E-2</v>
      </c>
      <c r="D8">
        <f>'FRIGO TRAT EstadísticPro'!Z40</f>
        <v>0.41223481987614757</v>
      </c>
      <c r="E8">
        <f>'FRIGO TRAT EstadísticPro'!AA40</f>
        <v>7.4452556138638187E-3</v>
      </c>
      <c r="F8">
        <f>'FRIGO TRAT EstadísticPro'!Z76</f>
        <v>0.66996564841166861</v>
      </c>
      <c r="G8">
        <f>'FRIGO TRAT EstadísticPro'!AA76</f>
        <v>5.8460567063606896E-2</v>
      </c>
    </row>
    <row r="9" spans="1:7" x14ac:dyDescent="0.25">
      <c r="A9" t="s">
        <v>110</v>
      </c>
      <c r="B9">
        <f>'TVC CONTROL EstadísticPro'!Z4</f>
        <v>0.50608843494755396</v>
      </c>
      <c r="C9">
        <f>'TVC CONTROL EstadísticPro'!AA4</f>
        <v>5.4692659687898028E-2</v>
      </c>
      <c r="D9">
        <f>'TVC CONTROL EstadísticPro'!Z40</f>
        <v>0.50495028091031224</v>
      </c>
      <c r="E9">
        <f>'TVC CONTROL EstadísticPro'!AA40</f>
        <v>3.0509764330614208E-2</v>
      </c>
      <c r="F9">
        <f>'TVC CONTROL EstadísticPro'!Z76</f>
        <v>0.62083496780098713</v>
      </c>
      <c r="G9">
        <f>'TVC CONTROL EstadísticPro'!AA76</f>
        <v>2.977997370513058E-2</v>
      </c>
    </row>
    <row r="10" spans="1:7" x14ac:dyDescent="0.25">
      <c r="A10" t="s">
        <v>111</v>
      </c>
      <c r="B10">
        <f>'TVC TRAT Estadistic Pro'!Z4</f>
        <v>0.51741660915573962</v>
      </c>
      <c r="C10">
        <f>'TVC TRAT Estadistic Pro'!AA4</f>
        <v>5.2347326261449126E-2</v>
      </c>
      <c r="D10">
        <f>'TVC TRAT Estadistic Pro'!Z40</f>
        <v>0.49022986313735212</v>
      </c>
      <c r="E10">
        <f>'TVC TRAT Estadistic Pro'!AA40</f>
        <v>2.6819156508828667E-2</v>
      </c>
      <c r="F10">
        <f>'TVC TRAT Estadistic Pro'!Z76</f>
        <v>0.6160985583069607</v>
      </c>
      <c r="G10" s="24">
        <f>'TVC TRAT Estadistic Pro'!AA76</f>
        <v>5.672104088692647E-2</v>
      </c>
    </row>
    <row r="12" spans="1:7" x14ac:dyDescent="0.25">
      <c r="B12" t="s">
        <v>116</v>
      </c>
    </row>
    <row r="14" spans="1:7" x14ac:dyDescent="0.25">
      <c r="B14" s="57" t="s">
        <v>113</v>
      </c>
      <c r="C14" s="57"/>
      <c r="D14" s="57" t="s">
        <v>114</v>
      </c>
      <c r="E14" s="57"/>
      <c r="F14" s="57" t="s">
        <v>115</v>
      </c>
      <c r="G14" s="57"/>
    </row>
    <row r="15" spans="1:7" x14ac:dyDescent="0.25">
      <c r="B15" t="s">
        <v>103</v>
      </c>
      <c r="C15" t="s">
        <v>104</v>
      </c>
      <c r="D15" t="s">
        <v>103</v>
      </c>
      <c r="E15" t="s">
        <v>104</v>
      </c>
      <c r="F15" t="s">
        <v>103</v>
      </c>
      <c r="G15" t="s">
        <v>104</v>
      </c>
    </row>
    <row r="16" spans="1:7" x14ac:dyDescent="0.25">
      <c r="A16" t="s">
        <v>106</v>
      </c>
      <c r="B16">
        <f>'INICIAL CONTROL Estadística Pro'!T94</f>
        <v>0.55862312256330893</v>
      </c>
      <c r="C16">
        <f>'INICIAL CONTROL Estadística Pro'!U94</f>
        <v>4.9265619833141393E-2</v>
      </c>
      <c r="D16">
        <f>'INICIAL CONTROL Estadística Pro'!T124</f>
        <v>0.52351754066967204</v>
      </c>
      <c r="E16">
        <f>'INICIAL CONTROL Estadística Pro'!U124</f>
        <v>5.423262753377197E-2</v>
      </c>
      <c r="F16">
        <f>'INICIAL CONTROL Estadística Pro'!T154</f>
        <v>0.60834419038670495</v>
      </c>
      <c r="G16">
        <f>'INICIAL CONTROL Estadística Pro'!U154</f>
        <v>5.5590499954771437E-2</v>
      </c>
    </row>
    <row r="17" spans="1:7" x14ac:dyDescent="0.25">
      <c r="A17" t="s">
        <v>107</v>
      </c>
      <c r="B17">
        <f>'CONFECCION TRATA EstadísticPro'!Z88</f>
        <v>0.48589476697430822</v>
      </c>
      <c r="C17">
        <f>'CONFECCION TRATA EstadísticPro'!AA88</f>
        <v>7.7002721090522488E-2</v>
      </c>
      <c r="D17">
        <f>'CONFECCION TRATA EstadísticPro'!Z118</f>
        <v>0.46562859785986033</v>
      </c>
      <c r="E17">
        <f>'CONFECCION TRATA EstadísticPro'!AA118</f>
        <v>7.1667954056435973E-2</v>
      </c>
      <c r="F17">
        <f>'CONFECCION TRATA EstadísticPro'!Z148</f>
        <v>0.56472642051556721</v>
      </c>
      <c r="G17">
        <f>'CONFECCION TRATA EstadísticPro'!AA148</f>
        <v>0.10640003374259098</v>
      </c>
    </row>
    <row r="18" spans="1:7" x14ac:dyDescent="0.25">
      <c r="A18" t="s">
        <v>118</v>
      </c>
      <c r="B18">
        <f>'FRIGO CONTROL EstadísticPro'!Z112</f>
        <v>0.45960978348598097</v>
      </c>
      <c r="C18">
        <f>'FRIGO CONTROL EstadísticPro'!AA112</f>
        <v>7.3444954947686686E-2</v>
      </c>
      <c r="D18">
        <f>'FRIGO CONTROL EstadísticPro'!Z148</f>
        <v>0.38818271453828368</v>
      </c>
      <c r="E18">
        <f>'FRIGO CONTROL EstadísticPro'!AA148</f>
        <v>1.6790140063093713E-2</v>
      </c>
      <c r="F18">
        <f>'FRIGO CONTROL EstadísticPro'!Z184</f>
        <v>0.58396785113678573</v>
      </c>
      <c r="G18">
        <f>'FRIGO CONTROL EstadísticPro'!AA184</f>
        <v>6.0501794662729813E-2</v>
      </c>
    </row>
    <row r="19" spans="1:7" x14ac:dyDescent="0.25">
      <c r="A19" t="s">
        <v>109</v>
      </c>
      <c r="B19">
        <f>'FRIGO TRAT EstadísticPro'!Z112</f>
        <v>0.39862318652612383</v>
      </c>
      <c r="C19">
        <f>'FRIGO TRAT EstadísticPro'!AA112</f>
        <v>2.1316211830057202E-2</v>
      </c>
      <c r="D19">
        <f>'FRIGO TRAT EstadísticPro'!Z148</f>
        <v>0.3901004930343544</v>
      </c>
      <c r="E19">
        <f>'FRIGO TRAT EstadísticPro'!AA148</f>
        <v>1.7420545227805527E-2</v>
      </c>
      <c r="F19">
        <f>'FRIGO TRAT EstadísticPro'!Z184</f>
        <v>0.58382042947915092</v>
      </c>
      <c r="G19">
        <f>'FRIGO TRAT EstadísticPro'!AA184</f>
        <v>5.205080599163199E-2</v>
      </c>
    </row>
    <row r="20" spans="1:7" x14ac:dyDescent="0.25">
      <c r="A20" t="s">
        <v>110</v>
      </c>
      <c r="B20">
        <f>'TVC CONTROL EstadísticPro'!Z112</f>
        <v>0.44852869093652892</v>
      </c>
      <c r="C20">
        <f>'TVC CONTROL EstadísticPro'!AA112</f>
        <v>2.9821125360559957E-2</v>
      </c>
      <c r="D20">
        <f>'TVC CONTROL EstadísticPro'!Z148</f>
        <v>0.49143542568542564</v>
      </c>
      <c r="E20">
        <f>'TVC CONTROL EstadísticPro'!AA148</f>
        <v>7.3471142627232852E-2</v>
      </c>
      <c r="F20">
        <f>'TVC CONTROL EstadísticPro'!Z184</f>
        <v>0.58612636580711086</v>
      </c>
      <c r="G20">
        <f>'TVC CONTROL EstadísticPro'!AA184</f>
        <v>1.6590822035327486E-2</v>
      </c>
    </row>
    <row r="21" spans="1:7" x14ac:dyDescent="0.25">
      <c r="A21" t="s">
        <v>111</v>
      </c>
      <c r="B21">
        <f>'TVC TRAT Estadistic Pro'!Z112</f>
        <v>0.4808419034773867</v>
      </c>
      <c r="C21">
        <f>'TVC TRAT Estadistic Pro'!AA112</f>
        <v>8.3210128464072469E-2</v>
      </c>
      <c r="D21">
        <f>'TVC TRAT Estadistic Pro'!Z148</f>
        <v>0.4950649265046283</v>
      </c>
      <c r="E21">
        <f>'TVC TRAT Estadistic Pro'!AA148</f>
        <v>2.510620115665798E-2</v>
      </c>
      <c r="F21">
        <f>'TVC TRAT Estadistic Pro'!Z184</f>
        <v>0.67239505881039852</v>
      </c>
      <c r="G21">
        <f>'TVC TRAT Estadistic Pro'!AA184</f>
        <v>7.577951339649068E-2</v>
      </c>
    </row>
    <row r="23" spans="1:7" x14ac:dyDescent="0.25">
      <c r="B23" t="s">
        <v>117</v>
      </c>
    </row>
    <row r="25" spans="1:7" x14ac:dyDescent="0.25">
      <c r="B25" s="57" t="s">
        <v>113</v>
      </c>
      <c r="C25" s="57"/>
      <c r="D25" s="57" t="s">
        <v>114</v>
      </c>
      <c r="E25" s="57"/>
      <c r="F25" s="57" t="s">
        <v>115</v>
      </c>
      <c r="G25" s="57"/>
    </row>
    <row r="26" spans="1:7" x14ac:dyDescent="0.25">
      <c r="B26" t="s">
        <v>103</v>
      </c>
      <c r="C26" t="s">
        <v>104</v>
      </c>
      <c r="D26" t="s">
        <v>103</v>
      </c>
      <c r="E26" t="s">
        <v>104</v>
      </c>
      <c r="F26" t="s">
        <v>103</v>
      </c>
      <c r="G26" t="s">
        <v>104</v>
      </c>
    </row>
    <row r="27" spans="1:7" x14ac:dyDescent="0.25">
      <c r="A27" t="s">
        <v>106</v>
      </c>
      <c r="B27">
        <f>'INICIAL CONTROL Estadística Pro'!T184</f>
        <v>0.50828371519902216</v>
      </c>
      <c r="C27">
        <f>'INICIAL CONTROL Estadística Pro'!U184</f>
        <v>6.7963909161729424E-2</v>
      </c>
      <c r="D27">
        <f>'INICIAL CONTROL Estadística Pro'!T214</f>
        <v>0.50767294490087223</v>
      </c>
      <c r="E27">
        <f>'INICIAL CONTROL Estadística Pro'!U214</f>
        <v>6.0204573221272172E-2</v>
      </c>
      <c r="F27">
        <f>'INICIAL CONTROL Estadística Pro'!T244</f>
        <v>0.59697236790986774</v>
      </c>
      <c r="G27">
        <f>'INICIAL CONTROL Estadística Pro'!U244</f>
        <v>5.5452369176216543E-2</v>
      </c>
    </row>
    <row r="28" spans="1:7" x14ac:dyDescent="0.25">
      <c r="A28" t="s">
        <v>107</v>
      </c>
      <c r="B28">
        <f>'CONFECCION TRATA EstadísticPro'!Z172</f>
        <v>0.52829296026898465</v>
      </c>
      <c r="C28">
        <f>'CONFECCION TRATA EstadísticPro'!AA172</f>
        <v>8.9762146247010177E-2</v>
      </c>
      <c r="D28">
        <f>'CONFECCION TRATA EstadísticPro'!Z202</f>
        <v>0.4993939883645766</v>
      </c>
      <c r="E28">
        <f>'CONFECCION TRATA EstadísticPro'!AA202</f>
        <v>5.2859804385308559E-2</v>
      </c>
      <c r="F28">
        <f>'CONFECCION TRATA EstadísticPro'!Z232</f>
        <v>0.59286603228657653</v>
      </c>
      <c r="G28">
        <f>'CONFECCION TRATA EstadísticPro'!AA232</f>
        <v>5.9294484930087717E-2</v>
      </c>
    </row>
    <row r="29" spans="1:7" x14ac:dyDescent="0.25">
      <c r="A29" t="s">
        <v>108</v>
      </c>
      <c r="B29">
        <f>'FRIGO CONTROL EstadísticPro'!Z220</f>
        <v>0.41445278792663448</v>
      </c>
      <c r="C29">
        <f>'FRIGO CONTROL EstadísticPro'!AA220</f>
        <v>5.0335368093863776E-2</v>
      </c>
      <c r="D29">
        <f>'FRIGO CONTROL EstadísticPro'!Z256</f>
        <v>0.43526040193564636</v>
      </c>
      <c r="E29">
        <f>'FRIGO CONTROL EstadísticPro'!AA256</f>
        <v>2.4514394342069327E-3</v>
      </c>
      <c r="F29">
        <f>'FRIGO CONTROL EstadísticPro'!Z292</f>
        <v>0.53542539806499201</v>
      </c>
      <c r="G29">
        <f>'FRIGO CONTROL EstadísticPro'!AA292</f>
        <v>6.3268806880502617E-3</v>
      </c>
    </row>
    <row r="30" spans="1:7" x14ac:dyDescent="0.25">
      <c r="A30" t="s">
        <v>109</v>
      </c>
      <c r="B30">
        <f>'FRIGO TRAT EstadísticPro'!Z220</f>
        <v>0.40994087343402413</v>
      </c>
      <c r="C30" s="24">
        <f>'FRIGO TRAT EstadísticPro'!AA220</f>
        <v>5.2240468812522946E-3</v>
      </c>
      <c r="D30">
        <f>'FRIGO TRAT EstadísticPro'!Z256</f>
        <v>0.45684740241866445</v>
      </c>
      <c r="E30">
        <f>'FRIGO TRAT EstadísticPro'!AA256</f>
        <v>2.6592195197865612E-2</v>
      </c>
      <c r="F30">
        <f>'FRIGO TRAT EstadísticPro'!Z292</f>
        <v>0.64888333493543515</v>
      </c>
      <c r="G30">
        <f>'FRIGO TRAT EstadísticPro'!AA292</f>
        <v>4.2504303341140331E-2</v>
      </c>
    </row>
    <row r="31" spans="1:7" x14ac:dyDescent="0.25">
      <c r="A31" t="s">
        <v>110</v>
      </c>
      <c r="B31">
        <f>'TVC CONTROL EstadísticPro'!Z220</f>
        <v>0.59739615461188744</v>
      </c>
      <c r="C31">
        <f>'TVC CONTROL EstadísticPro'!AA220</f>
        <v>7.3958010458033782E-2</v>
      </c>
      <c r="D31">
        <f>'TVC CONTROL EstadísticPro'!Z256</f>
        <v>0.58204816585645602</v>
      </c>
      <c r="E31">
        <f>'TVC CONTROL EstadísticPro'!AA256</f>
        <v>5.8522167915375227E-2</v>
      </c>
      <c r="F31">
        <f>'TVC CONTROL EstadísticPro'!Z292</f>
        <v>0.56230719837951992</v>
      </c>
      <c r="G31">
        <f>'TVC CONTROL EstadísticPro'!AA292</f>
        <v>3.620804587424694E-3</v>
      </c>
    </row>
    <row r="32" spans="1:7" x14ac:dyDescent="0.25">
      <c r="A32" t="s">
        <v>111</v>
      </c>
      <c r="B32" s="4">
        <f>'TVC TRAT Estadistic Pro'!Z205</f>
        <v>0.4054710353060898</v>
      </c>
      <c r="C32" s="4">
        <f>'TVC TRAT Estadistic Pro'!AA205</f>
        <v>4.2245754615386828E-2</v>
      </c>
      <c r="D32" s="25">
        <f>'TVC TRAT Estadistic Pro'!Z241</f>
        <v>0.65062167430588491</v>
      </c>
      <c r="E32" s="25">
        <f>'TVC TRAT Estadistic Pro'!AA241</f>
        <v>9.6553190930325408E-3</v>
      </c>
      <c r="F32" s="4">
        <f>'TVC TRAT Estadistic Pro'!Z275</f>
        <v>0.60350205730916395</v>
      </c>
      <c r="G32" s="4">
        <f>'TVC TRAT Estadistic Pro'!AA275</f>
        <v>1.8984942917779451E-2</v>
      </c>
    </row>
  </sheetData>
  <mergeCells count="9">
    <mergeCell ref="B25:C25"/>
    <mergeCell ref="D25:E25"/>
    <mergeCell ref="F25:G25"/>
    <mergeCell ref="B3:C3"/>
    <mergeCell ref="D3:E3"/>
    <mergeCell ref="F3:G3"/>
    <mergeCell ref="B14:C14"/>
    <mergeCell ref="D14:E14"/>
    <mergeCell ref="F14:G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273"/>
  <sheetViews>
    <sheetView zoomScale="60" zoomScaleNormal="60" zoomScalePageLayoutView="60" workbookViewId="0">
      <selection activeCell="X55" sqref="X55"/>
    </sheetView>
  </sheetViews>
  <sheetFormatPr baseColWidth="10" defaultColWidth="10.875" defaultRowHeight="15.75" x14ac:dyDescent="0.25"/>
  <cols>
    <col min="1" max="1" width="19" style="1" bestFit="1" customWidth="1"/>
    <col min="2" max="3" width="19" style="1" customWidth="1"/>
    <col min="4" max="5" width="13.625" style="1" bestFit="1" customWidth="1"/>
    <col min="6" max="6" width="13.625" style="1" customWidth="1"/>
    <col min="7" max="7" width="5.125" style="1" bestFit="1" customWidth="1"/>
    <col min="8" max="8" width="5.5" style="1" bestFit="1" customWidth="1"/>
    <col min="9" max="9" width="8.625" style="1" bestFit="1" customWidth="1"/>
    <col min="10" max="16384" width="10.875" style="1"/>
  </cols>
  <sheetData>
    <row r="1" spans="1:9" x14ac:dyDescent="0.25">
      <c r="A1" s="37" t="s">
        <v>33</v>
      </c>
      <c r="B1" s="37"/>
      <c r="C1" s="37"/>
      <c r="D1" s="37"/>
      <c r="E1" s="37"/>
      <c r="F1" s="37"/>
      <c r="G1" s="37"/>
      <c r="H1" s="37"/>
      <c r="I1" s="37"/>
    </row>
    <row r="3" spans="1:9" x14ac:dyDescent="0.25">
      <c r="A3" s="21" t="s">
        <v>0</v>
      </c>
      <c r="B3" s="21" t="s">
        <v>62</v>
      </c>
      <c r="C3" s="21" t="s">
        <v>63</v>
      </c>
      <c r="D3" s="21" t="s">
        <v>1</v>
      </c>
      <c r="E3" s="21" t="s">
        <v>2</v>
      </c>
      <c r="F3" s="21" t="s">
        <v>71</v>
      </c>
      <c r="G3" s="21" t="s">
        <v>3</v>
      </c>
      <c r="H3" s="21" t="s">
        <v>4</v>
      </c>
      <c r="I3" s="21" t="s">
        <v>5</v>
      </c>
    </row>
    <row r="4" spans="1:9" x14ac:dyDescent="0.25">
      <c r="A4" s="3">
        <v>1</v>
      </c>
      <c r="B4" s="3" t="s">
        <v>64</v>
      </c>
      <c r="C4" s="3" t="s">
        <v>65</v>
      </c>
      <c r="D4" s="3">
        <v>3</v>
      </c>
      <c r="E4" s="3">
        <v>2.4</v>
      </c>
      <c r="F4" s="3">
        <f>AVERAGE(D4:E4)</f>
        <v>2.7</v>
      </c>
      <c r="G4" s="3">
        <v>10.199999999999999</v>
      </c>
      <c r="H4" s="3">
        <v>647.79999999999995</v>
      </c>
      <c r="I4" s="3">
        <v>20.100000000000001</v>
      </c>
    </row>
    <row r="5" spans="1:9" x14ac:dyDescent="0.25">
      <c r="A5" s="3">
        <v>2</v>
      </c>
      <c r="B5" s="3" t="s">
        <v>64</v>
      </c>
      <c r="C5" s="3" t="s">
        <v>68</v>
      </c>
      <c r="D5" s="3">
        <v>2.2999999999999998</v>
      </c>
      <c r="E5" s="3">
        <v>1.9</v>
      </c>
      <c r="F5" s="3">
        <f t="shared" ref="F5:F68" si="0">AVERAGE(D5:E5)</f>
        <v>2.0999999999999996</v>
      </c>
      <c r="G5" s="3">
        <v>9.9</v>
      </c>
      <c r="H5" s="3"/>
      <c r="I5" s="3"/>
    </row>
    <row r="6" spans="1:9" x14ac:dyDescent="0.25">
      <c r="A6" s="3">
        <v>3</v>
      </c>
      <c r="B6" s="3" t="s">
        <v>64</v>
      </c>
      <c r="C6" s="3" t="s">
        <v>65</v>
      </c>
      <c r="D6" s="3">
        <v>3.5</v>
      </c>
      <c r="E6" s="3">
        <v>3</v>
      </c>
      <c r="F6" s="3">
        <f t="shared" si="0"/>
        <v>3.25</v>
      </c>
      <c r="G6" s="3">
        <v>11.6</v>
      </c>
      <c r="H6" s="3"/>
      <c r="I6" s="3"/>
    </row>
    <row r="7" spans="1:9" x14ac:dyDescent="0.25">
      <c r="A7" s="3">
        <v>4</v>
      </c>
      <c r="B7" s="3" t="s">
        <v>64</v>
      </c>
      <c r="C7" s="3" t="s">
        <v>65</v>
      </c>
      <c r="D7" s="3">
        <v>3.8</v>
      </c>
      <c r="E7" s="3">
        <v>4.0999999999999996</v>
      </c>
      <c r="F7" s="3">
        <f t="shared" si="0"/>
        <v>3.9499999999999997</v>
      </c>
      <c r="G7" s="3">
        <v>7.6</v>
      </c>
      <c r="H7" s="3"/>
      <c r="I7" s="3"/>
    </row>
    <row r="8" spans="1:9" x14ac:dyDescent="0.25">
      <c r="A8" s="3">
        <v>5</v>
      </c>
      <c r="B8" s="3" t="s">
        <v>64</v>
      </c>
      <c r="C8" s="3" t="s">
        <v>65</v>
      </c>
      <c r="D8" s="3">
        <v>2.8</v>
      </c>
      <c r="E8" s="3">
        <v>2.9</v>
      </c>
      <c r="F8" s="3">
        <f t="shared" si="0"/>
        <v>2.8499999999999996</v>
      </c>
      <c r="G8" s="3">
        <v>11.2</v>
      </c>
      <c r="H8" s="3"/>
      <c r="I8" s="3"/>
    </row>
    <row r="9" spans="1:9" x14ac:dyDescent="0.25">
      <c r="A9" s="3">
        <v>6</v>
      </c>
      <c r="B9" s="3" t="s">
        <v>64</v>
      </c>
      <c r="C9" s="3" t="s">
        <v>65</v>
      </c>
      <c r="D9" s="3">
        <v>4.3</v>
      </c>
      <c r="E9" s="3">
        <v>3.9</v>
      </c>
      <c r="F9" s="3">
        <f t="shared" si="0"/>
        <v>4.0999999999999996</v>
      </c>
      <c r="G9" s="3">
        <v>10.3</v>
      </c>
      <c r="H9" s="3"/>
      <c r="I9" s="3"/>
    </row>
    <row r="10" spans="1:9" x14ac:dyDescent="0.25">
      <c r="A10" s="3">
        <v>7</v>
      </c>
      <c r="B10" s="3" t="s">
        <v>64</v>
      </c>
      <c r="C10" s="3" t="s">
        <v>65</v>
      </c>
      <c r="D10" s="3">
        <v>2.6</v>
      </c>
      <c r="E10" s="3">
        <v>2.9</v>
      </c>
      <c r="F10" s="3">
        <f t="shared" si="0"/>
        <v>2.75</v>
      </c>
      <c r="G10" s="3">
        <v>9.6999999999999993</v>
      </c>
      <c r="H10" s="3"/>
      <c r="I10" s="3"/>
    </row>
    <row r="11" spans="1:9" x14ac:dyDescent="0.25">
      <c r="A11" s="3">
        <v>8</v>
      </c>
      <c r="B11" s="3" t="s">
        <v>64</v>
      </c>
      <c r="C11" s="3" t="s">
        <v>65</v>
      </c>
      <c r="D11" s="3">
        <v>2.7</v>
      </c>
      <c r="E11" s="3">
        <v>1.8</v>
      </c>
      <c r="F11" s="3">
        <f t="shared" si="0"/>
        <v>2.25</v>
      </c>
      <c r="G11" s="3">
        <v>11.5</v>
      </c>
      <c r="H11" s="3"/>
      <c r="I11" s="3"/>
    </row>
    <row r="12" spans="1:9" x14ac:dyDescent="0.25">
      <c r="A12" s="3">
        <v>9</v>
      </c>
      <c r="B12" s="3" t="s">
        <v>64</v>
      </c>
      <c r="C12" s="3" t="s">
        <v>65</v>
      </c>
      <c r="D12" s="3">
        <v>2.9</v>
      </c>
      <c r="E12" s="3">
        <v>2.8</v>
      </c>
      <c r="F12" s="3">
        <f t="shared" si="0"/>
        <v>2.8499999999999996</v>
      </c>
      <c r="G12" s="3">
        <v>11.9</v>
      </c>
      <c r="H12" s="3"/>
      <c r="I12" s="3"/>
    </row>
    <row r="13" spans="1:9" x14ac:dyDescent="0.25">
      <c r="A13" s="3">
        <v>10</v>
      </c>
      <c r="B13" s="3" t="s">
        <v>64</v>
      </c>
      <c r="C13" s="3" t="s">
        <v>65</v>
      </c>
      <c r="D13" s="3">
        <v>3</v>
      </c>
      <c r="E13" s="3">
        <v>3.2</v>
      </c>
      <c r="F13" s="3">
        <f t="shared" si="0"/>
        <v>3.1</v>
      </c>
      <c r="G13" s="3">
        <v>10.7</v>
      </c>
      <c r="H13" s="3"/>
      <c r="I13" s="3"/>
    </row>
    <row r="14" spans="1:9" x14ac:dyDescent="0.25">
      <c r="A14" s="3">
        <v>11</v>
      </c>
      <c r="B14" s="3" t="s">
        <v>64</v>
      </c>
      <c r="C14" s="3" t="s">
        <v>65</v>
      </c>
      <c r="D14" s="3">
        <v>4.3</v>
      </c>
      <c r="E14" s="3">
        <v>3.7</v>
      </c>
      <c r="F14" s="3">
        <f t="shared" si="0"/>
        <v>4</v>
      </c>
      <c r="G14" s="3">
        <v>12.9</v>
      </c>
      <c r="H14" s="3">
        <v>700.8</v>
      </c>
      <c r="I14" s="3">
        <v>20.7</v>
      </c>
    </row>
    <row r="15" spans="1:9" x14ac:dyDescent="0.25">
      <c r="A15" s="3">
        <v>12</v>
      </c>
      <c r="B15" s="3" t="s">
        <v>64</v>
      </c>
      <c r="C15" s="3" t="s">
        <v>65</v>
      </c>
      <c r="D15" s="3">
        <v>3.8</v>
      </c>
      <c r="E15" s="3">
        <v>3.7</v>
      </c>
      <c r="F15" s="3">
        <f t="shared" si="0"/>
        <v>3.75</v>
      </c>
      <c r="G15" s="3">
        <v>10.7</v>
      </c>
      <c r="H15" s="3"/>
      <c r="I15" s="3"/>
    </row>
    <row r="16" spans="1:9" x14ac:dyDescent="0.25">
      <c r="A16" s="3">
        <v>13</v>
      </c>
      <c r="B16" s="3" t="s">
        <v>64</v>
      </c>
      <c r="C16" s="3" t="s">
        <v>65</v>
      </c>
      <c r="D16" s="3">
        <v>3</v>
      </c>
      <c r="E16" s="3">
        <v>3.5</v>
      </c>
      <c r="F16" s="3">
        <f t="shared" si="0"/>
        <v>3.25</v>
      </c>
      <c r="G16" s="3">
        <v>13.7</v>
      </c>
      <c r="H16" s="3"/>
      <c r="I16" s="3"/>
    </row>
    <row r="17" spans="1:9" x14ac:dyDescent="0.25">
      <c r="A17" s="3">
        <v>14</v>
      </c>
      <c r="B17" s="3" t="s">
        <v>64</v>
      </c>
      <c r="C17" s="3" t="s">
        <v>65</v>
      </c>
      <c r="D17" s="3">
        <v>3.5</v>
      </c>
      <c r="E17" s="3">
        <v>4.5</v>
      </c>
      <c r="F17" s="3">
        <f t="shared" si="0"/>
        <v>4</v>
      </c>
      <c r="G17" s="3">
        <v>10.7</v>
      </c>
      <c r="H17" s="3"/>
      <c r="I17" s="3"/>
    </row>
    <row r="18" spans="1:9" x14ac:dyDescent="0.25">
      <c r="A18" s="3">
        <v>15</v>
      </c>
      <c r="B18" s="3" t="s">
        <v>64</v>
      </c>
      <c r="C18" s="3" t="s">
        <v>65</v>
      </c>
      <c r="D18" s="3">
        <v>3.6</v>
      </c>
      <c r="E18" s="3">
        <v>3.3</v>
      </c>
      <c r="F18" s="3">
        <f t="shared" si="0"/>
        <v>3.45</v>
      </c>
      <c r="G18" s="3">
        <v>8.4</v>
      </c>
      <c r="H18" s="3"/>
      <c r="I18" s="3"/>
    </row>
    <row r="19" spans="1:9" x14ac:dyDescent="0.25">
      <c r="A19" s="3">
        <v>16</v>
      </c>
      <c r="B19" s="3" t="s">
        <v>64</v>
      </c>
      <c r="C19" s="3" t="s">
        <v>65</v>
      </c>
      <c r="D19" s="3">
        <v>5.6</v>
      </c>
      <c r="E19" s="3">
        <v>5.2</v>
      </c>
      <c r="F19" s="3">
        <f t="shared" si="0"/>
        <v>5.4</v>
      </c>
      <c r="G19" s="3">
        <v>10.3</v>
      </c>
      <c r="H19" s="3"/>
      <c r="I19" s="3"/>
    </row>
    <row r="20" spans="1:9" x14ac:dyDescent="0.25">
      <c r="A20" s="3">
        <v>17</v>
      </c>
      <c r="B20" s="3" t="s">
        <v>64</v>
      </c>
      <c r="C20" s="3" t="s">
        <v>65</v>
      </c>
      <c r="D20" s="3">
        <v>3</v>
      </c>
      <c r="E20" s="3">
        <v>3.2</v>
      </c>
      <c r="F20" s="3">
        <f t="shared" si="0"/>
        <v>3.1</v>
      </c>
      <c r="G20" s="3">
        <v>11.4</v>
      </c>
      <c r="H20" s="3"/>
      <c r="I20" s="3"/>
    </row>
    <row r="21" spans="1:9" x14ac:dyDescent="0.25">
      <c r="A21" s="3">
        <v>18</v>
      </c>
      <c r="B21" s="3" t="s">
        <v>64</v>
      </c>
      <c r="C21" s="3" t="s">
        <v>65</v>
      </c>
      <c r="D21" s="3">
        <v>2.5</v>
      </c>
      <c r="E21" s="3">
        <v>3.2</v>
      </c>
      <c r="F21" s="3">
        <f t="shared" si="0"/>
        <v>2.85</v>
      </c>
      <c r="G21" s="3">
        <v>12</v>
      </c>
      <c r="H21" s="3"/>
      <c r="I21" s="3"/>
    </row>
    <row r="22" spans="1:9" x14ac:dyDescent="0.25">
      <c r="A22" s="3">
        <v>19</v>
      </c>
      <c r="B22" s="3" t="s">
        <v>64</v>
      </c>
      <c r="C22" s="3" t="s">
        <v>65</v>
      </c>
      <c r="D22" s="3">
        <v>3.4</v>
      </c>
      <c r="E22" s="3">
        <v>3.9</v>
      </c>
      <c r="F22" s="3">
        <f t="shared" si="0"/>
        <v>3.65</v>
      </c>
      <c r="G22" s="3">
        <v>11.6</v>
      </c>
      <c r="H22" s="3"/>
      <c r="I22" s="3"/>
    </row>
    <row r="23" spans="1:9" x14ac:dyDescent="0.25">
      <c r="A23" s="3">
        <v>20</v>
      </c>
      <c r="B23" s="3" t="s">
        <v>64</v>
      </c>
      <c r="C23" s="3" t="s">
        <v>65</v>
      </c>
      <c r="D23" s="3">
        <v>3.8</v>
      </c>
      <c r="E23" s="3">
        <v>4.2</v>
      </c>
      <c r="F23" s="3">
        <f t="shared" si="0"/>
        <v>4</v>
      </c>
      <c r="G23" s="3">
        <v>9</v>
      </c>
      <c r="H23" s="3"/>
      <c r="I23" s="3"/>
    </row>
    <row r="24" spans="1:9" x14ac:dyDescent="0.25">
      <c r="A24" s="3">
        <v>21</v>
      </c>
      <c r="B24" s="3" t="s">
        <v>64</v>
      </c>
      <c r="C24" s="3" t="s">
        <v>65</v>
      </c>
      <c r="D24" s="3">
        <v>3.8</v>
      </c>
      <c r="E24" s="3">
        <v>3.5</v>
      </c>
      <c r="F24" s="3">
        <f t="shared" si="0"/>
        <v>3.65</v>
      </c>
      <c r="G24" s="3">
        <v>10.5</v>
      </c>
      <c r="H24" s="3">
        <v>690.4</v>
      </c>
      <c r="I24" s="3">
        <v>19.8</v>
      </c>
    </row>
    <row r="25" spans="1:9" x14ac:dyDescent="0.25">
      <c r="A25" s="3">
        <v>22</v>
      </c>
      <c r="B25" s="3" t="s">
        <v>64</v>
      </c>
      <c r="C25" s="3" t="s">
        <v>65</v>
      </c>
      <c r="D25" s="3">
        <v>3.1</v>
      </c>
      <c r="E25" s="3">
        <v>3</v>
      </c>
      <c r="F25" s="3">
        <f t="shared" si="0"/>
        <v>3.05</v>
      </c>
      <c r="G25" s="3">
        <v>11.1</v>
      </c>
      <c r="H25" s="3"/>
      <c r="I25" s="3"/>
    </row>
    <row r="26" spans="1:9" x14ac:dyDescent="0.25">
      <c r="A26" s="3">
        <v>23</v>
      </c>
      <c r="B26" s="3" t="s">
        <v>64</v>
      </c>
      <c r="C26" s="3" t="s">
        <v>65</v>
      </c>
      <c r="D26" s="3">
        <v>4.2</v>
      </c>
      <c r="E26" s="3">
        <v>4</v>
      </c>
      <c r="F26" s="3">
        <f t="shared" si="0"/>
        <v>4.0999999999999996</v>
      </c>
      <c r="G26" s="3">
        <v>10.9</v>
      </c>
      <c r="H26" s="3"/>
      <c r="I26" s="3"/>
    </row>
    <row r="27" spans="1:9" x14ac:dyDescent="0.25">
      <c r="A27" s="3">
        <v>24</v>
      </c>
      <c r="B27" s="3" t="s">
        <v>64</v>
      </c>
      <c r="C27" s="3" t="s">
        <v>65</v>
      </c>
      <c r="D27" s="3">
        <v>3</v>
      </c>
      <c r="E27" s="3">
        <v>3.2</v>
      </c>
      <c r="F27" s="3">
        <f t="shared" si="0"/>
        <v>3.1</v>
      </c>
      <c r="G27" s="3">
        <v>10.6</v>
      </c>
      <c r="H27" s="3"/>
      <c r="I27" s="3"/>
    </row>
    <row r="28" spans="1:9" x14ac:dyDescent="0.25">
      <c r="A28" s="3">
        <v>25</v>
      </c>
      <c r="B28" s="3" t="s">
        <v>64</v>
      </c>
      <c r="C28" s="3" t="s">
        <v>65</v>
      </c>
      <c r="D28" s="3">
        <v>3</v>
      </c>
      <c r="E28" s="3">
        <v>2.4</v>
      </c>
      <c r="F28" s="3">
        <f t="shared" si="0"/>
        <v>2.7</v>
      </c>
      <c r="G28" s="3">
        <v>10.7</v>
      </c>
      <c r="H28" s="3"/>
      <c r="I28" s="3"/>
    </row>
    <row r="29" spans="1:9" x14ac:dyDescent="0.25">
      <c r="A29" s="3">
        <v>26</v>
      </c>
      <c r="B29" s="3" t="s">
        <v>64</v>
      </c>
      <c r="C29" s="3" t="s">
        <v>65</v>
      </c>
      <c r="D29" s="3">
        <v>3.8</v>
      </c>
      <c r="E29" s="3">
        <v>3.5</v>
      </c>
      <c r="F29" s="3">
        <f t="shared" si="0"/>
        <v>3.65</v>
      </c>
      <c r="G29" s="3">
        <v>11.1</v>
      </c>
      <c r="H29" s="3"/>
      <c r="I29" s="3"/>
    </row>
    <row r="30" spans="1:9" x14ac:dyDescent="0.25">
      <c r="A30" s="3">
        <v>27</v>
      </c>
      <c r="B30" s="3" t="s">
        <v>64</v>
      </c>
      <c r="C30" s="3" t="s">
        <v>65</v>
      </c>
      <c r="D30" s="3">
        <v>1.8</v>
      </c>
      <c r="E30" s="3">
        <v>1.7</v>
      </c>
      <c r="F30" s="3">
        <f t="shared" si="0"/>
        <v>1.75</v>
      </c>
      <c r="G30" s="3">
        <v>6.8</v>
      </c>
      <c r="H30" s="3"/>
      <c r="I30" s="3"/>
    </row>
    <row r="31" spans="1:9" x14ac:dyDescent="0.25">
      <c r="A31" s="3">
        <v>28</v>
      </c>
      <c r="B31" s="3" t="s">
        <v>64</v>
      </c>
      <c r="C31" s="3" t="s">
        <v>65</v>
      </c>
      <c r="D31" s="3">
        <v>3</v>
      </c>
      <c r="E31" s="3">
        <v>3</v>
      </c>
      <c r="F31" s="3">
        <f t="shared" si="0"/>
        <v>3</v>
      </c>
      <c r="G31" s="3">
        <v>11.1</v>
      </c>
      <c r="H31" s="3"/>
      <c r="I31" s="3"/>
    </row>
    <row r="32" spans="1:9" x14ac:dyDescent="0.25">
      <c r="A32" s="3">
        <v>29</v>
      </c>
      <c r="B32" s="3" t="s">
        <v>64</v>
      </c>
      <c r="C32" s="3" t="s">
        <v>65</v>
      </c>
      <c r="D32" s="3">
        <v>2.7</v>
      </c>
      <c r="E32" s="3">
        <v>3.8</v>
      </c>
      <c r="F32" s="3">
        <f t="shared" si="0"/>
        <v>3.25</v>
      </c>
      <c r="G32" s="3">
        <v>8.6999999999999993</v>
      </c>
      <c r="H32" s="3"/>
      <c r="I32" s="3"/>
    </row>
    <row r="33" spans="1:9" x14ac:dyDescent="0.25">
      <c r="A33" s="3">
        <v>30</v>
      </c>
      <c r="B33" s="3" t="s">
        <v>64</v>
      </c>
      <c r="C33" s="3" t="s">
        <v>65</v>
      </c>
      <c r="D33" s="3">
        <v>6</v>
      </c>
      <c r="E33" s="3">
        <v>6.2</v>
      </c>
      <c r="F33" s="3">
        <f t="shared" si="0"/>
        <v>6.1</v>
      </c>
      <c r="G33" s="3">
        <v>10.1</v>
      </c>
      <c r="H33" s="3"/>
      <c r="I33" s="3"/>
    </row>
    <row r="34" spans="1:9" x14ac:dyDescent="0.25">
      <c r="A34" s="3">
        <v>1</v>
      </c>
      <c r="B34" s="3" t="s">
        <v>69</v>
      </c>
      <c r="C34" s="3" t="s">
        <v>65</v>
      </c>
      <c r="D34" s="3">
        <v>3.5</v>
      </c>
      <c r="E34" s="3">
        <v>3.5</v>
      </c>
      <c r="F34" s="3">
        <f t="shared" si="0"/>
        <v>3.5</v>
      </c>
      <c r="G34" s="3">
        <v>14.5</v>
      </c>
      <c r="H34" s="3">
        <v>470.7</v>
      </c>
      <c r="I34" s="3">
        <v>23.8</v>
      </c>
    </row>
    <row r="35" spans="1:9" x14ac:dyDescent="0.25">
      <c r="A35" s="3">
        <v>2</v>
      </c>
      <c r="B35" s="3" t="s">
        <v>69</v>
      </c>
      <c r="C35" s="3" t="s">
        <v>65</v>
      </c>
      <c r="D35" s="3">
        <v>4.5</v>
      </c>
      <c r="E35" s="3">
        <v>4.5</v>
      </c>
      <c r="F35" s="3">
        <f t="shared" si="0"/>
        <v>4.5</v>
      </c>
      <c r="G35" s="3">
        <v>15.2</v>
      </c>
      <c r="H35" s="3"/>
      <c r="I35" s="3"/>
    </row>
    <row r="36" spans="1:9" x14ac:dyDescent="0.25">
      <c r="A36" s="3">
        <v>3</v>
      </c>
      <c r="B36" s="3" t="s">
        <v>69</v>
      </c>
      <c r="C36" s="3" t="s">
        <v>65</v>
      </c>
      <c r="D36" s="3">
        <v>4.5999999999999996</v>
      </c>
      <c r="E36" s="3">
        <v>4.7</v>
      </c>
      <c r="F36" s="3">
        <f t="shared" si="0"/>
        <v>4.6500000000000004</v>
      </c>
      <c r="G36" s="3">
        <v>13.2</v>
      </c>
      <c r="H36" s="3"/>
      <c r="I36" s="3"/>
    </row>
    <row r="37" spans="1:9" x14ac:dyDescent="0.25">
      <c r="A37" s="3">
        <v>4</v>
      </c>
      <c r="B37" s="3" t="s">
        <v>69</v>
      </c>
      <c r="C37" s="3" t="s">
        <v>65</v>
      </c>
      <c r="D37" s="3">
        <v>5.6</v>
      </c>
      <c r="E37" s="3">
        <v>5.6</v>
      </c>
      <c r="F37" s="3">
        <f t="shared" si="0"/>
        <v>5.6</v>
      </c>
      <c r="G37" s="3">
        <v>14.9</v>
      </c>
      <c r="H37" s="3"/>
      <c r="I37" s="3"/>
    </row>
    <row r="38" spans="1:9" x14ac:dyDescent="0.25">
      <c r="A38" s="3">
        <v>5</v>
      </c>
      <c r="B38" s="3" t="s">
        <v>69</v>
      </c>
      <c r="C38" s="3" t="s">
        <v>65</v>
      </c>
      <c r="D38" s="3">
        <v>4.4000000000000004</v>
      </c>
      <c r="E38" s="3">
        <v>5</v>
      </c>
      <c r="F38" s="3">
        <f t="shared" si="0"/>
        <v>4.7</v>
      </c>
      <c r="G38" s="3">
        <v>14.9</v>
      </c>
      <c r="H38" s="3"/>
      <c r="I38" s="3"/>
    </row>
    <row r="39" spans="1:9" x14ac:dyDescent="0.25">
      <c r="A39" s="3">
        <v>6</v>
      </c>
      <c r="B39" s="3" t="s">
        <v>69</v>
      </c>
      <c r="C39" s="3" t="s">
        <v>65</v>
      </c>
      <c r="D39" s="3">
        <v>5</v>
      </c>
      <c r="E39" s="3">
        <v>4.9000000000000004</v>
      </c>
      <c r="F39" s="3">
        <f t="shared" si="0"/>
        <v>4.95</v>
      </c>
      <c r="G39" s="3">
        <v>16.3</v>
      </c>
      <c r="H39" s="3"/>
      <c r="I39" s="3"/>
    </row>
    <row r="40" spans="1:9" x14ac:dyDescent="0.25">
      <c r="A40" s="3">
        <v>7</v>
      </c>
      <c r="B40" s="3" t="s">
        <v>69</v>
      </c>
      <c r="C40" s="3" t="s">
        <v>65</v>
      </c>
      <c r="D40" s="3">
        <v>3.2</v>
      </c>
      <c r="E40" s="3">
        <v>3.9</v>
      </c>
      <c r="F40" s="3">
        <f t="shared" si="0"/>
        <v>3.55</v>
      </c>
      <c r="G40" s="3">
        <v>12.3</v>
      </c>
      <c r="H40" s="3"/>
      <c r="I40" s="3"/>
    </row>
    <row r="41" spans="1:9" x14ac:dyDescent="0.25">
      <c r="A41" s="3">
        <v>8</v>
      </c>
      <c r="B41" s="3" t="s">
        <v>69</v>
      </c>
      <c r="C41" s="3" t="s">
        <v>65</v>
      </c>
      <c r="D41" s="3">
        <v>5</v>
      </c>
      <c r="E41" s="3">
        <v>4.4000000000000004</v>
      </c>
      <c r="F41" s="3">
        <f t="shared" si="0"/>
        <v>4.7</v>
      </c>
      <c r="G41" s="3">
        <v>12.3</v>
      </c>
      <c r="H41" s="3"/>
      <c r="I41" s="3"/>
    </row>
    <row r="42" spans="1:9" x14ac:dyDescent="0.25">
      <c r="A42" s="3">
        <v>9</v>
      </c>
      <c r="B42" s="3" t="s">
        <v>69</v>
      </c>
      <c r="C42" s="3" t="s">
        <v>65</v>
      </c>
      <c r="D42" s="3">
        <v>4</v>
      </c>
      <c r="E42" s="3">
        <v>4.3</v>
      </c>
      <c r="F42" s="3">
        <f t="shared" si="0"/>
        <v>4.1500000000000004</v>
      </c>
      <c r="G42" s="3">
        <v>13.9</v>
      </c>
      <c r="H42" s="3"/>
      <c r="I42" s="3"/>
    </row>
    <row r="43" spans="1:9" x14ac:dyDescent="0.25">
      <c r="A43" s="3">
        <v>10</v>
      </c>
      <c r="B43" s="3" t="s">
        <v>69</v>
      </c>
      <c r="C43" s="3" t="s">
        <v>65</v>
      </c>
      <c r="D43" s="3">
        <v>4.2</v>
      </c>
      <c r="E43" s="3">
        <v>3.9</v>
      </c>
      <c r="F43" s="3">
        <f t="shared" si="0"/>
        <v>4.05</v>
      </c>
      <c r="G43" s="3">
        <v>14</v>
      </c>
      <c r="H43" s="3"/>
      <c r="I43" s="3"/>
    </row>
    <row r="44" spans="1:9" x14ac:dyDescent="0.25">
      <c r="A44" s="3">
        <v>11</v>
      </c>
      <c r="B44" s="3" t="s">
        <v>69</v>
      </c>
      <c r="C44" s="3" t="s">
        <v>65</v>
      </c>
      <c r="D44" s="3">
        <v>4.0999999999999996</v>
      </c>
      <c r="E44" s="3">
        <v>4.0999999999999996</v>
      </c>
      <c r="F44" s="3">
        <f t="shared" si="0"/>
        <v>4.0999999999999996</v>
      </c>
      <c r="G44" s="3">
        <v>15.1</v>
      </c>
      <c r="H44" s="3">
        <v>466.5</v>
      </c>
      <c r="I44" s="3">
        <v>28.1</v>
      </c>
    </row>
    <row r="45" spans="1:9" x14ac:dyDescent="0.25">
      <c r="A45" s="3">
        <v>12</v>
      </c>
      <c r="B45" s="3" t="s">
        <v>69</v>
      </c>
      <c r="C45" s="3" t="s">
        <v>65</v>
      </c>
      <c r="D45" s="3">
        <v>4</v>
      </c>
      <c r="E45" s="3">
        <v>3.8</v>
      </c>
      <c r="F45" s="3">
        <f t="shared" si="0"/>
        <v>3.9</v>
      </c>
      <c r="G45" s="3">
        <v>14.7</v>
      </c>
      <c r="H45" s="3"/>
      <c r="I45" s="3"/>
    </row>
    <row r="46" spans="1:9" x14ac:dyDescent="0.25">
      <c r="A46" s="3">
        <v>13</v>
      </c>
      <c r="B46" s="3" t="s">
        <v>69</v>
      </c>
      <c r="C46" s="3" t="s">
        <v>65</v>
      </c>
      <c r="D46" s="3">
        <v>4.4000000000000004</v>
      </c>
      <c r="E46" s="3">
        <v>3.3</v>
      </c>
      <c r="F46" s="3">
        <f t="shared" si="0"/>
        <v>3.85</v>
      </c>
      <c r="G46" s="3">
        <v>17</v>
      </c>
      <c r="H46" s="3"/>
      <c r="I46" s="3"/>
    </row>
    <row r="47" spans="1:9" x14ac:dyDescent="0.25">
      <c r="A47" s="3">
        <v>14</v>
      </c>
      <c r="B47" s="3" t="s">
        <v>69</v>
      </c>
      <c r="C47" s="3" t="s">
        <v>65</v>
      </c>
      <c r="D47" s="3">
        <v>4</v>
      </c>
      <c r="E47" s="3">
        <v>4.2</v>
      </c>
      <c r="F47" s="3">
        <f t="shared" si="0"/>
        <v>4.0999999999999996</v>
      </c>
      <c r="G47" s="3">
        <v>14.6</v>
      </c>
      <c r="H47" s="3"/>
      <c r="I47" s="3"/>
    </row>
    <row r="48" spans="1:9" x14ac:dyDescent="0.25">
      <c r="A48" s="3">
        <v>15</v>
      </c>
      <c r="B48" s="3" t="s">
        <v>69</v>
      </c>
      <c r="C48" s="3" t="s">
        <v>65</v>
      </c>
      <c r="D48" s="3">
        <v>3</v>
      </c>
      <c r="E48" s="3">
        <v>3.3</v>
      </c>
      <c r="F48" s="3">
        <f t="shared" si="0"/>
        <v>3.15</v>
      </c>
      <c r="G48" s="3">
        <v>15.4</v>
      </c>
      <c r="H48" s="3"/>
      <c r="I48" s="3"/>
    </row>
    <row r="49" spans="1:9" x14ac:dyDescent="0.25">
      <c r="A49" s="3">
        <v>16</v>
      </c>
      <c r="B49" s="3" t="s">
        <v>69</v>
      </c>
      <c r="C49" s="3" t="s">
        <v>65</v>
      </c>
      <c r="D49" s="3">
        <v>4</v>
      </c>
      <c r="E49" s="3">
        <v>3.7</v>
      </c>
      <c r="F49" s="3">
        <f t="shared" si="0"/>
        <v>3.85</v>
      </c>
      <c r="G49" s="3">
        <v>14.3</v>
      </c>
      <c r="H49" s="3"/>
      <c r="I49" s="3"/>
    </row>
    <row r="50" spans="1:9" x14ac:dyDescent="0.25">
      <c r="A50" s="3">
        <v>17</v>
      </c>
      <c r="B50" s="3" t="s">
        <v>69</v>
      </c>
      <c r="C50" s="3" t="s">
        <v>65</v>
      </c>
      <c r="D50" s="3">
        <v>3.7</v>
      </c>
      <c r="E50" s="3">
        <v>4</v>
      </c>
      <c r="F50" s="3">
        <f t="shared" si="0"/>
        <v>3.85</v>
      </c>
      <c r="G50" s="3">
        <v>11.3</v>
      </c>
      <c r="H50" s="3"/>
      <c r="I50" s="3"/>
    </row>
    <row r="51" spans="1:9" x14ac:dyDescent="0.25">
      <c r="A51" s="3">
        <v>18</v>
      </c>
      <c r="B51" s="3" t="s">
        <v>69</v>
      </c>
      <c r="C51" s="3" t="s">
        <v>65</v>
      </c>
      <c r="D51" s="3">
        <v>4.5</v>
      </c>
      <c r="E51" s="3">
        <v>5.5</v>
      </c>
      <c r="F51" s="3">
        <f t="shared" si="0"/>
        <v>5</v>
      </c>
      <c r="G51" s="3">
        <v>14.9</v>
      </c>
      <c r="H51" s="3"/>
      <c r="I51" s="3"/>
    </row>
    <row r="52" spans="1:9" x14ac:dyDescent="0.25">
      <c r="A52" s="3">
        <v>19</v>
      </c>
      <c r="B52" s="3" t="s">
        <v>69</v>
      </c>
      <c r="C52" s="3" t="s">
        <v>65</v>
      </c>
      <c r="D52" s="3">
        <v>5.2</v>
      </c>
      <c r="E52" s="3">
        <v>4.2</v>
      </c>
      <c r="F52" s="3">
        <f t="shared" si="0"/>
        <v>4.7</v>
      </c>
      <c r="G52" s="3">
        <v>14.1</v>
      </c>
      <c r="H52" s="3"/>
      <c r="I52" s="3"/>
    </row>
    <row r="53" spans="1:9" x14ac:dyDescent="0.25">
      <c r="A53" s="3">
        <v>20</v>
      </c>
      <c r="B53" s="3" t="s">
        <v>69</v>
      </c>
      <c r="C53" s="3" t="s">
        <v>65</v>
      </c>
      <c r="D53" s="3">
        <v>4</v>
      </c>
      <c r="E53" s="3">
        <v>3.4</v>
      </c>
      <c r="F53" s="3">
        <f t="shared" si="0"/>
        <v>3.7</v>
      </c>
      <c r="G53" s="3">
        <v>14.6</v>
      </c>
      <c r="H53" s="3"/>
      <c r="I53" s="3"/>
    </row>
    <row r="54" spans="1:9" x14ac:dyDescent="0.25">
      <c r="A54" s="3">
        <v>21</v>
      </c>
      <c r="B54" s="3" t="s">
        <v>69</v>
      </c>
      <c r="C54" s="3" t="s">
        <v>65</v>
      </c>
      <c r="D54" s="3">
        <v>7.4</v>
      </c>
      <c r="E54" s="3">
        <v>6</v>
      </c>
      <c r="F54" s="3">
        <f t="shared" si="0"/>
        <v>6.7</v>
      </c>
      <c r="G54" s="3">
        <v>13.5</v>
      </c>
      <c r="H54" s="3">
        <v>510.7</v>
      </c>
      <c r="I54" s="3">
        <v>29.3</v>
      </c>
    </row>
    <row r="55" spans="1:9" x14ac:dyDescent="0.25">
      <c r="A55" s="3">
        <v>22</v>
      </c>
      <c r="B55" s="3" t="s">
        <v>69</v>
      </c>
      <c r="C55" s="3" t="s">
        <v>65</v>
      </c>
      <c r="D55" s="3">
        <v>4</v>
      </c>
      <c r="E55" s="3">
        <v>5.3</v>
      </c>
      <c r="F55" s="3">
        <f t="shared" si="0"/>
        <v>4.6500000000000004</v>
      </c>
      <c r="G55" s="3">
        <v>11.4</v>
      </c>
      <c r="H55" s="3"/>
      <c r="I55" s="3"/>
    </row>
    <row r="56" spans="1:9" x14ac:dyDescent="0.25">
      <c r="A56" s="3">
        <v>23</v>
      </c>
      <c r="B56" s="3" t="s">
        <v>69</v>
      </c>
      <c r="C56" s="3" t="s">
        <v>65</v>
      </c>
      <c r="D56" s="3">
        <v>4.3</v>
      </c>
      <c r="E56" s="3">
        <v>4.2</v>
      </c>
      <c r="F56" s="3">
        <f t="shared" si="0"/>
        <v>4.25</v>
      </c>
      <c r="G56" s="3">
        <v>14.6</v>
      </c>
      <c r="H56" s="3"/>
      <c r="I56" s="3"/>
    </row>
    <row r="57" spans="1:9" x14ac:dyDescent="0.25">
      <c r="A57" s="3">
        <v>24</v>
      </c>
      <c r="B57" s="3" t="s">
        <v>69</v>
      </c>
      <c r="C57" s="3" t="s">
        <v>65</v>
      </c>
      <c r="D57" s="3">
        <v>5</v>
      </c>
      <c r="E57" s="3">
        <v>4</v>
      </c>
      <c r="F57" s="3">
        <f t="shared" si="0"/>
        <v>4.5</v>
      </c>
      <c r="G57" s="3">
        <v>13.7</v>
      </c>
      <c r="H57" s="3"/>
      <c r="I57" s="3"/>
    </row>
    <row r="58" spans="1:9" x14ac:dyDescent="0.25">
      <c r="A58" s="3">
        <v>25</v>
      </c>
      <c r="B58" s="3" t="s">
        <v>69</v>
      </c>
      <c r="C58" s="3" t="s">
        <v>65</v>
      </c>
      <c r="D58" s="3">
        <v>3.5</v>
      </c>
      <c r="E58" s="3">
        <v>2.5</v>
      </c>
      <c r="F58" s="3">
        <f t="shared" si="0"/>
        <v>3</v>
      </c>
      <c r="G58" s="3">
        <v>13.1</v>
      </c>
      <c r="H58" s="3"/>
      <c r="I58" s="3"/>
    </row>
    <row r="59" spans="1:9" x14ac:dyDescent="0.25">
      <c r="A59" s="3">
        <v>26</v>
      </c>
      <c r="B59" s="3" t="s">
        <v>69</v>
      </c>
      <c r="C59" s="3" t="s">
        <v>65</v>
      </c>
      <c r="D59" s="3">
        <v>3.1</v>
      </c>
      <c r="E59" s="3">
        <v>4</v>
      </c>
      <c r="F59" s="3">
        <f t="shared" si="0"/>
        <v>3.55</v>
      </c>
      <c r="G59" s="3">
        <v>13</v>
      </c>
      <c r="H59" s="3"/>
      <c r="I59" s="3"/>
    </row>
    <row r="60" spans="1:9" x14ac:dyDescent="0.25">
      <c r="A60" s="3">
        <v>27</v>
      </c>
      <c r="B60" s="3" t="s">
        <v>69</v>
      </c>
      <c r="C60" s="3" t="s">
        <v>65</v>
      </c>
      <c r="D60" s="3">
        <v>5.2</v>
      </c>
      <c r="E60" s="3">
        <v>4.5999999999999996</v>
      </c>
      <c r="F60" s="3">
        <f t="shared" si="0"/>
        <v>4.9000000000000004</v>
      </c>
      <c r="G60" s="3">
        <v>14.4</v>
      </c>
      <c r="H60" s="3"/>
      <c r="I60" s="3"/>
    </row>
    <row r="61" spans="1:9" x14ac:dyDescent="0.25">
      <c r="A61" s="3">
        <v>28</v>
      </c>
      <c r="B61" s="3" t="s">
        <v>69</v>
      </c>
      <c r="C61" s="3" t="s">
        <v>65</v>
      </c>
      <c r="D61" s="3">
        <v>4.4000000000000004</v>
      </c>
      <c r="E61" s="3">
        <v>4.4000000000000004</v>
      </c>
      <c r="F61" s="3">
        <f t="shared" si="0"/>
        <v>4.4000000000000004</v>
      </c>
      <c r="G61" s="3">
        <v>14.6</v>
      </c>
      <c r="H61" s="3"/>
      <c r="I61" s="3"/>
    </row>
    <row r="62" spans="1:9" x14ac:dyDescent="0.25">
      <c r="A62" s="3">
        <v>29</v>
      </c>
      <c r="B62" s="3" t="s">
        <v>69</v>
      </c>
      <c r="C62" s="3" t="s">
        <v>65</v>
      </c>
      <c r="D62" s="3">
        <v>5</v>
      </c>
      <c r="E62" s="3">
        <v>4.5</v>
      </c>
      <c r="F62" s="3">
        <f t="shared" si="0"/>
        <v>4.75</v>
      </c>
      <c r="G62" s="3">
        <v>13.8</v>
      </c>
      <c r="H62" s="3"/>
      <c r="I62" s="3"/>
    </row>
    <row r="63" spans="1:9" x14ac:dyDescent="0.25">
      <c r="A63" s="3">
        <v>30</v>
      </c>
      <c r="B63" s="3" t="s">
        <v>69</v>
      </c>
      <c r="C63" s="3" t="s">
        <v>65</v>
      </c>
      <c r="D63" s="3">
        <v>5</v>
      </c>
      <c r="E63" s="3">
        <v>4</v>
      </c>
      <c r="F63" s="3">
        <f t="shared" si="0"/>
        <v>4.5</v>
      </c>
      <c r="G63" s="3">
        <v>15.5</v>
      </c>
      <c r="H63" s="3"/>
      <c r="I63" s="3"/>
    </row>
    <row r="64" spans="1:9" x14ac:dyDescent="0.25">
      <c r="A64" s="3">
        <v>1</v>
      </c>
      <c r="B64" s="3" t="s">
        <v>70</v>
      </c>
      <c r="C64" s="3" t="s">
        <v>65</v>
      </c>
      <c r="D64" s="3">
        <v>5.6</v>
      </c>
      <c r="E64" s="3">
        <v>4.5</v>
      </c>
      <c r="F64" s="3">
        <f t="shared" si="0"/>
        <v>5.05</v>
      </c>
      <c r="G64" s="3">
        <v>10.7</v>
      </c>
      <c r="H64" s="3">
        <v>1230.5999999999999</v>
      </c>
      <c r="I64" s="3">
        <v>23.8</v>
      </c>
    </row>
    <row r="65" spans="1:9" s="19" customFormat="1" x14ac:dyDescent="0.25">
      <c r="A65" s="3">
        <v>2</v>
      </c>
      <c r="B65" s="3" t="s">
        <v>70</v>
      </c>
      <c r="C65" s="3" t="s">
        <v>65</v>
      </c>
      <c r="D65" s="3">
        <v>5.0999999999999996</v>
      </c>
      <c r="E65" s="3">
        <v>5.8</v>
      </c>
      <c r="F65" s="3">
        <f t="shared" si="0"/>
        <v>5.4499999999999993</v>
      </c>
      <c r="G65" s="3">
        <v>12.5</v>
      </c>
      <c r="H65" s="3"/>
      <c r="I65" s="3"/>
    </row>
    <row r="66" spans="1:9" x14ac:dyDescent="0.25">
      <c r="A66" s="3">
        <v>3</v>
      </c>
      <c r="B66" s="3" t="s">
        <v>70</v>
      </c>
      <c r="C66" s="3" t="s">
        <v>65</v>
      </c>
      <c r="D66" s="3">
        <v>7.5</v>
      </c>
      <c r="E66" s="3">
        <v>5.0999999999999996</v>
      </c>
      <c r="F66" s="3">
        <f t="shared" si="0"/>
        <v>6.3</v>
      </c>
      <c r="G66" s="3">
        <v>13</v>
      </c>
      <c r="H66" s="3"/>
      <c r="I66" s="3"/>
    </row>
    <row r="67" spans="1:9" x14ac:dyDescent="0.25">
      <c r="A67" s="3">
        <v>4</v>
      </c>
      <c r="B67" s="3" t="s">
        <v>70</v>
      </c>
      <c r="C67" s="3" t="s">
        <v>65</v>
      </c>
      <c r="D67" s="3">
        <v>6.3</v>
      </c>
      <c r="E67" s="3">
        <v>5.2</v>
      </c>
      <c r="F67" s="3">
        <f t="shared" si="0"/>
        <v>5.75</v>
      </c>
      <c r="G67" s="3">
        <v>10.9</v>
      </c>
      <c r="H67" s="3"/>
      <c r="I67" s="3"/>
    </row>
    <row r="68" spans="1:9" x14ac:dyDescent="0.25">
      <c r="A68" s="3">
        <v>5</v>
      </c>
      <c r="B68" s="3" t="s">
        <v>70</v>
      </c>
      <c r="C68" s="3" t="s">
        <v>65</v>
      </c>
      <c r="D68" s="3">
        <v>5.3</v>
      </c>
      <c r="E68" s="3">
        <v>4.5</v>
      </c>
      <c r="F68" s="3">
        <f t="shared" si="0"/>
        <v>4.9000000000000004</v>
      </c>
      <c r="G68" s="3">
        <v>13</v>
      </c>
      <c r="H68" s="3"/>
      <c r="I68" s="3"/>
    </row>
    <row r="69" spans="1:9" x14ac:dyDescent="0.25">
      <c r="A69" s="3">
        <v>6</v>
      </c>
      <c r="B69" s="3" t="s">
        <v>70</v>
      </c>
      <c r="C69" s="3" t="s">
        <v>65</v>
      </c>
      <c r="D69" s="3">
        <v>4.8</v>
      </c>
      <c r="E69" s="3">
        <v>5.2</v>
      </c>
      <c r="F69" s="3">
        <f t="shared" ref="F69:F132" si="1">AVERAGE(D69:E69)</f>
        <v>5</v>
      </c>
      <c r="G69" s="3">
        <v>11.3</v>
      </c>
      <c r="H69" s="3"/>
      <c r="I69" s="3"/>
    </row>
    <row r="70" spans="1:9" x14ac:dyDescent="0.25">
      <c r="A70" s="3">
        <v>7</v>
      </c>
      <c r="B70" s="3" t="s">
        <v>70</v>
      </c>
      <c r="C70" s="3" t="s">
        <v>65</v>
      </c>
      <c r="D70" s="3">
        <v>4.0999999999999996</v>
      </c>
      <c r="E70" s="3">
        <v>5.7</v>
      </c>
      <c r="F70" s="3">
        <f t="shared" si="1"/>
        <v>4.9000000000000004</v>
      </c>
      <c r="G70" s="3">
        <v>11.2</v>
      </c>
      <c r="H70" s="3"/>
      <c r="I70" s="3"/>
    </row>
    <row r="71" spans="1:9" x14ac:dyDescent="0.25">
      <c r="A71" s="3">
        <v>8</v>
      </c>
      <c r="B71" s="3" t="s">
        <v>70</v>
      </c>
      <c r="C71" s="3" t="s">
        <v>65</v>
      </c>
      <c r="D71" s="3">
        <v>5.4</v>
      </c>
      <c r="E71" s="3">
        <v>5.3</v>
      </c>
      <c r="F71" s="3">
        <f t="shared" si="1"/>
        <v>5.35</v>
      </c>
      <c r="G71" s="3">
        <v>13.7</v>
      </c>
      <c r="H71" s="3"/>
      <c r="I71" s="3"/>
    </row>
    <row r="72" spans="1:9" x14ac:dyDescent="0.25">
      <c r="A72" s="3">
        <v>9</v>
      </c>
      <c r="B72" s="3" t="s">
        <v>70</v>
      </c>
      <c r="C72" s="3" t="s">
        <v>65</v>
      </c>
      <c r="D72" s="3">
        <v>5.4</v>
      </c>
      <c r="E72" s="3">
        <v>4.5999999999999996</v>
      </c>
      <c r="F72" s="3">
        <f t="shared" si="1"/>
        <v>5</v>
      </c>
      <c r="G72" s="3">
        <v>12.8</v>
      </c>
      <c r="H72" s="3"/>
      <c r="I72" s="3"/>
    </row>
    <row r="73" spans="1:9" x14ac:dyDescent="0.25">
      <c r="A73" s="3">
        <v>10</v>
      </c>
      <c r="B73" s="3" t="s">
        <v>70</v>
      </c>
      <c r="C73" s="3" t="s">
        <v>65</v>
      </c>
      <c r="D73" s="3">
        <v>5</v>
      </c>
      <c r="E73" s="3">
        <v>5.5</v>
      </c>
      <c r="F73" s="3">
        <f t="shared" si="1"/>
        <v>5.25</v>
      </c>
      <c r="G73" s="3">
        <v>12.4</v>
      </c>
      <c r="H73" s="3"/>
      <c r="I73" s="3"/>
    </row>
    <row r="74" spans="1:9" x14ac:dyDescent="0.25">
      <c r="A74" s="3">
        <v>11</v>
      </c>
      <c r="B74" s="3" t="s">
        <v>70</v>
      </c>
      <c r="C74" s="3" t="s">
        <v>65</v>
      </c>
      <c r="D74" s="3">
        <v>4.4000000000000004</v>
      </c>
      <c r="E74" s="3">
        <v>5.2</v>
      </c>
      <c r="F74" s="3">
        <f t="shared" si="1"/>
        <v>4.8000000000000007</v>
      </c>
      <c r="G74" s="3">
        <v>12.2</v>
      </c>
      <c r="H74" s="3">
        <v>1008.2</v>
      </c>
      <c r="I74" s="3">
        <v>28.1</v>
      </c>
    </row>
    <row r="75" spans="1:9" x14ac:dyDescent="0.25">
      <c r="A75" s="3">
        <v>12</v>
      </c>
      <c r="B75" s="3" t="s">
        <v>70</v>
      </c>
      <c r="C75" s="3" t="s">
        <v>65</v>
      </c>
      <c r="D75" s="3">
        <v>4.4000000000000004</v>
      </c>
      <c r="E75" s="3">
        <v>4.3</v>
      </c>
      <c r="F75" s="3">
        <f t="shared" si="1"/>
        <v>4.3499999999999996</v>
      </c>
      <c r="G75" s="3">
        <v>11.9</v>
      </c>
      <c r="H75" s="3"/>
      <c r="I75" s="3"/>
    </row>
    <row r="76" spans="1:9" x14ac:dyDescent="0.25">
      <c r="A76" s="3">
        <v>13</v>
      </c>
      <c r="B76" s="3" t="s">
        <v>70</v>
      </c>
      <c r="C76" s="3" t="s">
        <v>65</v>
      </c>
      <c r="D76" s="3">
        <v>4.7</v>
      </c>
      <c r="E76" s="3">
        <v>7.2</v>
      </c>
      <c r="F76" s="3">
        <f t="shared" si="1"/>
        <v>5.95</v>
      </c>
      <c r="G76" s="3">
        <v>12.5</v>
      </c>
      <c r="H76" s="3"/>
      <c r="I76" s="3"/>
    </row>
    <row r="77" spans="1:9" x14ac:dyDescent="0.25">
      <c r="A77" s="3">
        <v>14</v>
      </c>
      <c r="B77" s="3" t="s">
        <v>70</v>
      </c>
      <c r="C77" s="3" t="s">
        <v>65</v>
      </c>
      <c r="D77" s="3">
        <v>4.3</v>
      </c>
      <c r="E77" s="3">
        <v>4.2</v>
      </c>
      <c r="F77" s="3">
        <f t="shared" si="1"/>
        <v>4.25</v>
      </c>
      <c r="G77" s="3">
        <v>10.4</v>
      </c>
      <c r="H77" s="3"/>
      <c r="I77" s="3"/>
    </row>
    <row r="78" spans="1:9" x14ac:dyDescent="0.25">
      <c r="A78" s="3">
        <v>15</v>
      </c>
      <c r="B78" s="3" t="s">
        <v>70</v>
      </c>
      <c r="C78" s="3" t="s">
        <v>65</v>
      </c>
      <c r="D78" s="3">
        <v>3</v>
      </c>
      <c r="E78" s="3">
        <v>5</v>
      </c>
      <c r="F78" s="3">
        <f t="shared" si="1"/>
        <v>4</v>
      </c>
      <c r="G78" s="3">
        <v>11.2</v>
      </c>
      <c r="H78" s="3"/>
      <c r="I78" s="3"/>
    </row>
    <row r="79" spans="1:9" x14ac:dyDescent="0.25">
      <c r="A79" s="3">
        <v>16</v>
      </c>
      <c r="B79" s="3" t="s">
        <v>70</v>
      </c>
      <c r="C79" s="3" t="s">
        <v>65</v>
      </c>
      <c r="D79" s="3">
        <v>3.6</v>
      </c>
      <c r="E79" s="3">
        <v>4.5999999999999996</v>
      </c>
      <c r="F79" s="3">
        <f t="shared" si="1"/>
        <v>4.0999999999999996</v>
      </c>
      <c r="G79" s="3">
        <v>12.2</v>
      </c>
      <c r="H79" s="3"/>
      <c r="I79" s="3"/>
    </row>
    <row r="80" spans="1:9" x14ac:dyDescent="0.25">
      <c r="A80" s="3">
        <v>17</v>
      </c>
      <c r="B80" s="3" t="s">
        <v>70</v>
      </c>
      <c r="C80" s="3" t="s">
        <v>65</v>
      </c>
      <c r="D80" s="3">
        <v>4.4000000000000004</v>
      </c>
      <c r="E80" s="3">
        <v>6</v>
      </c>
      <c r="F80" s="3">
        <f t="shared" si="1"/>
        <v>5.2</v>
      </c>
      <c r="G80" s="3">
        <v>12.6</v>
      </c>
      <c r="H80" s="3"/>
      <c r="I80" s="3"/>
    </row>
    <row r="81" spans="1:9" x14ac:dyDescent="0.25">
      <c r="A81" s="3">
        <v>18</v>
      </c>
      <c r="B81" s="3" t="s">
        <v>70</v>
      </c>
      <c r="C81" s="3" t="s">
        <v>65</v>
      </c>
      <c r="D81" s="3">
        <v>5.2</v>
      </c>
      <c r="E81" s="3">
        <v>5</v>
      </c>
      <c r="F81" s="3">
        <f t="shared" si="1"/>
        <v>5.0999999999999996</v>
      </c>
      <c r="G81" s="3">
        <v>13.2</v>
      </c>
      <c r="H81" s="3"/>
      <c r="I81" s="3"/>
    </row>
    <row r="82" spans="1:9" x14ac:dyDescent="0.25">
      <c r="A82" s="3">
        <v>19</v>
      </c>
      <c r="B82" s="3" t="s">
        <v>70</v>
      </c>
      <c r="C82" s="3" t="s">
        <v>65</v>
      </c>
      <c r="D82" s="3">
        <v>5</v>
      </c>
      <c r="E82" s="3">
        <v>5.5</v>
      </c>
      <c r="F82" s="3">
        <f t="shared" si="1"/>
        <v>5.25</v>
      </c>
      <c r="G82" s="3">
        <v>12</v>
      </c>
      <c r="H82" s="3"/>
      <c r="I82" s="3"/>
    </row>
    <row r="83" spans="1:9" x14ac:dyDescent="0.25">
      <c r="A83" s="3">
        <v>20</v>
      </c>
      <c r="B83" s="3" t="s">
        <v>70</v>
      </c>
      <c r="C83" s="3" t="s">
        <v>65</v>
      </c>
      <c r="D83" s="3">
        <v>5.5</v>
      </c>
      <c r="E83" s="3">
        <v>4.9000000000000004</v>
      </c>
      <c r="F83" s="3">
        <f t="shared" si="1"/>
        <v>5.2</v>
      </c>
      <c r="G83" s="3">
        <v>11.5</v>
      </c>
      <c r="H83" s="3"/>
      <c r="I83" s="3"/>
    </row>
    <row r="84" spans="1:9" x14ac:dyDescent="0.25">
      <c r="A84" s="3">
        <v>21</v>
      </c>
      <c r="B84" s="3" t="s">
        <v>70</v>
      </c>
      <c r="C84" s="3" t="s">
        <v>65</v>
      </c>
      <c r="D84" s="3">
        <v>5.3</v>
      </c>
      <c r="E84" s="3">
        <v>5.9</v>
      </c>
      <c r="F84" s="3">
        <f t="shared" si="1"/>
        <v>5.6</v>
      </c>
      <c r="G84" s="3">
        <v>12.2</v>
      </c>
      <c r="H84" s="3">
        <v>999.2</v>
      </c>
      <c r="I84" s="3">
        <v>29.3</v>
      </c>
    </row>
    <row r="85" spans="1:9" x14ac:dyDescent="0.25">
      <c r="A85" s="3">
        <v>22</v>
      </c>
      <c r="B85" s="3" t="s">
        <v>70</v>
      </c>
      <c r="C85" s="3" t="s">
        <v>65</v>
      </c>
      <c r="D85" s="3">
        <v>4</v>
      </c>
      <c r="E85" s="3">
        <v>5.2</v>
      </c>
      <c r="F85" s="3">
        <f t="shared" si="1"/>
        <v>4.5999999999999996</v>
      </c>
      <c r="G85" s="3">
        <v>11.9</v>
      </c>
      <c r="H85" s="3"/>
      <c r="I85" s="3"/>
    </row>
    <row r="86" spans="1:9" x14ac:dyDescent="0.25">
      <c r="A86" s="3">
        <v>23</v>
      </c>
      <c r="B86" s="3" t="s">
        <v>70</v>
      </c>
      <c r="C86" s="3" t="s">
        <v>65</v>
      </c>
      <c r="D86" s="3">
        <v>4.4000000000000004</v>
      </c>
      <c r="E86" s="3">
        <v>4.5</v>
      </c>
      <c r="F86" s="3">
        <f t="shared" si="1"/>
        <v>4.45</v>
      </c>
      <c r="G86" s="3">
        <v>12.5</v>
      </c>
      <c r="H86" s="3"/>
      <c r="I86" s="3"/>
    </row>
    <row r="87" spans="1:9" x14ac:dyDescent="0.25">
      <c r="A87" s="3">
        <v>24</v>
      </c>
      <c r="B87" s="3" t="s">
        <v>70</v>
      </c>
      <c r="C87" s="3" t="s">
        <v>65</v>
      </c>
      <c r="D87" s="3">
        <v>6.7</v>
      </c>
      <c r="E87" s="3">
        <v>5.5</v>
      </c>
      <c r="F87" s="3">
        <f t="shared" si="1"/>
        <v>6.1</v>
      </c>
      <c r="G87" s="3">
        <v>12.3</v>
      </c>
      <c r="H87" s="3"/>
      <c r="I87" s="3"/>
    </row>
    <row r="88" spans="1:9" x14ac:dyDescent="0.25">
      <c r="A88" s="3">
        <v>25</v>
      </c>
      <c r="B88" s="3" t="s">
        <v>70</v>
      </c>
      <c r="C88" s="3" t="s">
        <v>65</v>
      </c>
      <c r="D88" s="3">
        <v>4.7</v>
      </c>
      <c r="E88" s="3">
        <v>6</v>
      </c>
      <c r="F88" s="3">
        <f t="shared" si="1"/>
        <v>5.35</v>
      </c>
      <c r="G88" s="3">
        <v>12</v>
      </c>
      <c r="H88" s="3"/>
      <c r="I88" s="3"/>
    </row>
    <row r="89" spans="1:9" x14ac:dyDescent="0.25">
      <c r="A89" s="3">
        <v>26</v>
      </c>
      <c r="B89" s="3" t="s">
        <v>70</v>
      </c>
      <c r="C89" s="3" t="s">
        <v>65</v>
      </c>
      <c r="D89" s="3">
        <v>4.5</v>
      </c>
      <c r="E89" s="3">
        <v>4.5</v>
      </c>
      <c r="F89" s="3">
        <f t="shared" si="1"/>
        <v>4.5</v>
      </c>
      <c r="G89" s="3">
        <v>11.1</v>
      </c>
      <c r="H89" s="3"/>
      <c r="I89" s="3"/>
    </row>
    <row r="90" spans="1:9" x14ac:dyDescent="0.25">
      <c r="A90" s="3">
        <v>27</v>
      </c>
      <c r="B90" s="3" t="s">
        <v>70</v>
      </c>
      <c r="C90" s="3" t="s">
        <v>65</v>
      </c>
      <c r="D90" s="3">
        <v>5</v>
      </c>
      <c r="E90" s="3">
        <v>5</v>
      </c>
      <c r="F90" s="3">
        <f t="shared" si="1"/>
        <v>5</v>
      </c>
      <c r="G90" s="3">
        <v>12.4</v>
      </c>
      <c r="H90" s="3"/>
      <c r="I90" s="3"/>
    </row>
    <row r="91" spans="1:9" x14ac:dyDescent="0.25">
      <c r="A91" s="3">
        <v>28</v>
      </c>
      <c r="B91" s="3" t="s">
        <v>70</v>
      </c>
      <c r="C91" s="3" t="s">
        <v>65</v>
      </c>
      <c r="D91" s="3">
        <v>4.5</v>
      </c>
      <c r="E91" s="3">
        <v>4.5999999999999996</v>
      </c>
      <c r="F91" s="3">
        <f t="shared" si="1"/>
        <v>4.55</v>
      </c>
      <c r="G91" s="3">
        <v>11.7</v>
      </c>
      <c r="H91" s="3"/>
      <c r="I91" s="3"/>
    </row>
    <row r="92" spans="1:9" x14ac:dyDescent="0.25">
      <c r="A92" s="3">
        <v>29</v>
      </c>
      <c r="B92" s="3" t="s">
        <v>70</v>
      </c>
      <c r="C92" s="3" t="s">
        <v>65</v>
      </c>
      <c r="D92" s="3">
        <v>5.4</v>
      </c>
      <c r="E92" s="3">
        <v>5</v>
      </c>
      <c r="F92" s="3">
        <f t="shared" si="1"/>
        <v>5.2</v>
      </c>
      <c r="G92" s="3">
        <v>12.3</v>
      </c>
      <c r="H92" s="3"/>
      <c r="I92" s="3"/>
    </row>
    <row r="93" spans="1:9" x14ac:dyDescent="0.25">
      <c r="A93" s="3">
        <v>30</v>
      </c>
      <c r="B93" s="3" t="s">
        <v>70</v>
      </c>
      <c r="C93" s="3" t="s">
        <v>65</v>
      </c>
      <c r="D93" s="3">
        <v>6.1</v>
      </c>
      <c r="E93" s="3">
        <v>5.4</v>
      </c>
      <c r="F93" s="3">
        <f t="shared" si="1"/>
        <v>5.75</v>
      </c>
      <c r="G93" s="3">
        <v>10.7</v>
      </c>
      <c r="H93" s="3"/>
      <c r="I93" s="3"/>
    </row>
    <row r="94" spans="1:9" x14ac:dyDescent="0.25">
      <c r="A94" s="3">
        <v>1</v>
      </c>
      <c r="B94" s="3" t="s">
        <v>64</v>
      </c>
      <c r="C94" s="3" t="s">
        <v>66</v>
      </c>
      <c r="D94" s="3">
        <v>3.4</v>
      </c>
      <c r="E94" s="3">
        <v>3.2</v>
      </c>
      <c r="F94" s="3">
        <f t="shared" si="1"/>
        <v>3.3</v>
      </c>
      <c r="G94" s="3">
        <v>11.7</v>
      </c>
      <c r="H94" s="3">
        <v>674.1</v>
      </c>
      <c r="I94" s="3">
        <v>21.1</v>
      </c>
    </row>
    <row r="95" spans="1:9" x14ac:dyDescent="0.25">
      <c r="A95" s="3">
        <v>2</v>
      </c>
      <c r="B95" s="3" t="s">
        <v>64</v>
      </c>
      <c r="C95" s="3" t="s">
        <v>66</v>
      </c>
      <c r="D95" s="3">
        <v>3.2</v>
      </c>
      <c r="E95" s="3">
        <v>3.5</v>
      </c>
      <c r="F95" s="3">
        <f t="shared" si="1"/>
        <v>3.35</v>
      </c>
      <c r="G95" s="3">
        <v>10.6</v>
      </c>
      <c r="H95" s="3"/>
      <c r="I95" s="3"/>
    </row>
    <row r="96" spans="1:9" x14ac:dyDescent="0.25">
      <c r="A96" s="3">
        <v>3</v>
      </c>
      <c r="B96" s="3" t="s">
        <v>64</v>
      </c>
      <c r="C96" s="3" t="s">
        <v>66</v>
      </c>
      <c r="D96" s="3">
        <v>3.4</v>
      </c>
      <c r="E96" s="3">
        <v>3.6</v>
      </c>
      <c r="F96" s="3">
        <f t="shared" si="1"/>
        <v>3.5</v>
      </c>
      <c r="G96" s="3">
        <v>12.8</v>
      </c>
      <c r="H96" s="3"/>
      <c r="I96" s="3"/>
    </row>
    <row r="97" spans="1:9" x14ac:dyDescent="0.25">
      <c r="A97" s="3">
        <v>4</v>
      </c>
      <c r="B97" s="3" t="s">
        <v>64</v>
      </c>
      <c r="C97" s="3" t="s">
        <v>66</v>
      </c>
      <c r="D97" s="3">
        <v>3</v>
      </c>
      <c r="E97" s="3">
        <v>3.4</v>
      </c>
      <c r="F97" s="3">
        <f t="shared" si="1"/>
        <v>3.2</v>
      </c>
      <c r="G97" s="3">
        <v>10.9</v>
      </c>
      <c r="H97" s="3"/>
      <c r="I97" s="3"/>
    </row>
    <row r="98" spans="1:9" x14ac:dyDescent="0.25">
      <c r="A98" s="3">
        <v>5</v>
      </c>
      <c r="B98" s="3" t="s">
        <v>64</v>
      </c>
      <c r="C98" s="3" t="s">
        <v>66</v>
      </c>
      <c r="D98" s="3">
        <v>2.6</v>
      </c>
      <c r="E98" s="3">
        <v>2.4</v>
      </c>
      <c r="F98" s="3">
        <f t="shared" si="1"/>
        <v>2.5</v>
      </c>
      <c r="G98" s="3">
        <v>12.7</v>
      </c>
      <c r="H98" s="3"/>
      <c r="I98" s="3"/>
    </row>
    <row r="99" spans="1:9" x14ac:dyDescent="0.25">
      <c r="A99" s="3">
        <v>6</v>
      </c>
      <c r="B99" s="3" t="s">
        <v>64</v>
      </c>
      <c r="C99" s="3" t="s">
        <v>66</v>
      </c>
      <c r="D99" s="3">
        <v>3.1</v>
      </c>
      <c r="E99" s="3">
        <v>3.7</v>
      </c>
      <c r="F99" s="3">
        <f t="shared" si="1"/>
        <v>3.4000000000000004</v>
      </c>
      <c r="G99" s="3">
        <v>12.6</v>
      </c>
      <c r="H99" s="3"/>
      <c r="I99" s="3"/>
    </row>
    <row r="100" spans="1:9" x14ac:dyDescent="0.25">
      <c r="A100" s="3">
        <v>7</v>
      </c>
      <c r="B100" s="3" t="s">
        <v>64</v>
      </c>
      <c r="C100" s="3" t="s">
        <v>66</v>
      </c>
      <c r="D100" s="3">
        <v>2.9</v>
      </c>
      <c r="E100" s="3">
        <v>3.1</v>
      </c>
      <c r="F100" s="3">
        <f t="shared" si="1"/>
        <v>3</v>
      </c>
      <c r="G100" s="3">
        <v>13</v>
      </c>
      <c r="H100" s="3"/>
      <c r="I100" s="3"/>
    </row>
    <row r="101" spans="1:9" x14ac:dyDescent="0.25">
      <c r="A101" s="3">
        <v>8</v>
      </c>
      <c r="B101" s="3" t="s">
        <v>64</v>
      </c>
      <c r="C101" s="3" t="s">
        <v>66</v>
      </c>
      <c r="D101" s="3">
        <v>3.4</v>
      </c>
      <c r="E101" s="3">
        <v>3.2</v>
      </c>
      <c r="F101" s="3">
        <f t="shared" si="1"/>
        <v>3.3</v>
      </c>
      <c r="G101" s="3">
        <v>11.7</v>
      </c>
      <c r="H101" s="3"/>
      <c r="I101" s="3"/>
    </row>
    <row r="102" spans="1:9" x14ac:dyDescent="0.25">
      <c r="A102" s="3">
        <v>9</v>
      </c>
      <c r="B102" s="3" t="s">
        <v>64</v>
      </c>
      <c r="C102" s="3" t="s">
        <v>66</v>
      </c>
      <c r="D102" s="3">
        <v>3.8</v>
      </c>
      <c r="E102" s="3">
        <v>2.5</v>
      </c>
      <c r="F102" s="3">
        <f t="shared" si="1"/>
        <v>3.15</v>
      </c>
      <c r="G102" s="3">
        <v>12.1</v>
      </c>
      <c r="H102" s="3"/>
      <c r="I102" s="3"/>
    </row>
    <row r="103" spans="1:9" x14ac:dyDescent="0.25">
      <c r="A103" s="3">
        <v>10</v>
      </c>
      <c r="B103" s="3" t="s">
        <v>64</v>
      </c>
      <c r="C103" s="3" t="s">
        <v>66</v>
      </c>
      <c r="D103" s="3">
        <v>3.3</v>
      </c>
      <c r="E103" s="3">
        <v>3.8</v>
      </c>
      <c r="F103" s="3">
        <f t="shared" si="1"/>
        <v>3.55</v>
      </c>
      <c r="G103" s="3">
        <v>12.4</v>
      </c>
      <c r="H103" s="3"/>
      <c r="I103" s="3"/>
    </row>
    <row r="104" spans="1:9" x14ac:dyDescent="0.25">
      <c r="A104" s="3">
        <v>11</v>
      </c>
      <c r="B104" s="3" t="s">
        <v>64</v>
      </c>
      <c r="C104" s="3" t="s">
        <v>66</v>
      </c>
      <c r="D104" s="3">
        <v>2.8</v>
      </c>
      <c r="E104" s="3">
        <v>2.6</v>
      </c>
      <c r="F104" s="3">
        <f t="shared" si="1"/>
        <v>2.7</v>
      </c>
      <c r="G104" s="3">
        <v>11.3</v>
      </c>
      <c r="H104" s="3">
        <v>773.9</v>
      </c>
      <c r="I104" s="3">
        <v>19.8</v>
      </c>
    </row>
    <row r="105" spans="1:9" x14ac:dyDescent="0.25">
      <c r="A105" s="3">
        <v>12</v>
      </c>
      <c r="B105" s="3" t="s">
        <v>64</v>
      </c>
      <c r="C105" s="3" t="s">
        <v>66</v>
      </c>
      <c r="D105" s="3">
        <v>2.8</v>
      </c>
      <c r="E105" s="3">
        <v>2.4</v>
      </c>
      <c r="F105" s="3">
        <f t="shared" si="1"/>
        <v>2.5999999999999996</v>
      </c>
      <c r="G105" s="3">
        <v>11.6</v>
      </c>
      <c r="H105" s="3"/>
      <c r="I105" s="3"/>
    </row>
    <row r="106" spans="1:9" s="19" customFormat="1" x14ac:dyDescent="0.25">
      <c r="A106" s="3">
        <v>13</v>
      </c>
      <c r="B106" s="20" t="s">
        <v>64</v>
      </c>
      <c r="C106" s="20" t="s">
        <v>66</v>
      </c>
      <c r="D106" s="20">
        <v>2.2999999999999998</v>
      </c>
      <c r="E106" s="20">
        <v>2.4</v>
      </c>
      <c r="F106" s="20">
        <f t="shared" si="1"/>
        <v>2.3499999999999996</v>
      </c>
      <c r="G106" s="20">
        <v>12.1</v>
      </c>
      <c r="H106" s="20"/>
      <c r="I106" s="20"/>
    </row>
    <row r="107" spans="1:9" x14ac:dyDescent="0.25">
      <c r="A107" s="3">
        <v>14</v>
      </c>
      <c r="B107" s="3" t="s">
        <v>64</v>
      </c>
      <c r="C107" s="3" t="s">
        <v>66</v>
      </c>
      <c r="D107" s="3">
        <v>5.5</v>
      </c>
      <c r="E107" s="3">
        <v>5.2</v>
      </c>
      <c r="F107" s="3">
        <f t="shared" si="1"/>
        <v>5.35</v>
      </c>
      <c r="G107" s="3">
        <v>8.8000000000000007</v>
      </c>
      <c r="H107" s="3"/>
      <c r="I107" s="3"/>
    </row>
    <row r="108" spans="1:9" x14ac:dyDescent="0.25">
      <c r="A108" s="3">
        <v>15</v>
      </c>
      <c r="B108" s="3" t="s">
        <v>64</v>
      </c>
      <c r="C108" s="3" t="s">
        <v>66</v>
      </c>
      <c r="D108" s="3">
        <v>3</v>
      </c>
      <c r="E108" s="3">
        <v>3</v>
      </c>
      <c r="F108" s="3">
        <f t="shared" si="1"/>
        <v>3</v>
      </c>
      <c r="G108" s="3">
        <v>11.6</v>
      </c>
      <c r="H108" s="3"/>
      <c r="I108" s="3"/>
    </row>
    <row r="109" spans="1:9" x14ac:dyDescent="0.25">
      <c r="A109" s="3">
        <v>16</v>
      </c>
      <c r="B109" s="3" t="s">
        <v>64</v>
      </c>
      <c r="C109" s="3" t="s">
        <v>66</v>
      </c>
      <c r="D109" s="3">
        <v>2.4</v>
      </c>
      <c r="E109" s="3">
        <v>2.8</v>
      </c>
      <c r="F109" s="3">
        <f t="shared" si="1"/>
        <v>2.5999999999999996</v>
      </c>
      <c r="G109" s="3">
        <v>9</v>
      </c>
      <c r="H109" s="3"/>
      <c r="I109" s="3"/>
    </row>
    <row r="110" spans="1:9" x14ac:dyDescent="0.25">
      <c r="A110" s="3">
        <v>17</v>
      </c>
      <c r="B110" s="3" t="s">
        <v>64</v>
      </c>
      <c r="C110" s="3" t="s">
        <v>66</v>
      </c>
      <c r="D110" s="3">
        <v>2.5</v>
      </c>
      <c r="E110" s="3">
        <v>3</v>
      </c>
      <c r="F110" s="3">
        <f t="shared" si="1"/>
        <v>2.75</v>
      </c>
      <c r="G110" s="3">
        <v>13.1</v>
      </c>
      <c r="H110" s="3"/>
      <c r="I110" s="3"/>
    </row>
    <row r="111" spans="1:9" x14ac:dyDescent="0.25">
      <c r="A111" s="3">
        <v>18</v>
      </c>
      <c r="B111" s="3" t="s">
        <v>64</v>
      </c>
      <c r="C111" s="3" t="s">
        <v>66</v>
      </c>
      <c r="D111" s="3">
        <v>2.9</v>
      </c>
      <c r="E111" s="3">
        <v>2.6</v>
      </c>
      <c r="F111" s="3">
        <f t="shared" si="1"/>
        <v>2.75</v>
      </c>
      <c r="G111" s="3">
        <v>10.1</v>
      </c>
      <c r="H111" s="3"/>
      <c r="I111" s="3"/>
    </row>
    <row r="112" spans="1:9" x14ac:dyDescent="0.25">
      <c r="A112" s="3">
        <v>19</v>
      </c>
      <c r="B112" s="3" t="s">
        <v>64</v>
      </c>
      <c r="C112" s="3" t="s">
        <v>66</v>
      </c>
      <c r="D112" s="3">
        <v>6</v>
      </c>
      <c r="E112" s="3">
        <v>5.7</v>
      </c>
      <c r="F112" s="3">
        <f t="shared" si="1"/>
        <v>5.85</v>
      </c>
      <c r="G112" s="3">
        <v>10.4</v>
      </c>
      <c r="H112" s="3"/>
      <c r="I112" s="3"/>
    </row>
    <row r="113" spans="1:9" x14ac:dyDescent="0.25">
      <c r="A113" s="3">
        <v>20</v>
      </c>
      <c r="B113" s="3" t="s">
        <v>64</v>
      </c>
      <c r="C113" s="3" t="s">
        <v>66</v>
      </c>
      <c r="D113" s="3">
        <v>4.5</v>
      </c>
      <c r="E113" s="3">
        <v>3.8</v>
      </c>
      <c r="F113" s="3">
        <f t="shared" si="1"/>
        <v>4.1500000000000004</v>
      </c>
      <c r="G113" s="3">
        <v>11.7</v>
      </c>
      <c r="H113" s="3"/>
      <c r="I113" s="3"/>
    </row>
    <row r="114" spans="1:9" x14ac:dyDescent="0.25">
      <c r="A114" s="3">
        <v>21</v>
      </c>
      <c r="B114" s="3" t="s">
        <v>64</v>
      </c>
      <c r="C114" s="3" t="s">
        <v>66</v>
      </c>
      <c r="D114" s="3">
        <v>4</v>
      </c>
      <c r="E114" s="3">
        <v>3.7</v>
      </c>
      <c r="F114" s="3">
        <f t="shared" si="1"/>
        <v>3.85</v>
      </c>
      <c r="G114" s="3">
        <v>11</v>
      </c>
      <c r="H114" s="3">
        <v>746.7</v>
      </c>
      <c r="I114" s="3">
        <v>20.3</v>
      </c>
    </row>
    <row r="115" spans="1:9" x14ac:dyDescent="0.25">
      <c r="A115" s="3">
        <v>22</v>
      </c>
      <c r="B115" s="3" t="s">
        <v>64</v>
      </c>
      <c r="C115" s="3" t="s">
        <v>66</v>
      </c>
      <c r="D115" s="3">
        <v>3.2</v>
      </c>
      <c r="E115" s="3">
        <v>2.8</v>
      </c>
      <c r="F115" s="3">
        <f t="shared" si="1"/>
        <v>3</v>
      </c>
      <c r="G115" s="3">
        <v>11.7</v>
      </c>
      <c r="H115" s="3"/>
      <c r="I115" s="3"/>
    </row>
    <row r="116" spans="1:9" x14ac:dyDescent="0.25">
      <c r="A116" s="3">
        <v>23</v>
      </c>
      <c r="B116" s="3" t="s">
        <v>64</v>
      </c>
      <c r="C116" s="3" t="s">
        <v>66</v>
      </c>
      <c r="D116" s="3">
        <v>3.4</v>
      </c>
      <c r="E116" s="3">
        <v>3.6</v>
      </c>
      <c r="F116" s="3">
        <f t="shared" si="1"/>
        <v>3.5</v>
      </c>
      <c r="G116" s="3">
        <v>11.8</v>
      </c>
      <c r="H116" s="3"/>
      <c r="I116" s="3"/>
    </row>
    <row r="117" spans="1:9" x14ac:dyDescent="0.25">
      <c r="A117" s="3">
        <v>24</v>
      </c>
      <c r="B117" s="3" t="s">
        <v>64</v>
      </c>
      <c r="C117" s="3" t="s">
        <v>66</v>
      </c>
      <c r="D117" s="3">
        <v>2.2999999999999998</v>
      </c>
      <c r="E117" s="3">
        <v>2.5</v>
      </c>
      <c r="F117" s="3">
        <f t="shared" si="1"/>
        <v>2.4</v>
      </c>
      <c r="G117" s="3">
        <v>11.4</v>
      </c>
      <c r="H117" s="3"/>
      <c r="I117" s="3"/>
    </row>
    <row r="118" spans="1:9" x14ac:dyDescent="0.25">
      <c r="A118" s="3">
        <v>25</v>
      </c>
      <c r="B118" s="3" t="s">
        <v>64</v>
      </c>
      <c r="C118" s="3" t="s">
        <v>66</v>
      </c>
      <c r="D118" s="3">
        <v>4.2</v>
      </c>
      <c r="E118" s="3">
        <v>3.8</v>
      </c>
      <c r="F118" s="3">
        <f t="shared" si="1"/>
        <v>4</v>
      </c>
      <c r="G118" s="3">
        <v>10.7</v>
      </c>
      <c r="H118" s="3"/>
      <c r="I118" s="3"/>
    </row>
    <row r="119" spans="1:9" x14ac:dyDescent="0.25">
      <c r="A119" s="3">
        <v>26</v>
      </c>
      <c r="B119" s="3" t="s">
        <v>64</v>
      </c>
      <c r="C119" s="3" t="s">
        <v>66</v>
      </c>
      <c r="D119" s="3">
        <v>4.2</v>
      </c>
      <c r="E119" s="3">
        <v>3.6</v>
      </c>
      <c r="F119" s="3">
        <f t="shared" si="1"/>
        <v>3.9000000000000004</v>
      </c>
      <c r="G119" s="3">
        <v>11</v>
      </c>
      <c r="H119" s="3"/>
      <c r="I119" s="3"/>
    </row>
    <row r="120" spans="1:9" x14ac:dyDescent="0.25">
      <c r="A120" s="3">
        <v>27</v>
      </c>
      <c r="B120" s="3" t="s">
        <v>64</v>
      </c>
      <c r="C120" s="3" t="s">
        <v>66</v>
      </c>
      <c r="D120" s="3">
        <v>3.8</v>
      </c>
      <c r="E120" s="3">
        <v>4</v>
      </c>
      <c r="F120" s="3">
        <f t="shared" si="1"/>
        <v>3.9</v>
      </c>
      <c r="G120" s="3">
        <v>12.5</v>
      </c>
      <c r="H120" s="3"/>
      <c r="I120" s="3"/>
    </row>
    <row r="121" spans="1:9" x14ac:dyDescent="0.25">
      <c r="A121" s="3">
        <v>28</v>
      </c>
      <c r="B121" s="3" t="s">
        <v>64</v>
      </c>
      <c r="C121" s="3" t="s">
        <v>66</v>
      </c>
      <c r="D121" s="3">
        <v>3.6</v>
      </c>
      <c r="E121" s="3">
        <v>3.2</v>
      </c>
      <c r="F121" s="3">
        <f t="shared" si="1"/>
        <v>3.4000000000000004</v>
      </c>
      <c r="G121" s="3">
        <v>10.1</v>
      </c>
      <c r="H121" s="3"/>
      <c r="I121" s="3"/>
    </row>
    <row r="122" spans="1:9" x14ac:dyDescent="0.25">
      <c r="A122" s="3">
        <v>29</v>
      </c>
      <c r="B122" s="3" t="s">
        <v>64</v>
      </c>
      <c r="C122" s="3" t="s">
        <v>66</v>
      </c>
      <c r="D122" s="3">
        <v>3</v>
      </c>
      <c r="E122" s="3">
        <v>3</v>
      </c>
      <c r="F122" s="3">
        <f t="shared" si="1"/>
        <v>3</v>
      </c>
      <c r="G122" s="3">
        <v>10.3</v>
      </c>
      <c r="H122" s="3"/>
      <c r="I122" s="3"/>
    </row>
    <row r="123" spans="1:9" x14ac:dyDescent="0.25">
      <c r="A123" s="3">
        <v>30</v>
      </c>
      <c r="B123" s="3" t="s">
        <v>64</v>
      </c>
      <c r="C123" s="3" t="s">
        <v>66</v>
      </c>
      <c r="D123" s="3">
        <v>3</v>
      </c>
      <c r="E123" s="3">
        <v>3.3</v>
      </c>
      <c r="F123" s="3">
        <f t="shared" si="1"/>
        <v>3.15</v>
      </c>
      <c r="G123" s="3">
        <v>11.3</v>
      </c>
      <c r="H123" s="3"/>
      <c r="I123" s="3"/>
    </row>
    <row r="124" spans="1:9" x14ac:dyDescent="0.25">
      <c r="A124" s="3">
        <v>1</v>
      </c>
      <c r="B124" s="3" t="s">
        <v>69</v>
      </c>
      <c r="C124" s="3" t="s">
        <v>66</v>
      </c>
      <c r="D124" s="3">
        <v>3.4</v>
      </c>
      <c r="E124" s="3">
        <v>3.4</v>
      </c>
      <c r="F124" s="3">
        <f t="shared" si="1"/>
        <v>3.4</v>
      </c>
      <c r="G124" s="3">
        <v>14.2</v>
      </c>
      <c r="H124" s="3">
        <v>501.1</v>
      </c>
      <c r="I124" s="3">
        <v>26.1</v>
      </c>
    </row>
    <row r="125" spans="1:9" x14ac:dyDescent="0.25">
      <c r="A125" s="3">
        <v>2</v>
      </c>
      <c r="B125" s="3" t="s">
        <v>69</v>
      </c>
      <c r="C125" s="3" t="s">
        <v>66</v>
      </c>
      <c r="D125" s="3">
        <v>4.2</v>
      </c>
      <c r="E125" s="3">
        <v>3.8</v>
      </c>
      <c r="F125" s="3">
        <f t="shared" si="1"/>
        <v>4</v>
      </c>
      <c r="G125" s="3">
        <v>13.8</v>
      </c>
      <c r="H125" s="3"/>
      <c r="I125" s="3"/>
    </row>
    <row r="126" spans="1:9" x14ac:dyDescent="0.25">
      <c r="A126" s="3">
        <v>3</v>
      </c>
      <c r="B126" s="3" t="s">
        <v>69</v>
      </c>
      <c r="C126" s="3" t="s">
        <v>66</v>
      </c>
      <c r="D126" s="3">
        <v>2.9</v>
      </c>
      <c r="E126" s="3">
        <v>4</v>
      </c>
      <c r="F126" s="3">
        <f t="shared" si="1"/>
        <v>3.45</v>
      </c>
      <c r="G126" s="3">
        <v>12.4</v>
      </c>
      <c r="H126" s="3"/>
      <c r="I126" s="3"/>
    </row>
    <row r="127" spans="1:9" x14ac:dyDescent="0.25">
      <c r="A127" s="3">
        <v>4</v>
      </c>
      <c r="B127" s="3" t="s">
        <v>69</v>
      </c>
      <c r="C127" s="3" t="s">
        <v>66</v>
      </c>
      <c r="D127" s="3">
        <v>5</v>
      </c>
      <c r="E127" s="3">
        <v>4.5</v>
      </c>
      <c r="F127" s="3">
        <f t="shared" si="1"/>
        <v>4.75</v>
      </c>
      <c r="G127" s="3">
        <v>15.7</v>
      </c>
      <c r="H127" s="3"/>
      <c r="I127" s="3"/>
    </row>
    <row r="128" spans="1:9" x14ac:dyDescent="0.25">
      <c r="A128" s="3">
        <v>5</v>
      </c>
      <c r="B128" s="3" t="s">
        <v>69</v>
      </c>
      <c r="C128" s="3" t="s">
        <v>66</v>
      </c>
      <c r="D128" s="3">
        <v>2.7</v>
      </c>
      <c r="E128" s="3">
        <v>4.3</v>
      </c>
      <c r="F128" s="3">
        <f t="shared" si="1"/>
        <v>3.5</v>
      </c>
      <c r="G128" s="3">
        <v>14.2</v>
      </c>
      <c r="H128" s="3"/>
      <c r="I128" s="3"/>
    </row>
    <row r="129" spans="1:9" x14ac:dyDescent="0.25">
      <c r="A129" s="3">
        <v>6</v>
      </c>
      <c r="B129" s="3" t="s">
        <v>69</v>
      </c>
      <c r="C129" s="3" t="s">
        <v>66</v>
      </c>
      <c r="D129" s="3">
        <v>4</v>
      </c>
      <c r="E129" s="3">
        <v>3.3</v>
      </c>
      <c r="F129" s="3">
        <f t="shared" si="1"/>
        <v>3.65</v>
      </c>
      <c r="G129" s="3">
        <v>15.5</v>
      </c>
      <c r="H129" s="3"/>
      <c r="I129" s="3"/>
    </row>
    <row r="130" spans="1:9" x14ac:dyDescent="0.25">
      <c r="A130" s="3">
        <v>7</v>
      </c>
      <c r="B130" s="3" t="s">
        <v>69</v>
      </c>
      <c r="C130" s="3" t="s">
        <v>66</v>
      </c>
      <c r="D130" s="3">
        <v>4</v>
      </c>
      <c r="E130" s="3">
        <v>3.4</v>
      </c>
      <c r="F130" s="3">
        <f t="shared" si="1"/>
        <v>3.7</v>
      </c>
      <c r="G130" s="3">
        <v>13.2</v>
      </c>
      <c r="H130" s="3"/>
      <c r="I130" s="3"/>
    </row>
    <row r="131" spans="1:9" x14ac:dyDescent="0.25">
      <c r="A131" s="3">
        <v>8</v>
      </c>
      <c r="B131" s="3" t="s">
        <v>69</v>
      </c>
      <c r="C131" s="3" t="s">
        <v>66</v>
      </c>
      <c r="D131" s="3">
        <v>5.4</v>
      </c>
      <c r="E131" s="3">
        <v>4.4000000000000004</v>
      </c>
      <c r="F131" s="3">
        <f t="shared" si="1"/>
        <v>4.9000000000000004</v>
      </c>
      <c r="G131" s="3">
        <v>8.8000000000000007</v>
      </c>
      <c r="H131" s="3"/>
      <c r="I131" s="3"/>
    </row>
    <row r="132" spans="1:9" x14ac:dyDescent="0.25">
      <c r="A132" s="3">
        <v>9</v>
      </c>
      <c r="B132" s="3" t="s">
        <v>69</v>
      </c>
      <c r="C132" s="3" t="s">
        <v>66</v>
      </c>
      <c r="D132" s="3">
        <v>3.5</v>
      </c>
      <c r="E132" s="3">
        <v>2.2000000000000002</v>
      </c>
      <c r="F132" s="3">
        <f t="shared" si="1"/>
        <v>2.85</v>
      </c>
      <c r="G132" s="3">
        <v>12.7</v>
      </c>
      <c r="H132" s="3"/>
      <c r="I132" s="3"/>
    </row>
    <row r="133" spans="1:9" x14ac:dyDescent="0.25">
      <c r="A133" s="3">
        <v>10</v>
      </c>
      <c r="B133" s="3" t="s">
        <v>69</v>
      </c>
      <c r="C133" s="3" t="s">
        <v>66</v>
      </c>
      <c r="D133" s="3">
        <v>2.4</v>
      </c>
      <c r="E133" s="3">
        <v>2.5</v>
      </c>
      <c r="F133" s="3">
        <f t="shared" ref="F133:F196" si="2">AVERAGE(D133:E133)</f>
        <v>2.4500000000000002</v>
      </c>
      <c r="G133" s="3">
        <v>12.7</v>
      </c>
      <c r="H133" s="3"/>
      <c r="I133" s="3"/>
    </row>
    <row r="134" spans="1:9" x14ac:dyDescent="0.25">
      <c r="A134" s="3">
        <v>11</v>
      </c>
      <c r="B134" s="3" t="s">
        <v>69</v>
      </c>
      <c r="C134" s="3" t="s">
        <v>66</v>
      </c>
      <c r="D134" s="3">
        <v>3.5</v>
      </c>
      <c r="E134" s="3">
        <v>4.3</v>
      </c>
      <c r="F134" s="3">
        <f t="shared" si="2"/>
        <v>3.9</v>
      </c>
      <c r="G134" s="3">
        <v>15.8</v>
      </c>
      <c r="H134" s="3">
        <v>492.3</v>
      </c>
      <c r="I134" s="3">
        <v>25.4</v>
      </c>
    </row>
    <row r="135" spans="1:9" x14ac:dyDescent="0.25">
      <c r="A135" s="3">
        <v>12</v>
      </c>
      <c r="B135" s="3" t="s">
        <v>69</v>
      </c>
      <c r="C135" s="3" t="s">
        <v>66</v>
      </c>
      <c r="D135" s="3">
        <v>3.7</v>
      </c>
      <c r="E135" s="3">
        <v>3.5</v>
      </c>
      <c r="F135" s="3">
        <f t="shared" si="2"/>
        <v>3.6</v>
      </c>
      <c r="G135" s="3">
        <v>14.5</v>
      </c>
      <c r="H135" s="3"/>
      <c r="I135" s="3"/>
    </row>
    <row r="136" spans="1:9" x14ac:dyDescent="0.25">
      <c r="A136" s="3">
        <v>13</v>
      </c>
      <c r="B136" s="3" t="s">
        <v>69</v>
      </c>
      <c r="C136" s="3" t="s">
        <v>66</v>
      </c>
      <c r="D136" s="3">
        <v>3.6</v>
      </c>
      <c r="E136" s="3">
        <v>4.5999999999999996</v>
      </c>
      <c r="F136" s="3">
        <f t="shared" si="2"/>
        <v>4.0999999999999996</v>
      </c>
      <c r="G136" s="3">
        <v>14.2</v>
      </c>
      <c r="H136" s="3"/>
      <c r="I136" s="3"/>
    </row>
    <row r="137" spans="1:9" x14ac:dyDescent="0.25">
      <c r="A137" s="3">
        <v>14</v>
      </c>
      <c r="B137" s="3" t="s">
        <v>69</v>
      </c>
      <c r="C137" s="3" t="s">
        <v>66</v>
      </c>
      <c r="D137" s="3">
        <v>3</v>
      </c>
      <c r="E137" s="3">
        <v>3.2</v>
      </c>
      <c r="F137" s="3">
        <f t="shared" si="2"/>
        <v>3.1</v>
      </c>
      <c r="G137" s="3">
        <v>12.1</v>
      </c>
      <c r="H137" s="3"/>
      <c r="I137" s="3"/>
    </row>
    <row r="138" spans="1:9" x14ac:dyDescent="0.25">
      <c r="A138" s="3">
        <v>15</v>
      </c>
      <c r="B138" s="3" t="s">
        <v>69</v>
      </c>
      <c r="C138" s="3" t="s">
        <v>66</v>
      </c>
      <c r="D138" s="3">
        <v>3.8</v>
      </c>
      <c r="E138" s="3">
        <v>4</v>
      </c>
      <c r="F138" s="3">
        <f t="shared" si="2"/>
        <v>3.9</v>
      </c>
      <c r="G138" s="3">
        <v>14.6</v>
      </c>
      <c r="H138" s="3"/>
      <c r="I138" s="3"/>
    </row>
    <row r="139" spans="1:9" x14ac:dyDescent="0.25">
      <c r="A139" s="3">
        <v>16</v>
      </c>
      <c r="B139" s="3" t="s">
        <v>69</v>
      </c>
      <c r="C139" s="3" t="s">
        <v>66</v>
      </c>
      <c r="D139" s="3">
        <v>4</v>
      </c>
      <c r="E139" s="3">
        <v>4.4000000000000004</v>
      </c>
      <c r="F139" s="3">
        <f t="shared" si="2"/>
        <v>4.2</v>
      </c>
      <c r="G139" s="3">
        <v>13.4</v>
      </c>
      <c r="H139" s="3"/>
      <c r="I139" s="3"/>
    </row>
    <row r="140" spans="1:9" x14ac:dyDescent="0.25">
      <c r="A140" s="3">
        <v>17</v>
      </c>
      <c r="B140" s="3" t="s">
        <v>69</v>
      </c>
      <c r="C140" s="3" t="s">
        <v>66</v>
      </c>
      <c r="D140" s="3">
        <v>4.5</v>
      </c>
      <c r="E140" s="3">
        <v>4.5</v>
      </c>
      <c r="F140" s="3">
        <f t="shared" si="2"/>
        <v>4.5</v>
      </c>
      <c r="G140" s="3">
        <v>12.2</v>
      </c>
      <c r="H140" s="3"/>
      <c r="I140" s="3"/>
    </row>
    <row r="141" spans="1:9" x14ac:dyDescent="0.25">
      <c r="A141" s="3">
        <v>18</v>
      </c>
      <c r="B141" s="3" t="s">
        <v>69</v>
      </c>
      <c r="C141" s="3" t="s">
        <v>66</v>
      </c>
      <c r="D141" s="3">
        <v>4</v>
      </c>
      <c r="E141" s="3">
        <v>4.5</v>
      </c>
      <c r="F141" s="3">
        <f t="shared" si="2"/>
        <v>4.25</v>
      </c>
      <c r="G141" s="3">
        <v>14.5</v>
      </c>
      <c r="H141" s="3"/>
      <c r="I141" s="3"/>
    </row>
    <row r="142" spans="1:9" x14ac:dyDescent="0.25">
      <c r="A142" s="3">
        <v>19</v>
      </c>
      <c r="B142" s="3" t="s">
        <v>69</v>
      </c>
      <c r="C142" s="3" t="s">
        <v>66</v>
      </c>
      <c r="D142" s="3">
        <v>3.7</v>
      </c>
      <c r="E142" s="3">
        <v>4.5</v>
      </c>
      <c r="F142" s="3">
        <f t="shared" si="2"/>
        <v>4.0999999999999996</v>
      </c>
      <c r="G142" s="3">
        <v>13.5</v>
      </c>
      <c r="H142" s="3"/>
      <c r="I142" s="3"/>
    </row>
    <row r="143" spans="1:9" x14ac:dyDescent="0.25">
      <c r="A143" s="3">
        <v>20</v>
      </c>
      <c r="B143" s="3" t="s">
        <v>69</v>
      </c>
      <c r="C143" s="3" t="s">
        <v>66</v>
      </c>
      <c r="D143" s="3">
        <v>6.5</v>
      </c>
      <c r="E143" s="3">
        <v>5.6</v>
      </c>
      <c r="F143" s="3">
        <f t="shared" si="2"/>
        <v>6.05</v>
      </c>
      <c r="G143" s="3">
        <v>14.1</v>
      </c>
      <c r="H143" s="3"/>
      <c r="I143" s="3"/>
    </row>
    <row r="144" spans="1:9" x14ac:dyDescent="0.25">
      <c r="A144" s="3">
        <v>21</v>
      </c>
      <c r="B144" s="3" t="s">
        <v>69</v>
      </c>
      <c r="C144" s="3" t="s">
        <v>66</v>
      </c>
      <c r="D144" s="3">
        <v>2.6</v>
      </c>
      <c r="E144" s="3">
        <v>2.5</v>
      </c>
      <c r="F144" s="3">
        <f t="shared" si="2"/>
        <v>2.5499999999999998</v>
      </c>
      <c r="G144" s="3">
        <v>13.5</v>
      </c>
      <c r="H144" s="3">
        <v>564.29999999999995</v>
      </c>
      <c r="I144" s="3">
        <v>27.7</v>
      </c>
    </row>
    <row r="145" spans="1:9" x14ac:dyDescent="0.25">
      <c r="A145" s="3">
        <v>22</v>
      </c>
      <c r="B145" s="3" t="s">
        <v>69</v>
      </c>
      <c r="C145" s="3" t="s">
        <v>66</v>
      </c>
      <c r="D145" s="3">
        <v>4.7</v>
      </c>
      <c r="E145" s="3">
        <v>5.2</v>
      </c>
      <c r="F145" s="3">
        <f t="shared" si="2"/>
        <v>4.95</v>
      </c>
      <c r="G145" s="3">
        <v>15.5</v>
      </c>
      <c r="H145" s="3"/>
      <c r="I145" s="3"/>
    </row>
    <row r="146" spans="1:9" x14ac:dyDescent="0.25">
      <c r="A146" s="3">
        <v>23</v>
      </c>
      <c r="B146" s="3" t="s">
        <v>69</v>
      </c>
      <c r="C146" s="3" t="s">
        <v>66</v>
      </c>
      <c r="D146" s="3">
        <v>3.5</v>
      </c>
      <c r="E146" s="3">
        <v>4.5999999999999996</v>
      </c>
      <c r="F146" s="3">
        <f t="shared" si="2"/>
        <v>4.05</v>
      </c>
      <c r="G146" s="3">
        <v>14.1</v>
      </c>
      <c r="H146" s="3"/>
      <c r="I146" s="3"/>
    </row>
    <row r="147" spans="1:9" x14ac:dyDescent="0.25">
      <c r="A147" s="3">
        <v>24</v>
      </c>
      <c r="B147" s="3" t="s">
        <v>69</v>
      </c>
      <c r="C147" s="3" t="s">
        <v>66</v>
      </c>
      <c r="D147" s="3">
        <v>3.5</v>
      </c>
      <c r="E147" s="3">
        <v>4.2</v>
      </c>
      <c r="F147" s="3">
        <f t="shared" si="2"/>
        <v>3.85</v>
      </c>
      <c r="G147" s="3">
        <v>13.8</v>
      </c>
      <c r="H147" s="3"/>
      <c r="I147" s="3"/>
    </row>
    <row r="148" spans="1:9" x14ac:dyDescent="0.25">
      <c r="A148" s="3">
        <v>25</v>
      </c>
      <c r="B148" s="3" t="s">
        <v>69</v>
      </c>
      <c r="C148" s="3" t="s">
        <v>66</v>
      </c>
      <c r="D148" s="3">
        <v>4</v>
      </c>
      <c r="E148" s="3">
        <v>5.0999999999999996</v>
      </c>
      <c r="F148" s="3">
        <f t="shared" si="2"/>
        <v>4.55</v>
      </c>
      <c r="G148" s="3">
        <v>15.4</v>
      </c>
      <c r="H148" s="3"/>
      <c r="I148" s="3"/>
    </row>
    <row r="149" spans="1:9" x14ac:dyDescent="0.25">
      <c r="A149" s="3">
        <v>26</v>
      </c>
      <c r="B149" s="3" t="s">
        <v>69</v>
      </c>
      <c r="C149" s="3" t="s">
        <v>66</v>
      </c>
      <c r="D149" s="3">
        <v>4</v>
      </c>
      <c r="E149" s="3">
        <v>3.5</v>
      </c>
      <c r="F149" s="3">
        <f t="shared" si="2"/>
        <v>3.75</v>
      </c>
      <c r="G149" s="3">
        <v>15.1</v>
      </c>
      <c r="H149" s="3"/>
      <c r="I149" s="3"/>
    </row>
    <row r="150" spans="1:9" x14ac:dyDescent="0.25">
      <c r="A150" s="3">
        <v>27</v>
      </c>
      <c r="B150" s="3" t="s">
        <v>69</v>
      </c>
      <c r="C150" s="3" t="s">
        <v>66</v>
      </c>
      <c r="D150" s="3">
        <v>3.5</v>
      </c>
      <c r="E150" s="3">
        <v>3.4</v>
      </c>
      <c r="F150" s="3">
        <f t="shared" si="2"/>
        <v>3.45</v>
      </c>
      <c r="G150" s="3">
        <v>13.6</v>
      </c>
      <c r="H150" s="3"/>
      <c r="I150" s="3"/>
    </row>
    <row r="151" spans="1:9" x14ac:dyDescent="0.25">
      <c r="A151" s="3">
        <v>28</v>
      </c>
      <c r="B151" s="3" t="s">
        <v>69</v>
      </c>
      <c r="C151" s="3" t="s">
        <v>66</v>
      </c>
      <c r="D151" s="3">
        <v>4.2</v>
      </c>
      <c r="E151" s="3">
        <v>4.3</v>
      </c>
      <c r="F151" s="3">
        <f t="shared" si="2"/>
        <v>4.25</v>
      </c>
      <c r="G151" s="3">
        <v>13.8</v>
      </c>
      <c r="H151" s="3"/>
      <c r="I151" s="3"/>
    </row>
    <row r="152" spans="1:9" x14ac:dyDescent="0.25">
      <c r="A152" s="3">
        <v>29</v>
      </c>
      <c r="B152" s="3" t="s">
        <v>69</v>
      </c>
      <c r="C152" s="3" t="s">
        <v>66</v>
      </c>
      <c r="D152" s="3">
        <v>4.8</v>
      </c>
      <c r="E152" s="3">
        <v>5</v>
      </c>
      <c r="F152" s="3">
        <f t="shared" si="2"/>
        <v>4.9000000000000004</v>
      </c>
      <c r="G152" s="3">
        <v>14.5</v>
      </c>
      <c r="H152" s="3"/>
      <c r="I152" s="3"/>
    </row>
    <row r="153" spans="1:9" x14ac:dyDescent="0.25">
      <c r="A153" s="3">
        <v>30</v>
      </c>
      <c r="B153" s="3" t="s">
        <v>69</v>
      </c>
      <c r="C153" s="3" t="s">
        <v>66</v>
      </c>
      <c r="D153" s="3">
        <v>4.0999999999999996</v>
      </c>
      <c r="E153" s="3">
        <v>4.4000000000000004</v>
      </c>
      <c r="F153" s="3">
        <f t="shared" si="2"/>
        <v>4.25</v>
      </c>
      <c r="G153" s="3">
        <v>12.9</v>
      </c>
      <c r="H153" s="3"/>
      <c r="I153" s="3"/>
    </row>
    <row r="154" spans="1:9" x14ac:dyDescent="0.25">
      <c r="A154" s="3">
        <v>1</v>
      </c>
      <c r="B154" s="3" t="s">
        <v>70</v>
      </c>
      <c r="C154" s="3" t="s">
        <v>66</v>
      </c>
      <c r="D154" s="3">
        <v>4.2</v>
      </c>
      <c r="E154" s="3">
        <v>5</v>
      </c>
      <c r="F154" s="3">
        <f t="shared" si="2"/>
        <v>4.5999999999999996</v>
      </c>
      <c r="G154" s="3">
        <v>13.6</v>
      </c>
      <c r="H154" s="3">
        <v>1085.5999999999999</v>
      </c>
      <c r="I154" s="3">
        <v>18.8</v>
      </c>
    </row>
    <row r="155" spans="1:9" x14ac:dyDescent="0.25">
      <c r="A155" s="3">
        <v>2</v>
      </c>
      <c r="B155" s="3" t="s">
        <v>70</v>
      </c>
      <c r="C155" s="3" t="s">
        <v>66</v>
      </c>
      <c r="D155" s="3">
        <v>4.7</v>
      </c>
      <c r="E155" s="3">
        <v>5.7</v>
      </c>
      <c r="F155" s="3">
        <f t="shared" si="2"/>
        <v>5.2</v>
      </c>
      <c r="G155" s="3">
        <v>11.9</v>
      </c>
      <c r="H155" s="3"/>
      <c r="I155" s="3"/>
    </row>
    <row r="156" spans="1:9" x14ac:dyDescent="0.25">
      <c r="A156" s="3">
        <v>3</v>
      </c>
      <c r="B156" s="3" t="s">
        <v>70</v>
      </c>
      <c r="C156" s="3" t="s">
        <v>66</v>
      </c>
      <c r="D156" s="3">
        <v>6.3</v>
      </c>
      <c r="E156" s="3">
        <v>5.5</v>
      </c>
      <c r="F156" s="3">
        <f t="shared" si="2"/>
        <v>5.9</v>
      </c>
      <c r="G156" s="3">
        <v>12.1</v>
      </c>
      <c r="H156" s="3"/>
      <c r="I156" s="3"/>
    </row>
    <row r="157" spans="1:9" x14ac:dyDescent="0.25">
      <c r="A157" s="3">
        <v>4</v>
      </c>
      <c r="B157" s="3" t="s">
        <v>70</v>
      </c>
      <c r="C157" s="3" t="s">
        <v>66</v>
      </c>
      <c r="D157" s="3">
        <v>5</v>
      </c>
      <c r="E157" s="3">
        <v>4.4000000000000004</v>
      </c>
      <c r="F157" s="3">
        <f t="shared" si="2"/>
        <v>4.7</v>
      </c>
      <c r="G157" s="3">
        <v>11.9</v>
      </c>
      <c r="H157" s="3"/>
      <c r="I157" s="3"/>
    </row>
    <row r="158" spans="1:9" x14ac:dyDescent="0.25">
      <c r="A158" s="3">
        <v>5</v>
      </c>
      <c r="B158" s="3" t="s">
        <v>70</v>
      </c>
      <c r="C158" s="3" t="s">
        <v>66</v>
      </c>
      <c r="D158" s="3">
        <v>5.5</v>
      </c>
      <c r="E158" s="3">
        <v>5.7</v>
      </c>
      <c r="F158" s="3">
        <f t="shared" si="2"/>
        <v>5.6</v>
      </c>
      <c r="G158" s="3">
        <v>10.4</v>
      </c>
      <c r="H158" s="3"/>
      <c r="I158" s="3"/>
    </row>
    <row r="159" spans="1:9" x14ac:dyDescent="0.25">
      <c r="A159" s="3">
        <v>6</v>
      </c>
      <c r="B159" s="3" t="s">
        <v>70</v>
      </c>
      <c r="C159" s="3" t="s">
        <v>66</v>
      </c>
      <c r="D159" s="3">
        <v>7</v>
      </c>
      <c r="E159" s="3">
        <v>6</v>
      </c>
      <c r="F159" s="3">
        <f t="shared" si="2"/>
        <v>6.5</v>
      </c>
      <c r="G159" s="3">
        <v>10.7</v>
      </c>
      <c r="H159" s="3"/>
      <c r="I159" s="3"/>
    </row>
    <row r="160" spans="1:9" x14ac:dyDescent="0.25">
      <c r="A160" s="3">
        <v>7</v>
      </c>
      <c r="B160" s="3" t="s">
        <v>70</v>
      </c>
      <c r="C160" s="3" t="s">
        <v>66</v>
      </c>
      <c r="D160" s="3">
        <v>5.2</v>
      </c>
      <c r="E160" s="3">
        <v>4.7</v>
      </c>
      <c r="F160" s="3">
        <f t="shared" si="2"/>
        <v>4.95</v>
      </c>
      <c r="G160" s="3">
        <v>10.1</v>
      </c>
      <c r="H160" s="3"/>
      <c r="I160" s="3"/>
    </row>
    <row r="161" spans="1:9" x14ac:dyDescent="0.25">
      <c r="A161" s="3">
        <v>8</v>
      </c>
      <c r="B161" s="3" t="s">
        <v>70</v>
      </c>
      <c r="C161" s="3" t="s">
        <v>66</v>
      </c>
      <c r="D161" s="3">
        <v>5</v>
      </c>
      <c r="E161" s="3">
        <v>5.5</v>
      </c>
      <c r="F161" s="3">
        <f t="shared" si="2"/>
        <v>5.25</v>
      </c>
      <c r="G161" s="3">
        <v>10.7</v>
      </c>
      <c r="H161" s="3"/>
      <c r="I161" s="3"/>
    </row>
    <row r="162" spans="1:9" x14ac:dyDescent="0.25">
      <c r="A162" s="3">
        <v>9</v>
      </c>
      <c r="B162" s="3" t="s">
        <v>70</v>
      </c>
      <c r="C162" s="3" t="s">
        <v>66</v>
      </c>
      <c r="D162" s="3">
        <v>4.5</v>
      </c>
      <c r="E162" s="3">
        <v>4.3</v>
      </c>
      <c r="F162" s="3">
        <f t="shared" si="2"/>
        <v>4.4000000000000004</v>
      </c>
      <c r="G162" s="3">
        <v>12.6</v>
      </c>
      <c r="H162" s="3"/>
      <c r="I162" s="3"/>
    </row>
    <row r="163" spans="1:9" x14ac:dyDescent="0.25">
      <c r="A163" s="3">
        <v>10</v>
      </c>
      <c r="B163" s="3" t="s">
        <v>70</v>
      </c>
      <c r="C163" s="3" t="s">
        <v>66</v>
      </c>
      <c r="D163" s="3">
        <v>5.4</v>
      </c>
      <c r="E163" s="3">
        <v>5.2</v>
      </c>
      <c r="F163" s="3">
        <f t="shared" si="2"/>
        <v>5.3000000000000007</v>
      </c>
      <c r="G163" s="3">
        <v>12.8</v>
      </c>
      <c r="H163" s="3"/>
      <c r="I163" s="3"/>
    </row>
    <row r="164" spans="1:9" x14ac:dyDescent="0.25">
      <c r="A164" s="3">
        <v>11</v>
      </c>
      <c r="B164" s="3" t="s">
        <v>70</v>
      </c>
      <c r="C164" s="3" t="s">
        <v>66</v>
      </c>
      <c r="D164" s="3">
        <v>6</v>
      </c>
      <c r="E164" s="3">
        <v>5.5</v>
      </c>
      <c r="F164" s="3">
        <f t="shared" si="2"/>
        <v>5.75</v>
      </c>
      <c r="G164" s="3">
        <v>12</v>
      </c>
      <c r="H164" s="3">
        <v>1026.7</v>
      </c>
      <c r="I164" s="3">
        <v>19.100000000000001</v>
      </c>
    </row>
    <row r="165" spans="1:9" x14ac:dyDescent="0.25">
      <c r="A165" s="3">
        <v>12</v>
      </c>
      <c r="B165" s="3" t="s">
        <v>70</v>
      </c>
      <c r="C165" s="3" t="s">
        <v>66</v>
      </c>
      <c r="D165" s="3">
        <v>5.3</v>
      </c>
      <c r="E165" s="3">
        <v>6.2</v>
      </c>
      <c r="F165" s="3">
        <f t="shared" si="2"/>
        <v>5.75</v>
      </c>
      <c r="G165" s="3">
        <v>13</v>
      </c>
      <c r="H165" s="3"/>
      <c r="I165" s="3"/>
    </row>
    <row r="166" spans="1:9" x14ac:dyDescent="0.25">
      <c r="A166" s="3">
        <v>13</v>
      </c>
      <c r="B166" s="3" t="s">
        <v>70</v>
      </c>
      <c r="C166" s="3" t="s">
        <v>66</v>
      </c>
      <c r="D166" s="3">
        <v>5.3</v>
      </c>
      <c r="E166" s="3">
        <v>5.5</v>
      </c>
      <c r="F166" s="3">
        <f t="shared" si="2"/>
        <v>5.4</v>
      </c>
      <c r="G166" s="3">
        <v>11.5</v>
      </c>
      <c r="H166" s="3"/>
      <c r="I166" s="3"/>
    </row>
    <row r="167" spans="1:9" x14ac:dyDescent="0.25">
      <c r="A167" s="3">
        <v>14</v>
      </c>
      <c r="B167" s="3" t="s">
        <v>70</v>
      </c>
      <c r="C167" s="3" t="s">
        <v>66</v>
      </c>
      <c r="D167" s="3">
        <v>5</v>
      </c>
      <c r="E167" s="3">
        <v>4.4000000000000004</v>
      </c>
      <c r="F167" s="3">
        <f t="shared" si="2"/>
        <v>4.7</v>
      </c>
      <c r="G167" s="3">
        <v>10.6</v>
      </c>
      <c r="H167" s="3"/>
      <c r="I167" s="3"/>
    </row>
    <row r="168" spans="1:9" x14ac:dyDescent="0.25">
      <c r="A168" s="3">
        <v>15</v>
      </c>
      <c r="B168" s="3" t="s">
        <v>70</v>
      </c>
      <c r="C168" s="3" t="s">
        <v>66</v>
      </c>
      <c r="D168" s="3">
        <v>3.8</v>
      </c>
      <c r="E168" s="3">
        <v>3.7</v>
      </c>
      <c r="F168" s="3">
        <f t="shared" si="2"/>
        <v>3.75</v>
      </c>
      <c r="G168" s="3">
        <v>14.3</v>
      </c>
      <c r="H168" s="3"/>
      <c r="I168" s="3"/>
    </row>
    <row r="169" spans="1:9" x14ac:dyDescent="0.25">
      <c r="A169" s="3">
        <v>16</v>
      </c>
      <c r="B169" s="3" t="s">
        <v>70</v>
      </c>
      <c r="C169" s="3" t="s">
        <v>66</v>
      </c>
      <c r="D169" s="3">
        <v>5</v>
      </c>
      <c r="E169" s="3">
        <v>4.7</v>
      </c>
      <c r="F169" s="3">
        <f t="shared" si="2"/>
        <v>4.8499999999999996</v>
      </c>
      <c r="G169" s="3">
        <v>12.1</v>
      </c>
      <c r="H169" s="3"/>
      <c r="I169" s="3"/>
    </row>
    <row r="170" spans="1:9" x14ac:dyDescent="0.25">
      <c r="A170" s="3">
        <v>17</v>
      </c>
      <c r="B170" s="3" t="s">
        <v>70</v>
      </c>
      <c r="C170" s="3" t="s">
        <v>66</v>
      </c>
      <c r="D170" s="3">
        <v>4.8</v>
      </c>
      <c r="E170" s="3">
        <v>6.3</v>
      </c>
      <c r="F170" s="3">
        <f t="shared" si="2"/>
        <v>5.55</v>
      </c>
      <c r="G170" s="3">
        <v>11.5</v>
      </c>
      <c r="H170" s="3"/>
      <c r="I170" s="3"/>
    </row>
    <row r="171" spans="1:9" x14ac:dyDescent="0.25">
      <c r="A171" s="3">
        <v>18</v>
      </c>
      <c r="B171" s="3" t="s">
        <v>70</v>
      </c>
      <c r="C171" s="3" t="s">
        <v>66</v>
      </c>
      <c r="D171" s="3">
        <v>5.2</v>
      </c>
      <c r="E171" s="3">
        <v>6.9</v>
      </c>
      <c r="F171" s="3">
        <f t="shared" si="2"/>
        <v>6.0500000000000007</v>
      </c>
      <c r="G171" s="3">
        <v>11.8</v>
      </c>
      <c r="H171" s="3"/>
      <c r="I171" s="3"/>
    </row>
    <row r="172" spans="1:9" x14ac:dyDescent="0.25">
      <c r="A172" s="3">
        <v>19</v>
      </c>
      <c r="B172" s="3" t="s">
        <v>70</v>
      </c>
      <c r="C172" s="3" t="s">
        <v>66</v>
      </c>
      <c r="D172" s="3">
        <v>5</v>
      </c>
      <c r="E172" s="3">
        <v>6.3</v>
      </c>
      <c r="F172" s="3">
        <f t="shared" si="2"/>
        <v>5.65</v>
      </c>
      <c r="G172" s="3">
        <v>11.5</v>
      </c>
      <c r="H172" s="3"/>
      <c r="I172" s="3"/>
    </row>
    <row r="173" spans="1:9" x14ac:dyDescent="0.25">
      <c r="A173" s="3">
        <v>20</v>
      </c>
      <c r="B173" s="3" t="s">
        <v>70</v>
      </c>
      <c r="C173" s="3" t="s">
        <v>66</v>
      </c>
      <c r="D173" s="3">
        <v>5</v>
      </c>
      <c r="E173" s="3">
        <v>5</v>
      </c>
      <c r="F173" s="3">
        <f t="shared" si="2"/>
        <v>5</v>
      </c>
      <c r="G173" s="3">
        <v>12</v>
      </c>
      <c r="H173" s="3"/>
      <c r="I173" s="3"/>
    </row>
    <row r="174" spans="1:9" x14ac:dyDescent="0.25">
      <c r="A174" s="3">
        <v>21</v>
      </c>
      <c r="B174" s="3" t="s">
        <v>70</v>
      </c>
      <c r="C174" s="3" t="s">
        <v>66</v>
      </c>
      <c r="D174" s="3">
        <v>5.6</v>
      </c>
      <c r="E174" s="3">
        <v>4.9000000000000004</v>
      </c>
      <c r="F174" s="3">
        <f t="shared" si="2"/>
        <v>5.25</v>
      </c>
      <c r="G174" s="3">
        <v>12</v>
      </c>
      <c r="H174" s="3">
        <v>996.4</v>
      </c>
      <c r="I174" s="3">
        <v>20.7</v>
      </c>
    </row>
    <row r="175" spans="1:9" x14ac:dyDescent="0.25">
      <c r="A175" s="3">
        <v>22</v>
      </c>
      <c r="B175" s="3" t="s">
        <v>70</v>
      </c>
      <c r="C175" s="3" t="s">
        <v>66</v>
      </c>
      <c r="D175" s="3">
        <v>4.5</v>
      </c>
      <c r="E175" s="3">
        <v>5.4</v>
      </c>
      <c r="F175" s="3">
        <f t="shared" si="2"/>
        <v>4.95</v>
      </c>
      <c r="G175" s="3">
        <v>12.5</v>
      </c>
      <c r="H175" s="3"/>
      <c r="I175" s="3"/>
    </row>
    <row r="176" spans="1:9" x14ac:dyDescent="0.25">
      <c r="A176" s="3">
        <v>23</v>
      </c>
      <c r="B176" s="3" t="s">
        <v>70</v>
      </c>
      <c r="C176" s="3" t="s">
        <v>66</v>
      </c>
      <c r="D176" s="3">
        <v>5.3</v>
      </c>
      <c r="E176" s="3">
        <v>6</v>
      </c>
      <c r="F176" s="3">
        <f t="shared" si="2"/>
        <v>5.65</v>
      </c>
      <c r="G176" s="3">
        <v>10.4</v>
      </c>
      <c r="H176" s="3"/>
      <c r="I176" s="3"/>
    </row>
    <row r="177" spans="1:9" x14ac:dyDescent="0.25">
      <c r="A177" s="3">
        <v>24</v>
      </c>
      <c r="B177" s="3" t="s">
        <v>70</v>
      </c>
      <c r="C177" s="3" t="s">
        <v>66</v>
      </c>
      <c r="D177" s="3">
        <v>4.7</v>
      </c>
      <c r="E177" s="3">
        <v>4.7</v>
      </c>
      <c r="F177" s="3">
        <f t="shared" si="2"/>
        <v>4.7</v>
      </c>
      <c r="G177" s="3">
        <v>11.5</v>
      </c>
      <c r="H177" s="3"/>
      <c r="I177" s="3"/>
    </row>
    <row r="178" spans="1:9" x14ac:dyDescent="0.25">
      <c r="A178" s="3">
        <v>25</v>
      </c>
      <c r="B178" s="3" t="s">
        <v>70</v>
      </c>
      <c r="C178" s="3" t="s">
        <v>66</v>
      </c>
      <c r="D178" s="3">
        <v>5</v>
      </c>
      <c r="E178" s="3">
        <v>6</v>
      </c>
      <c r="F178" s="3">
        <f t="shared" si="2"/>
        <v>5.5</v>
      </c>
      <c r="G178" s="3">
        <v>11.8</v>
      </c>
      <c r="H178" s="3"/>
      <c r="I178" s="3"/>
    </row>
    <row r="179" spans="1:9" x14ac:dyDescent="0.25">
      <c r="A179" s="3">
        <v>26</v>
      </c>
      <c r="B179" s="3" t="s">
        <v>70</v>
      </c>
      <c r="C179" s="3" t="s">
        <v>66</v>
      </c>
      <c r="D179" s="3">
        <v>6</v>
      </c>
      <c r="E179" s="3">
        <v>6.6</v>
      </c>
      <c r="F179" s="3">
        <f t="shared" si="2"/>
        <v>6.3</v>
      </c>
      <c r="G179" s="3">
        <v>12.9</v>
      </c>
      <c r="H179" s="3"/>
      <c r="I179" s="3"/>
    </row>
    <row r="180" spans="1:9" x14ac:dyDescent="0.25">
      <c r="A180" s="3">
        <v>27</v>
      </c>
      <c r="B180" s="3" t="s">
        <v>70</v>
      </c>
      <c r="C180" s="3" t="s">
        <v>66</v>
      </c>
      <c r="D180" s="3">
        <v>6.5</v>
      </c>
      <c r="E180" s="3">
        <v>5</v>
      </c>
      <c r="F180" s="3">
        <f t="shared" si="2"/>
        <v>5.75</v>
      </c>
      <c r="G180" s="3">
        <v>12.5</v>
      </c>
      <c r="H180" s="3"/>
      <c r="I180" s="3"/>
    </row>
    <row r="181" spans="1:9" x14ac:dyDescent="0.25">
      <c r="A181" s="3">
        <v>28</v>
      </c>
      <c r="B181" s="3" t="s">
        <v>70</v>
      </c>
      <c r="C181" s="3" t="s">
        <v>66</v>
      </c>
      <c r="D181" s="3">
        <v>5.2</v>
      </c>
      <c r="E181" s="3">
        <v>5.7</v>
      </c>
      <c r="F181" s="3">
        <f t="shared" si="2"/>
        <v>5.45</v>
      </c>
      <c r="G181" s="3">
        <v>12</v>
      </c>
      <c r="H181" s="3"/>
      <c r="I181" s="3"/>
    </row>
    <row r="182" spans="1:9" x14ac:dyDescent="0.25">
      <c r="A182" s="3">
        <v>29</v>
      </c>
      <c r="B182" s="3" t="s">
        <v>70</v>
      </c>
      <c r="C182" s="3" t="s">
        <v>66</v>
      </c>
      <c r="D182" s="3">
        <v>4.4000000000000004</v>
      </c>
      <c r="E182" s="3">
        <v>4.4000000000000004</v>
      </c>
      <c r="F182" s="3">
        <f t="shared" si="2"/>
        <v>4.4000000000000004</v>
      </c>
      <c r="G182" s="3">
        <v>10.9</v>
      </c>
      <c r="H182" s="3"/>
      <c r="I182" s="3"/>
    </row>
    <row r="183" spans="1:9" x14ac:dyDescent="0.25">
      <c r="A183" s="3">
        <v>30</v>
      </c>
      <c r="B183" s="3" t="s">
        <v>70</v>
      </c>
      <c r="C183" s="3" t="s">
        <v>66</v>
      </c>
      <c r="D183" s="3">
        <v>5.5</v>
      </c>
      <c r="E183" s="3">
        <v>5.6</v>
      </c>
      <c r="F183" s="3">
        <f t="shared" si="2"/>
        <v>5.55</v>
      </c>
      <c r="G183" s="3">
        <v>12.3</v>
      </c>
      <c r="H183" s="3"/>
      <c r="I183" s="3"/>
    </row>
    <row r="184" spans="1:9" x14ac:dyDescent="0.25">
      <c r="A184" s="3">
        <v>1</v>
      </c>
      <c r="B184" s="3" t="s">
        <v>64</v>
      </c>
      <c r="C184" s="3" t="s">
        <v>67</v>
      </c>
      <c r="D184" s="3">
        <v>3</v>
      </c>
      <c r="E184" s="3">
        <v>3.1</v>
      </c>
      <c r="F184" s="3">
        <f t="shared" si="2"/>
        <v>3.05</v>
      </c>
      <c r="G184" s="3">
        <v>11.7</v>
      </c>
      <c r="H184" s="3">
        <v>631</v>
      </c>
      <c r="I184" s="3">
        <v>20.2</v>
      </c>
    </row>
    <row r="185" spans="1:9" x14ac:dyDescent="0.25">
      <c r="A185" s="3">
        <v>2</v>
      </c>
      <c r="B185" s="3" t="s">
        <v>64</v>
      </c>
      <c r="C185" s="3" t="s">
        <v>67</v>
      </c>
      <c r="D185" s="3">
        <v>4.5</v>
      </c>
      <c r="E185" s="3">
        <v>4</v>
      </c>
      <c r="F185" s="3">
        <f t="shared" si="2"/>
        <v>4.25</v>
      </c>
      <c r="G185" s="3">
        <v>9.6999999999999993</v>
      </c>
      <c r="H185" s="3"/>
      <c r="I185" s="3"/>
    </row>
    <row r="186" spans="1:9" x14ac:dyDescent="0.25">
      <c r="A186" s="3">
        <v>3</v>
      </c>
      <c r="B186" s="3" t="s">
        <v>64</v>
      </c>
      <c r="C186" s="3" t="s">
        <v>67</v>
      </c>
      <c r="D186" s="3">
        <v>4.5</v>
      </c>
      <c r="E186" s="3">
        <v>3.7</v>
      </c>
      <c r="F186" s="3">
        <f t="shared" si="2"/>
        <v>4.0999999999999996</v>
      </c>
      <c r="G186" s="3">
        <v>8.3000000000000007</v>
      </c>
      <c r="H186" s="3"/>
      <c r="I186" s="3"/>
    </row>
    <row r="187" spans="1:9" x14ac:dyDescent="0.25">
      <c r="A187" s="3">
        <v>4</v>
      </c>
      <c r="B187" s="3" t="s">
        <v>64</v>
      </c>
      <c r="C187" s="3" t="s">
        <v>67</v>
      </c>
      <c r="D187" s="3">
        <v>4.4000000000000004</v>
      </c>
      <c r="E187" s="3">
        <v>4.2</v>
      </c>
      <c r="F187" s="3">
        <f t="shared" si="2"/>
        <v>4.3000000000000007</v>
      </c>
      <c r="G187" s="3">
        <v>10.9</v>
      </c>
      <c r="H187" s="3"/>
      <c r="I187" s="3"/>
    </row>
    <row r="188" spans="1:9" x14ac:dyDescent="0.25">
      <c r="A188" s="3">
        <v>5</v>
      </c>
      <c r="B188" s="3" t="s">
        <v>64</v>
      </c>
      <c r="C188" s="3" t="s">
        <v>67</v>
      </c>
      <c r="D188" s="3">
        <v>3.4</v>
      </c>
      <c r="E188" s="3">
        <v>3.5</v>
      </c>
      <c r="F188" s="3">
        <f t="shared" si="2"/>
        <v>3.45</v>
      </c>
      <c r="G188" s="3">
        <v>9</v>
      </c>
      <c r="H188" s="3"/>
      <c r="I188" s="3"/>
    </row>
    <row r="189" spans="1:9" x14ac:dyDescent="0.25">
      <c r="A189" s="3">
        <v>6</v>
      </c>
      <c r="B189" s="3" t="s">
        <v>64</v>
      </c>
      <c r="C189" s="3" t="s">
        <v>67</v>
      </c>
      <c r="D189" s="3">
        <v>5.0999999999999996</v>
      </c>
      <c r="E189" s="3">
        <v>4</v>
      </c>
      <c r="F189" s="3">
        <f t="shared" si="2"/>
        <v>4.55</v>
      </c>
      <c r="G189" s="3">
        <v>7.7</v>
      </c>
      <c r="H189" s="3"/>
      <c r="I189" s="3"/>
    </row>
    <row r="190" spans="1:9" x14ac:dyDescent="0.25">
      <c r="A190" s="3">
        <v>7</v>
      </c>
      <c r="B190" s="3" t="s">
        <v>64</v>
      </c>
      <c r="C190" s="3" t="s">
        <v>67</v>
      </c>
      <c r="D190" s="3">
        <v>4</v>
      </c>
      <c r="E190" s="3">
        <v>2.7</v>
      </c>
      <c r="F190" s="3">
        <f t="shared" si="2"/>
        <v>3.35</v>
      </c>
      <c r="G190" s="3">
        <v>9.5</v>
      </c>
      <c r="H190" s="3"/>
      <c r="I190" s="3"/>
    </row>
    <row r="191" spans="1:9" x14ac:dyDescent="0.25">
      <c r="A191" s="3">
        <v>8</v>
      </c>
      <c r="B191" s="3" t="s">
        <v>64</v>
      </c>
      <c r="C191" s="3" t="s">
        <v>67</v>
      </c>
      <c r="D191" s="3">
        <v>3.5</v>
      </c>
      <c r="E191" s="3">
        <v>3.7</v>
      </c>
      <c r="F191" s="3">
        <f t="shared" si="2"/>
        <v>3.6</v>
      </c>
      <c r="G191" s="3">
        <v>8.3000000000000007</v>
      </c>
      <c r="H191" s="3"/>
      <c r="I191" s="3"/>
    </row>
    <row r="192" spans="1:9" x14ac:dyDescent="0.25">
      <c r="A192" s="3">
        <v>9</v>
      </c>
      <c r="B192" s="3" t="s">
        <v>64</v>
      </c>
      <c r="C192" s="3" t="s">
        <v>67</v>
      </c>
      <c r="D192" s="3">
        <v>4</v>
      </c>
      <c r="E192" s="3">
        <v>3.6</v>
      </c>
      <c r="F192" s="3">
        <f t="shared" si="2"/>
        <v>3.8</v>
      </c>
      <c r="G192" s="3">
        <v>10.7</v>
      </c>
      <c r="H192" s="3"/>
      <c r="I192" s="3"/>
    </row>
    <row r="193" spans="1:9" x14ac:dyDescent="0.25">
      <c r="A193" s="3">
        <v>10</v>
      </c>
      <c r="B193" s="3" t="s">
        <v>64</v>
      </c>
      <c r="C193" s="3" t="s">
        <v>67</v>
      </c>
      <c r="D193" s="3">
        <v>5</v>
      </c>
      <c r="E193" s="3">
        <v>4</v>
      </c>
      <c r="F193" s="3">
        <f t="shared" si="2"/>
        <v>4.5</v>
      </c>
      <c r="G193" s="3">
        <v>10.9</v>
      </c>
      <c r="H193" s="3"/>
      <c r="I193" s="3"/>
    </row>
    <row r="194" spans="1:9" x14ac:dyDescent="0.25">
      <c r="A194" s="3">
        <v>11</v>
      </c>
      <c r="B194" s="3" t="s">
        <v>64</v>
      </c>
      <c r="C194" s="3" t="s">
        <v>67</v>
      </c>
      <c r="D194" s="3">
        <v>3</v>
      </c>
      <c r="E194" s="3">
        <v>3.4</v>
      </c>
      <c r="F194" s="3">
        <f t="shared" si="2"/>
        <v>3.2</v>
      </c>
      <c r="G194" s="3">
        <v>11.7</v>
      </c>
      <c r="H194" s="3">
        <v>549.20000000000005</v>
      </c>
      <c r="I194" s="3">
        <v>19.899999999999999</v>
      </c>
    </row>
    <row r="195" spans="1:9" x14ac:dyDescent="0.25">
      <c r="A195" s="3">
        <v>12</v>
      </c>
      <c r="B195" s="3" t="s">
        <v>64</v>
      </c>
      <c r="C195" s="3" t="s">
        <v>67</v>
      </c>
      <c r="D195" s="3">
        <v>3.2</v>
      </c>
      <c r="E195" s="3">
        <v>4</v>
      </c>
      <c r="F195" s="3">
        <f t="shared" si="2"/>
        <v>3.6</v>
      </c>
      <c r="G195" s="3">
        <v>7.9</v>
      </c>
      <c r="H195" s="3"/>
      <c r="I195" s="3"/>
    </row>
    <row r="196" spans="1:9" x14ac:dyDescent="0.25">
      <c r="A196" s="3">
        <v>13</v>
      </c>
      <c r="B196" s="3" t="s">
        <v>64</v>
      </c>
      <c r="C196" s="3" t="s">
        <v>67</v>
      </c>
      <c r="D196" s="3">
        <v>4.3</v>
      </c>
      <c r="E196" s="3">
        <v>3.2</v>
      </c>
      <c r="F196" s="3">
        <f t="shared" si="2"/>
        <v>3.75</v>
      </c>
      <c r="G196" s="3">
        <v>8.9</v>
      </c>
      <c r="H196" s="3"/>
      <c r="I196" s="3"/>
    </row>
    <row r="197" spans="1:9" x14ac:dyDescent="0.25">
      <c r="A197" s="3">
        <v>14</v>
      </c>
      <c r="B197" s="3" t="s">
        <v>64</v>
      </c>
      <c r="C197" s="3" t="s">
        <v>67</v>
      </c>
      <c r="D197" s="3">
        <v>2.8</v>
      </c>
      <c r="E197" s="3">
        <v>2.8</v>
      </c>
      <c r="F197" s="3">
        <f t="shared" ref="F197:F260" si="3">AVERAGE(D197:E197)</f>
        <v>2.8</v>
      </c>
      <c r="G197" s="3">
        <v>8.6</v>
      </c>
      <c r="H197" s="3"/>
      <c r="I197" s="3"/>
    </row>
    <row r="198" spans="1:9" x14ac:dyDescent="0.25">
      <c r="A198" s="3">
        <v>15</v>
      </c>
      <c r="B198" s="3" t="s">
        <v>64</v>
      </c>
      <c r="C198" s="3" t="s">
        <v>67</v>
      </c>
      <c r="D198" s="3">
        <v>4</v>
      </c>
      <c r="E198" s="3">
        <v>6</v>
      </c>
      <c r="F198" s="3">
        <f t="shared" si="3"/>
        <v>5</v>
      </c>
      <c r="G198" s="3">
        <v>11.6</v>
      </c>
      <c r="H198" s="3"/>
      <c r="I198" s="3"/>
    </row>
    <row r="199" spans="1:9" x14ac:dyDescent="0.25">
      <c r="A199" s="3">
        <v>16</v>
      </c>
      <c r="B199" s="3" t="s">
        <v>64</v>
      </c>
      <c r="C199" s="3" t="s">
        <v>67</v>
      </c>
      <c r="D199" s="3">
        <v>4.5</v>
      </c>
      <c r="E199" s="3">
        <v>5</v>
      </c>
      <c r="F199" s="3">
        <f t="shared" si="3"/>
        <v>4.75</v>
      </c>
      <c r="G199" s="3">
        <v>11.2</v>
      </c>
      <c r="H199" s="3"/>
      <c r="I199" s="3"/>
    </row>
    <row r="200" spans="1:9" x14ac:dyDescent="0.25">
      <c r="A200" s="3">
        <v>17</v>
      </c>
      <c r="B200" s="3" t="s">
        <v>64</v>
      </c>
      <c r="C200" s="3" t="s">
        <v>67</v>
      </c>
      <c r="D200" s="3">
        <v>3</v>
      </c>
      <c r="E200" s="3">
        <v>2.7</v>
      </c>
      <c r="F200" s="3">
        <f t="shared" si="3"/>
        <v>2.85</v>
      </c>
      <c r="G200" s="3">
        <v>11.4</v>
      </c>
      <c r="H200" s="3"/>
      <c r="I200" s="3"/>
    </row>
    <row r="201" spans="1:9" x14ac:dyDescent="0.25">
      <c r="A201" s="3">
        <v>18</v>
      </c>
      <c r="B201" s="3" t="s">
        <v>64</v>
      </c>
      <c r="C201" s="3" t="s">
        <v>67</v>
      </c>
      <c r="D201" s="3">
        <v>3.5</v>
      </c>
      <c r="E201" s="3">
        <v>3.3</v>
      </c>
      <c r="F201" s="3">
        <f t="shared" si="3"/>
        <v>3.4</v>
      </c>
      <c r="G201" s="3">
        <v>10.4</v>
      </c>
      <c r="H201" s="3"/>
      <c r="I201" s="3"/>
    </row>
    <row r="202" spans="1:9" x14ac:dyDescent="0.25">
      <c r="A202" s="3">
        <v>19</v>
      </c>
      <c r="B202" s="3" t="s">
        <v>64</v>
      </c>
      <c r="C202" s="3" t="s">
        <v>67</v>
      </c>
      <c r="D202" s="3">
        <v>4.2</v>
      </c>
      <c r="E202" s="3">
        <v>4.5999999999999996</v>
      </c>
      <c r="F202" s="3">
        <f t="shared" si="3"/>
        <v>4.4000000000000004</v>
      </c>
      <c r="G202" s="3">
        <v>12.2</v>
      </c>
      <c r="H202" s="3"/>
      <c r="I202" s="3"/>
    </row>
    <row r="203" spans="1:9" x14ac:dyDescent="0.25">
      <c r="A203" s="3">
        <v>20</v>
      </c>
      <c r="B203" s="3" t="s">
        <v>64</v>
      </c>
      <c r="C203" s="3" t="s">
        <v>67</v>
      </c>
      <c r="D203" s="3">
        <v>3</v>
      </c>
      <c r="E203" s="3">
        <v>3.8</v>
      </c>
      <c r="F203" s="3">
        <f t="shared" si="3"/>
        <v>3.4</v>
      </c>
      <c r="G203" s="3">
        <v>9.5</v>
      </c>
      <c r="H203" s="3"/>
      <c r="I203" s="3"/>
    </row>
    <row r="204" spans="1:9" x14ac:dyDescent="0.25">
      <c r="A204" s="3">
        <v>21</v>
      </c>
      <c r="B204" s="3" t="s">
        <v>64</v>
      </c>
      <c r="C204" s="3" t="s">
        <v>67</v>
      </c>
      <c r="D204" s="3">
        <v>5</v>
      </c>
      <c r="E204" s="3">
        <v>5.5</v>
      </c>
      <c r="F204" s="3">
        <f t="shared" si="3"/>
        <v>5.25</v>
      </c>
      <c r="G204" s="3">
        <v>11.9</v>
      </c>
      <c r="H204" s="3">
        <v>634.1</v>
      </c>
      <c r="I204" s="3">
        <v>21.1</v>
      </c>
    </row>
    <row r="205" spans="1:9" x14ac:dyDescent="0.25">
      <c r="A205" s="3">
        <v>22</v>
      </c>
      <c r="B205" s="3" t="s">
        <v>64</v>
      </c>
      <c r="C205" s="3" t="s">
        <v>67</v>
      </c>
      <c r="D205" s="3">
        <v>2.7</v>
      </c>
      <c r="E205" s="3">
        <v>4.4000000000000004</v>
      </c>
      <c r="F205" s="3">
        <f t="shared" si="3"/>
        <v>3.5500000000000003</v>
      </c>
      <c r="G205" s="3">
        <v>13</v>
      </c>
      <c r="H205" s="3"/>
      <c r="I205" s="3"/>
    </row>
    <row r="206" spans="1:9" x14ac:dyDescent="0.25">
      <c r="A206" s="3">
        <v>23</v>
      </c>
      <c r="B206" s="3" t="s">
        <v>64</v>
      </c>
      <c r="C206" s="3" t="s">
        <v>67</v>
      </c>
      <c r="D206" s="3">
        <v>3.5</v>
      </c>
      <c r="E206" s="3">
        <v>3.2</v>
      </c>
      <c r="F206" s="3">
        <f t="shared" si="3"/>
        <v>3.35</v>
      </c>
      <c r="G206" s="3">
        <v>9.1999999999999993</v>
      </c>
      <c r="H206" s="3"/>
      <c r="I206" s="3"/>
    </row>
    <row r="207" spans="1:9" x14ac:dyDescent="0.25">
      <c r="A207" s="3">
        <v>24</v>
      </c>
      <c r="B207" s="3" t="s">
        <v>64</v>
      </c>
      <c r="C207" s="3" t="s">
        <v>67</v>
      </c>
      <c r="D207" s="3">
        <v>3.7</v>
      </c>
      <c r="E207" s="3">
        <v>4.5999999999999996</v>
      </c>
      <c r="F207" s="3">
        <f t="shared" si="3"/>
        <v>4.1500000000000004</v>
      </c>
      <c r="G207" s="3">
        <v>10.6</v>
      </c>
      <c r="H207" s="3"/>
      <c r="I207" s="3"/>
    </row>
    <row r="208" spans="1:9" x14ac:dyDescent="0.25">
      <c r="A208" s="3">
        <v>25</v>
      </c>
      <c r="B208" s="3" t="s">
        <v>64</v>
      </c>
      <c r="C208" s="3" t="s">
        <v>67</v>
      </c>
      <c r="D208" s="3">
        <v>3.8</v>
      </c>
      <c r="E208" s="3">
        <v>4</v>
      </c>
      <c r="F208" s="3">
        <f t="shared" si="3"/>
        <v>3.9</v>
      </c>
      <c r="G208" s="3">
        <v>12.1</v>
      </c>
      <c r="H208" s="3"/>
      <c r="I208" s="3"/>
    </row>
    <row r="209" spans="1:9" x14ac:dyDescent="0.25">
      <c r="A209" s="3">
        <v>26</v>
      </c>
      <c r="B209" s="3" t="s">
        <v>64</v>
      </c>
      <c r="C209" s="3" t="s">
        <v>67</v>
      </c>
      <c r="D209" s="3">
        <v>5</v>
      </c>
      <c r="E209" s="3">
        <v>4.3</v>
      </c>
      <c r="F209" s="3">
        <f t="shared" si="3"/>
        <v>4.6500000000000004</v>
      </c>
      <c r="G209" s="3">
        <v>12</v>
      </c>
      <c r="H209" s="3"/>
      <c r="I209" s="3"/>
    </row>
    <row r="210" spans="1:9" x14ac:dyDescent="0.25">
      <c r="A210" s="3">
        <v>27</v>
      </c>
      <c r="B210" s="3" t="s">
        <v>64</v>
      </c>
      <c r="C210" s="3" t="s">
        <v>67</v>
      </c>
      <c r="D210" s="3">
        <v>3.3</v>
      </c>
      <c r="E210" s="3">
        <v>3.5</v>
      </c>
      <c r="F210" s="3">
        <f t="shared" si="3"/>
        <v>3.4</v>
      </c>
      <c r="G210" s="3">
        <v>10.9</v>
      </c>
      <c r="H210" s="3"/>
      <c r="I210" s="3"/>
    </row>
    <row r="211" spans="1:9" x14ac:dyDescent="0.25">
      <c r="A211" s="3">
        <v>28</v>
      </c>
      <c r="B211" s="3" t="s">
        <v>64</v>
      </c>
      <c r="C211" s="3" t="s">
        <v>67</v>
      </c>
      <c r="D211" s="3">
        <v>2.5</v>
      </c>
      <c r="E211" s="3">
        <v>3.6</v>
      </c>
      <c r="F211" s="3">
        <f t="shared" si="3"/>
        <v>3.05</v>
      </c>
      <c r="G211" s="3">
        <v>9.5</v>
      </c>
      <c r="H211" s="3"/>
      <c r="I211" s="3"/>
    </row>
    <row r="212" spans="1:9" x14ac:dyDescent="0.25">
      <c r="A212" s="3">
        <v>29</v>
      </c>
      <c r="B212" s="3" t="s">
        <v>64</v>
      </c>
      <c r="C212" s="3" t="s">
        <v>67</v>
      </c>
      <c r="D212" s="3">
        <v>4.4000000000000004</v>
      </c>
      <c r="E212" s="3">
        <v>4</v>
      </c>
      <c r="F212" s="3">
        <f t="shared" si="3"/>
        <v>4.2</v>
      </c>
      <c r="G212" s="3">
        <v>10.6</v>
      </c>
      <c r="H212" s="3"/>
      <c r="I212" s="3"/>
    </row>
    <row r="213" spans="1:9" x14ac:dyDescent="0.25">
      <c r="A213" s="3">
        <v>30</v>
      </c>
      <c r="B213" s="3" t="s">
        <v>64</v>
      </c>
      <c r="C213" s="3" t="s">
        <v>67</v>
      </c>
      <c r="D213" s="3">
        <v>3.5</v>
      </c>
      <c r="E213" s="3">
        <v>3.4</v>
      </c>
      <c r="F213" s="3">
        <f t="shared" si="3"/>
        <v>3.45</v>
      </c>
      <c r="G213" s="3">
        <v>11.3</v>
      </c>
      <c r="H213" s="3"/>
      <c r="I213" s="3"/>
    </row>
    <row r="214" spans="1:9" x14ac:dyDescent="0.25">
      <c r="A214" s="3">
        <v>1</v>
      </c>
      <c r="B214" s="3" t="s">
        <v>69</v>
      </c>
      <c r="C214" s="3" t="s">
        <v>67</v>
      </c>
      <c r="D214" s="3">
        <v>3.3</v>
      </c>
      <c r="E214" s="3">
        <v>3.2</v>
      </c>
      <c r="F214" s="3">
        <f t="shared" si="3"/>
        <v>3.25</v>
      </c>
      <c r="G214" s="3">
        <v>14.7</v>
      </c>
      <c r="H214" s="3">
        <v>458.2</v>
      </c>
      <c r="I214" s="3">
        <v>26.3</v>
      </c>
    </row>
    <row r="215" spans="1:9" x14ac:dyDescent="0.25">
      <c r="A215" s="3">
        <v>2</v>
      </c>
      <c r="B215" s="3" t="s">
        <v>69</v>
      </c>
      <c r="C215" s="3" t="s">
        <v>67</v>
      </c>
      <c r="D215" s="3">
        <v>4.0999999999999996</v>
      </c>
      <c r="E215" s="3">
        <v>3.5</v>
      </c>
      <c r="F215" s="3">
        <f t="shared" si="3"/>
        <v>3.8</v>
      </c>
      <c r="G215" s="3">
        <v>14.7</v>
      </c>
      <c r="H215" s="3"/>
      <c r="I215" s="3"/>
    </row>
    <row r="216" spans="1:9" x14ac:dyDescent="0.25">
      <c r="A216" s="3">
        <v>3</v>
      </c>
      <c r="B216" s="3" t="s">
        <v>69</v>
      </c>
      <c r="C216" s="3" t="s">
        <v>67</v>
      </c>
      <c r="D216" s="3">
        <v>4</v>
      </c>
      <c r="E216" s="3">
        <v>2.8</v>
      </c>
      <c r="F216" s="3">
        <f t="shared" si="3"/>
        <v>3.4</v>
      </c>
      <c r="G216" s="3">
        <v>12.7</v>
      </c>
      <c r="H216" s="3"/>
      <c r="I216" s="3"/>
    </row>
    <row r="217" spans="1:9" x14ac:dyDescent="0.25">
      <c r="A217" s="3">
        <v>4</v>
      </c>
      <c r="B217" s="3" t="s">
        <v>69</v>
      </c>
      <c r="C217" s="3" t="s">
        <v>67</v>
      </c>
      <c r="D217" s="3">
        <v>4.2</v>
      </c>
      <c r="E217" s="3">
        <v>3.8</v>
      </c>
      <c r="F217" s="3">
        <f t="shared" si="3"/>
        <v>4</v>
      </c>
      <c r="G217" s="3">
        <v>15.4</v>
      </c>
      <c r="H217" s="3"/>
      <c r="I217" s="3"/>
    </row>
    <row r="218" spans="1:9" x14ac:dyDescent="0.25">
      <c r="A218" s="3">
        <v>5</v>
      </c>
      <c r="B218" s="3" t="s">
        <v>69</v>
      </c>
      <c r="C218" s="3" t="s">
        <v>67</v>
      </c>
      <c r="D218" s="3">
        <v>2.7</v>
      </c>
      <c r="E218" s="3">
        <v>2.7</v>
      </c>
      <c r="F218" s="3">
        <f t="shared" si="3"/>
        <v>2.7</v>
      </c>
      <c r="G218" s="3">
        <v>14.2</v>
      </c>
      <c r="H218" s="3"/>
      <c r="I218" s="3"/>
    </row>
    <row r="219" spans="1:9" x14ac:dyDescent="0.25">
      <c r="A219" s="3">
        <v>6</v>
      </c>
      <c r="B219" s="3" t="s">
        <v>69</v>
      </c>
      <c r="C219" s="3" t="s">
        <v>67</v>
      </c>
      <c r="D219" s="3">
        <v>3</v>
      </c>
      <c r="E219" s="3">
        <v>3.6</v>
      </c>
      <c r="F219" s="3">
        <f t="shared" si="3"/>
        <v>3.3</v>
      </c>
      <c r="G219" s="3">
        <v>14.6</v>
      </c>
      <c r="H219" s="3"/>
      <c r="I219" s="3"/>
    </row>
    <row r="220" spans="1:9" x14ac:dyDescent="0.25">
      <c r="A220" s="3">
        <v>7</v>
      </c>
      <c r="B220" s="3" t="s">
        <v>69</v>
      </c>
      <c r="C220" s="3" t="s">
        <v>67</v>
      </c>
      <c r="D220" s="3">
        <v>3</v>
      </c>
      <c r="E220" s="3">
        <v>2.5</v>
      </c>
      <c r="F220" s="3">
        <f t="shared" si="3"/>
        <v>2.75</v>
      </c>
      <c r="G220" s="3">
        <v>14.1</v>
      </c>
      <c r="H220" s="3"/>
      <c r="I220" s="3"/>
    </row>
    <row r="221" spans="1:9" x14ac:dyDescent="0.25">
      <c r="A221" s="3">
        <v>8</v>
      </c>
      <c r="B221" s="3" t="s">
        <v>69</v>
      </c>
      <c r="C221" s="3" t="s">
        <v>67</v>
      </c>
      <c r="D221" s="3">
        <v>4.8</v>
      </c>
      <c r="E221" s="3">
        <v>4.5</v>
      </c>
      <c r="F221" s="3">
        <f t="shared" si="3"/>
        <v>4.6500000000000004</v>
      </c>
      <c r="G221" s="3">
        <v>14.5</v>
      </c>
      <c r="H221" s="3"/>
      <c r="I221" s="3"/>
    </row>
    <row r="222" spans="1:9" x14ac:dyDescent="0.25">
      <c r="A222" s="3">
        <v>9</v>
      </c>
      <c r="B222" s="3" t="s">
        <v>69</v>
      </c>
      <c r="C222" s="3" t="s">
        <v>67</v>
      </c>
      <c r="D222" s="3">
        <v>5</v>
      </c>
      <c r="E222" s="3">
        <v>3.5</v>
      </c>
      <c r="F222" s="3">
        <f t="shared" si="3"/>
        <v>4.25</v>
      </c>
      <c r="G222" s="3">
        <v>14.7</v>
      </c>
      <c r="H222" s="3"/>
      <c r="I222" s="3"/>
    </row>
    <row r="223" spans="1:9" x14ac:dyDescent="0.25">
      <c r="A223" s="3">
        <v>10</v>
      </c>
      <c r="B223" s="3" t="s">
        <v>69</v>
      </c>
      <c r="C223" s="3" t="s">
        <v>67</v>
      </c>
      <c r="D223" s="3">
        <v>2.8</v>
      </c>
      <c r="E223" s="3">
        <v>3.4</v>
      </c>
      <c r="F223" s="3">
        <f t="shared" si="3"/>
        <v>3.0999999999999996</v>
      </c>
      <c r="G223" s="3">
        <v>11.2</v>
      </c>
      <c r="H223" s="3"/>
      <c r="I223" s="3"/>
    </row>
    <row r="224" spans="1:9" x14ac:dyDescent="0.25">
      <c r="A224" s="3">
        <v>11</v>
      </c>
      <c r="B224" s="3" t="s">
        <v>69</v>
      </c>
      <c r="C224" s="3" t="s">
        <v>67</v>
      </c>
      <c r="D224" s="3">
        <v>4.2</v>
      </c>
      <c r="E224" s="3">
        <v>3.5</v>
      </c>
      <c r="F224" s="3">
        <f t="shared" si="3"/>
        <v>3.85</v>
      </c>
      <c r="G224" s="3">
        <v>12.3</v>
      </c>
      <c r="H224" s="3">
        <v>453</v>
      </c>
      <c r="I224" s="3">
        <v>25.4</v>
      </c>
    </row>
    <row r="225" spans="1:9" x14ac:dyDescent="0.25">
      <c r="A225" s="3">
        <v>12</v>
      </c>
      <c r="B225" s="3" t="s">
        <v>69</v>
      </c>
      <c r="C225" s="3" t="s">
        <v>67</v>
      </c>
      <c r="D225" s="3">
        <v>2.5</v>
      </c>
      <c r="E225" s="3">
        <v>3.5</v>
      </c>
      <c r="F225" s="3">
        <f t="shared" si="3"/>
        <v>3</v>
      </c>
      <c r="G225" s="3">
        <v>11.6</v>
      </c>
      <c r="H225" s="3"/>
      <c r="I225" s="3"/>
    </row>
    <row r="226" spans="1:9" x14ac:dyDescent="0.25">
      <c r="A226" s="3">
        <v>13</v>
      </c>
      <c r="B226" s="3" t="s">
        <v>69</v>
      </c>
      <c r="C226" s="3" t="s">
        <v>67</v>
      </c>
      <c r="D226" s="3">
        <v>2.9</v>
      </c>
      <c r="E226" s="3">
        <v>3.8</v>
      </c>
      <c r="F226" s="3">
        <f t="shared" si="3"/>
        <v>3.3499999999999996</v>
      </c>
      <c r="G226" s="3">
        <v>11.2</v>
      </c>
      <c r="H226" s="3"/>
      <c r="I226" s="3"/>
    </row>
    <row r="227" spans="1:9" x14ac:dyDescent="0.25">
      <c r="A227" s="3">
        <v>14</v>
      </c>
      <c r="B227" s="3" t="s">
        <v>69</v>
      </c>
      <c r="C227" s="3" t="s">
        <v>67</v>
      </c>
      <c r="D227" s="3">
        <v>3</v>
      </c>
      <c r="E227" s="3">
        <v>3.6</v>
      </c>
      <c r="F227" s="3">
        <f t="shared" si="3"/>
        <v>3.3</v>
      </c>
      <c r="G227" s="3">
        <v>13.7</v>
      </c>
      <c r="H227" s="3"/>
      <c r="I227" s="3"/>
    </row>
    <row r="228" spans="1:9" x14ac:dyDescent="0.25">
      <c r="A228" s="3">
        <v>15</v>
      </c>
      <c r="B228" s="3" t="s">
        <v>69</v>
      </c>
      <c r="C228" s="3" t="s">
        <v>67</v>
      </c>
      <c r="D228" s="3">
        <v>3.3</v>
      </c>
      <c r="E228" s="3">
        <v>3</v>
      </c>
      <c r="F228" s="3">
        <f t="shared" si="3"/>
        <v>3.15</v>
      </c>
      <c r="G228" s="3">
        <v>14.9</v>
      </c>
      <c r="H228" s="3"/>
      <c r="I228" s="3"/>
    </row>
    <row r="229" spans="1:9" x14ac:dyDescent="0.25">
      <c r="A229" s="3">
        <v>16</v>
      </c>
      <c r="B229" s="3" t="s">
        <v>69</v>
      </c>
      <c r="C229" s="3" t="s">
        <v>67</v>
      </c>
      <c r="D229" s="3">
        <v>5</v>
      </c>
      <c r="E229" s="3">
        <v>4.5</v>
      </c>
      <c r="F229" s="3">
        <f t="shared" si="3"/>
        <v>4.75</v>
      </c>
      <c r="G229" s="3">
        <v>14.6</v>
      </c>
      <c r="H229" s="3"/>
      <c r="I229" s="3"/>
    </row>
    <row r="230" spans="1:9" x14ac:dyDescent="0.25">
      <c r="A230" s="3">
        <v>17</v>
      </c>
      <c r="B230" s="3" t="s">
        <v>69</v>
      </c>
      <c r="C230" s="3" t="s">
        <v>67</v>
      </c>
      <c r="D230" s="3">
        <v>4.4000000000000004</v>
      </c>
      <c r="E230" s="3">
        <v>2.8</v>
      </c>
      <c r="F230" s="3">
        <f t="shared" si="3"/>
        <v>3.6</v>
      </c>
      <c r="G230" s="3">
        <v>13.2</v>
      </c>
      <c r="H230" s="3"/>
      <c r="I230" s="3"/>
    </row>
    <row r="231" spans="1:9" x14ac:dyDescent="0.25">
      <c r="A231" s="3">
        <v>18</v>
      </c>
      <c r="B231" s="3" t="s">
        <v>69</v>
      </c>
      <c r="C231" s="3" t="s">
        <v>67</v>
      </c>
      <c r="D231" s="3">
        <v>2</v>
      </c>
      <c r="E231" s="3">
        <v>1.7</v>
      </c>
      <c r="F231" s="3">
        <f t="shared" si="3"/>
        <v>1.85</v>
      </c>
      <c r="G231" s="3">
        <v>14.1</v>
      </c>
      <c r="H231" s="3"/>
      <c r="I231" s="3"/>
    </row>
    <row r="232" spans="1:9" x14ac:dyDescent="0.25">
      <c r="A232" s="3">
        <v>19</v>
      </c>
      <c r="B232" s="3" t="s">
        <v>69</v>
      </c>
      <c r="C232" s="3" t="s">
        <v>67</v>
      </c>
      <c r="D232" s="3">
        <v>2.5</v>
      </c>
      <c r="E232" s="3">
        <v>3</v>
      </c>
      <c r="F232" s="3">
        <f t="shared" si="3"/>
        <v>2.75</v>
      </c>
      <c r="G232" s="3">
        <v>14.1</v>
      </c>
      <c r="H232" s="3"/>
      <c r="I232" s="3"/>
    </row>
    <row r="233" spans="1:9" x14ac:dyDescent="0.25">
      <c r="A233" s="3">
        <v>20</v>
      </c>
      <c r="B233" s="3" t="s">
        <v>69</v>
      </c>
      <c r="C233" s="3" t="s">
        <v>67</v>
      </c>
      <c r="D233" s="3">
        <v>3</v>
      </c>
      <c r="E233" s="3">
        <v>2.5</v>
      </c>
      <c r="F233" s="3">
        <f t="shared" si="3"/>
        <v>2.75</v>
      </c>
      <c r="G233" s="3">
        <v>15</v>
      </c>
      <c r="H233" s="3"/>
      <c r="I233" s="3"/>
    </row>
    <row r="234" spans="1:9" x14ac:dyDescent="0.25">
      <c r="A234" s="3">
        <v>21</v>
      </c>
      <c r="B234" s="3" t="s">
        <v>69</v>
      </c>
      <c r="C234" s="3" t="s">
        <v>67</v>
      </c>
      <c r="D234" s="3">
        <v>3</v>
      </c>
      <c r="E234" s="3">
        <v>2.5</v>
      </c>
      <c r="F234" s="3">
        <f t="shared" si="3"/>
        <v>2.75</v>
      </c>
      <c r="G234" s="3">
        <v>12.7</v>
      </c>
      <c r="H234" s="3">
        <v>498.5</v>
      </c>
      <c r="I234" s="3">
        <v>28.6</v>
      </c>
    </row>
    <row r="235" spans="1:9" x14ac:dyDescent="0.25">
      <c r="A235" s="3">
        <v>22</v>
      </c>
      <c r="B235" s="3" t="s">
        <v>69</v>
      </c>
      <c r="C235" s="3" t="s">
        <v>67</v>
      </c>
      <c r="D235" s="3">
        <v>2</v>
      </c>
      <c r="E235" s="3">
        <v>2.4</v>
      </c>
      <c r="F235" s="3">
        <f t="shared" si="3"/>
        <v>2.2000000000000002</v>
      </c>
      <c r="G235" s="3">
        <v>14.3</v>
      </c>
      <c r="H235" s="3"/>
      <c r="I235" s="3"/>
    </row>
    <row r="236" spans="1:9" x14ac:dyDescent="0.25">
      <c r="A236" s="3">
        <v>23</v>
      </c>
      <c r="B236" s="3" t="s">
        <v>69</v>
      </c>
      <c r="C236" s="3" t="s">
        <v>67</v>
      </c>
      <c r="D236" s="3">
        <v>2.1</v>
      </c>
      <c r="E236" s="3">
        <v>3</v>
      </c>
      <c r="F236" s="3">
        <f t="shared" si="3"/>
        <v>2.5499999999999998</v>
      </c>
      <c r="G236" s="3">
        <v>15.3</v>
      </c>
      <c r="H236" s="3"/>
      <c r="I236" s="3"/>
    </row>
    <row r="237" spans="1:9" x14ac:dyDescent="0.25">
      <c r="A237" s="3">
        <v>24</v>
      </c>
      <c r="B237" s="3" t="s">
        <v>69</v>
      </c>
      <c r="C237" s="3" t="s">
        <v>67</v>
      </c>
      <c r="D237" s="3">
        <v>2.1</v>
      </c>
      <c r="E237" s="3">
        <v>2.7</v>
      </c>
      <c r="F237" s="3">
        <f t="shared" si="3"/>
        <v>2.4000000000000004</v>
      </c>
      <c r="G237" s="3">
        <v>11.4</v>
      </c>
      <c r="H237" s="3"/>
      <c r="I237" s="3"/>
    </row>
    <row r="238" spans="1:9" x14ac:dyDescent="0.25">
      <c r="A238" s="3">
        <v>25</v>
      </c>
      <c r="B238" s="3" t="s">
        <v>69</v>
      </c>
      <c r="C238" s="3" t="s">
        <v>67</v>
      </c>
      <c r="D238" s="3">
        <v>2.7</v>
      </c>
      <c r="E238" s="3">
        <v>3.1</v>
      </c>
      <c r="F238" s="3">
        <f t="shared" si="3"/>
        <v>2.9000000000000004</v>
      </c>
      <c r="G238" s="3">
        <v>12.4</v>
      </c>
      <c r="H238" s="3"/>
      <c r="I238" s="3"/>
    </row>
    <row r="239" spans="1:9" x14ac:dyDescent="0.25">
      <c r="A239" s="3">
        <v>26</v>
      </c>
      <c r="B239" s="3" t="s">
        <v>69</v>
      </c>
      <c r="C239" s="3" t="s">
        <v>67</v>
      </c>
      <c r="D239" s="3">
        <v>1.3</v>
      </c>
      <c r="E239" s="3">
        <v>1.5</v>
      </c>
      <c r="F239" s="3">
        <f t="shared" si="3"/>
        <v>1.4</v>
      </c>
      <c r="G239" s="3">
        <v>13.9</v>
      </c>
      <c r="H239" s="3"/>
      <c r="I239" s="3"/>
    </row>
    <row r="240" spans="1:9" x14ac:dyDescent="0.25">
      <c r="A240" s="3">
        <v>27</v>
      </c>
      <c r="B240" s="3" t="s">
        <v>69</v>
      </c>
      <c r="C240" s="3" t="s">
        <v>67</v>
      </c>
      <c r="D240" s="3">
        <v>2.8</v>
      </c>
      <c r="E240" s="3">
        <v>3.4</v>
      </c>
      <c r="F240" s="3">
        <f t="shared" si="3"/>
        <v>3.0999999999999996</v>
      </c>
      <c r="G240" s="3">
        <v>14.1</v>
      </c>
      <c r="H240" s="3"/>
      <c r="I240" s="3"/>
    </row>
    <row r="241" spans="1:9" x14ac:dyDescent="0.25">
      <c r="A241" s="3">
        <v>28</v>
      </c>
      <c r="B241" s="3" t="s">
        <v>69</v>
      </c>
      <c r="C241" s="3" t="s">
        <v>67</v>
      </c>
      <c r="D241" s="3">
        <v>2.5</v>
      </c>
      <c r="E241" s="3">
        <v>2.8</v>
      </c>
      <c r="F241" s="3">
        <f t="shared" si="3"/>
        <v>2.65</v>
      </c>
      <c r="G241" s="3">
        <v>10.6</v>
      </c>
      <c r="H241" s="3"/>
      <c r="I241" s="3"/>
    </row>
    <row r="242" spans="1:9" x14ac:dyDescent="0.25">
      <c r="A242" s="3">
        <v>29</v>
      </c>
      <c r="B242" s="3" t="s">
        <v>69</v>
      </c>
      <c r="C242" s="3" t="s">
        <v>67</v>
      </c>
      <c r="D242" s="3">
        <v>3.4</v>
      </c>
      <c r="E242" s="3">
        <v>3</v>
      </c>
      <c r="F242" s="3">
        <f t="shared" si="3"/>
        <v>3.2</v>
      </c>
      <c r="G242" s="3">
        <v>13.1</v>
      </c>
      <c r="H242" s="3"/>
      <c r="I242" s="3"/>
    </row>
    <row r="243" spans="1:9" x14ac:dyDescent="0.25">
      <c r="A243" s="3">
        <v>30</v>
      </c>
      <c r="B243" s="3" t="s">
        <v>69</v>
      </c>
      <c r="C243" s="3" t="s">
        <v>67</v>
      </c>
      <c r="D243" s="3">
        <v>3.3</v>
      </c>
      <c r="E243" s="3">
        <v>3.8</v>
      </c>
      <c r="F243" s="3">
        <f>AVERAGE(D243:E243)</f>
        <v>3.55</v>
      </c>
      <c r="G243" s="3">
        <v>13</v>
      </c>
      <c r="H243" s="3"/>
      <c r="I243" s="3"/>
    </row>
    <row r="244" spans="1:9" x14ac:dyDescent="0.25">
      <c r="A244" s="3">
        <v>1</v>
      </c>
      <c r="B244" s="3" t="s">
        <v>70</v>
      </c>
      <c r="C244" s="3" t="s">
        <v>67</v>
      </c>
      <c r="D244" s="3">
        <v>4.4000000000000004</v>
      </c>
      <c r="E244" s="3">
        <v>4.5</v>
      </c>
      <c r="F244" s="3">
        <f t="shared" si="3"/>
        <v>4.45</v>
      </c>
      <c r="G244" s="3">
        <v>10.7</v>
      </c>
      <c r="H244" s="3">
        <v>1026.8</v>
      </c>
      <c r="I244" s="3">
        <v>19.8</v>
      </c>
    </row>
    <row r="245" spans="1:9" x14ac:dyDescent="0.25">
      <c r="A245" s="3">
        <v>2</v>
      </c>
      <c r="B245" s="3" t="s">
        <v>70</v>
      </c>
      <c r="C245" s="3" t="s">
        <v>67</v>
      </c>
      <c r="D245" s="3">
        <v>4.2</v>
      </c>
      <c r="E245" s="3">
        <v>4.5</v>
      </c>
      <c r="F245" s="3">
        <f t="shared" si="3"/>
        <v>4.3499999999999996</v>
      </c>
      <c r="G245" s="3">
        <v>10.8</v>
      </c>
      <c r="H245" s="3"/>
      <c r="I245" s="3"/>
    </row>
    <row r="246" spans="1:9" x14ac:dyDescent="0.25">
      <c r="A246" s="3">
        <v>3</v>
      </c>
      <c r="B246" s="3" t="s">
        <v>70</v>
      </c>
      <c r="C246" s="3" t="s">
        <v>67</v>
      </c>
      <c r="D246" s="3">
        <v>5</v>
      </c>
      <c r="E246" s="3">
        <v>5.4</v>
      </c>
      <c r="F246" s="3">
        <f t="shared" si="3"/>
        <v>5.2</v>
      </c>
      <c r="G246" s="3">
        <v>12.5</v>
      </c>
      <c r="H246" s="3"/>
      <c r="I246" s="3"/>
    </row>
    <row r="247" spans="1:9" x14ac:dyDescent="0.25">
      <c r="A247" s="3">
        <v>4</v>
      </c>
      <c r="B247" s="3" t="s">
        <v>70</v>
      </c>
      <c r="C247" s="3" t="s">
        <v>67</v>
      </c>
      <c r="D247" s="3">
        <v>5.5</v>
      </c>
      <c r="E247" s="3">
        <v>5.4</v>
      </c>
      <c r="F247" s="3">
        <f t="shared" si="3"/>
        <v>5.45</v>
      </c>
      <c r="G247" s="3">
        <v>11.8</v>
      </c>
      <c r="H247" s="3"/>
      <c r="I247" s="3"/>
    </row>
    <row r="248" spans="1:9" x14ac:dyDescent="0.25">
      <c r="A248" s="3">
        <v>5</v>
      </c>
      <c r="B248" s="3" t="s">
        <v>70</v>
      </c>
      <c r="C248" s="3" t="s">
        <v>67</v>
      </c>
      <c r="D248" s="3">
        <v>4.5</v>
      </c>
      <c r="E248" s="3">
        <v>5.5</v>
      </c>
      <c r="F248" s="3">
        <f t="shared" si="3"/>
        <v>5</v>
      </c>
      <c r="G248" s="3">
        <v>9.9</v>
      </c>
      <c r="H248" s="3"/>
      <c r="I248" s="3"/>
    </row>
    <row r="249" spans="1:9" x14ac:dyDescent="0.25">
      <c r="A249" s="3">
        <v>6</v>
      </c>
      <c r="B249" s="3" t="s">
        <v>70</v>
      </c>
      <c r="C249" s="3" t="s">
        <v>67</v>
      </c>
      <c r="D249" s="3">
        <v>5</v>
      </c>
      <c r="E249" s="3">
        <v>4.7</v>
      </c>
      <c r="F249" s="3">
        <f t="shared" si="3"/>
        <v>4.8499999999999996</v>
      </c>
      <c r="G249" s="3">
        <v>10.6</v>
      </c>
      <c r="H249" s="3"/>
      <c r="I249" s="3"/>
    </row>
    <row r="250" spans="1:9" x14ac:dyDescent="0.25">
      <c r="A250" s="3">
        <v>7</v>
      </c>
      <c r="B250" s="3" t="s">
        <v>70</v>
      </c>
      <c r="C250" s="3" t="s">
        <v>67</v>
      </c>
      <c r="D250" s="3">
        <v>5.2</v>
      </c>
      <c r="E250" s="3">
        <v>5.6</v>
      </c>
      <c r="F250" s="3">
        <f t="shared" si="3"/>
        <v>5.4</v>
      </c>
      <c r="G250" s="3">
        <v>9</v>
      </c>
      <c r="H250" s="3"/>
      <c r="I250" s="3"/>
    </row>
    <row r="251" spans="1:9" x14ac:dyDescent="0.25">
      <c r="A251" s="3">
        <v>8</v>
      </c>
      <c r="B251" s="3" t="s">
        <v>70</v>
      </c>
      <c r="C251" s="3" t="s">
        <v>67</v>
      </c>
      <c r="D251" s="3">
        <v>6</v>
      </c>
      <c r="E251" s="3">
        <v>4.8</v>
      </c>
      <c r="F251" s="3">
        <f t="shared" si="3"/>
        <v>5.4</v>
      </c>
      <c r="G251" s="3">
        <v>10.199999999999999</v>
      </c>
      <c r="H251" s="3"/>
      <c r="I251" s="3"/>
    </row>
    <row r="252" spans="1:9" x14ac:dyDescent="0.25">
      <c r="A252" s="3">
        <v>9</v>
      </c>
      <c r="B252" s="3" t="s">
        <v>70</v>
      </c>
      <c r="C252" s="3" t="s">
        <v>67</v>
      </c>
      <c r="D252" s="3">
        <v>5.5</v>
      </c>
      <c r="E252" s="3">
        <v>5</v>
      </c>
      <c r="F252" s="3">
        <f t="shared" si="3"/>
        <v>5.25</v>
      </c>
      <c r="G252" s="3">
        <v>12.1</v>
      </c>
      <c r="H252" s="3"/>
      <c r="I252" s="3"/>
    </row>
    <row r="253" spans="1:9" x14ac:dyDescent="0.25">
      <c r="A253" s="3">
        <v>10</v>
      </c>
      <c r="B253" s="3" t="s">
        <v>70</v>
      </c>
      <c r="C253" s="3" t="s">
        <v>67</v>
      </c>
      <c r="D253" s="3">
        <v>4</v>
      </c>
      <c r="E253" s="3">
        <v>3.8</v>
      </c>
      <c r="F253" s="3">
        <f t="shared" si="3"/>
        <v>3.9</v>
      </c>
      <c r="G253" s="3">
        <v>12.8</v>
      </c>
      <c r="H253" s="3"/>
      <c r="I253" s="3"/>
    </row>
    <row r="254" spans="1:9" x14ac:dyDescent="0.25">
      <c r="A254" s="3">
        <v>11</v>
      </c>
      <c r="B254" s="3" t="s">
        <v>70</v>
      </c>
      <c r="C254" s="3" t="s">
        <v>67</v>
      </c>
      <c r="D254" s="3">
        <v>4.5999999999999996</v>
      </c>
      <c r="E254" s="3">
        <v>5.5</v>
      </c>
      <c r="F254" s="3">
        <f t="shared" si="3"/>
        <v>5.05</v>
      </c>
      <c r="G254" s="3">
        <v>12.1</v>
      </c>
      <c r="H254" s="3">
        <v>1122</v>
      </c>
      <c r="I254" s="3">
        <v>19.5</v>
      </c>
    </row>
    <row r="255" spans="1:9" x14ac:dyDescent="0.25">
      <c r="A255" s="3">
        <v>12</v>
      </c>
      <c r="B255" s="3" t="s">
        <v>70</v>
      </c>
      <c r="C255" s="3" t="s">
        <v>67</v>
      </c>
      <c r="D255" s="3">
        <v>5</v>
      </c>
      <c r="E255" s="3">
        <v>5.3</v>
      </c>
      <c r="F255" s="3">
        <f t="shared" si="3"/>
        <v>5.15</v>
      </c>
      <c r="G255" s="3">
        <v>12.8</v>
      </c>
      <c r="H255" s="3"/>
      <c r="I255" s="3"/>
    </row>
    <row r="256" spans="1:9" x14ac:dyDescent="0.25">
      <c r="A256" s="3">
        <v>13</v>
      </c>
      <c r="B256" s="3" t="s">
        <v>70</v>
      </c>
      <c r="C256" s="3" t="s">
        <v>67</v>
      </c>
      <c r="D256" s="3">
        <v>5.8</v>
      </c>
      <c r="E256" s="3">
        <v>6.7</v>
      </c>
      <c r="F256" s="3">
        <f t="shared" si="3"/>
        <v>6.25</v>
      </c>
      <c r="G256" s="3">
        <v>11.3</v>
      </c>
      <c r="H256" s="3"/>
      <c r="I256" s="3"/>
    </row>
    <row r="257" spans="1:9" x14ac:dyDescent="0.25">
      <c r="A257" s="3">
        <v>14</v>
      </c>
      <c r="B257" s="3" t="s">
        <v>70</v>
      </c>
      <c r="C257" s="3" t="s">
        <v>67</v>
      </c>
      <c r="D257" s="3">
        <v>5.4</v>
      </c>
      <c r="E257" s="3">
        <v>5.8</v>
      </c>
      <c r="F257" s="3">
        <f t="shared" si="3"/>
        <v>5.6</v>
      </c>
      <c r="G257" s="3">
        <v>11.7</v>
      </c>
      <c r="H257" s="3"/>
      <c r="I257" s="3"/>
    </row>
    <row r="258" spans="1:9" x14ac:dyDescent="0.25">
      <c r="A258" s="3">
        <v>15</v>
      </c>
      <c r="B258" s="3" t="s">
        <v>70</v>
      </c>
      <c r="C258" s="3" t="s">
        <v>67</v>
      </c>
      <c r="D258" s="3">
        <v>5.4</v>
      </c>
      <c r="E258" s="3">
        <v>5.5</v>
      </c>
      <c r="F258" s="3">
        <f t="shared" si="3"/>
        <v>5.45</v>
      </c>
      <c r="G258" s="3">
        <v>12.3</v>
      </c>
      <c r="H258" s="3"/>
      <c r="I258" s="3"/>
    </row>
    <row r="259" spans="1:9" x14ac:dyDescent="0.25">
      <c r="A259" s="3">
        <v>16</v>
      </c>
      <c r="B259" s="3" t="s">
        <v>70</v>
      </c>
      <c r="C259" s="3" t="s">
        <v>67</v>
      </c>
      <c r="D259" s="3">
        <v>4.5</v>
      </c>
      <c r="E259" s="3">
        <v>5.8</v>
      </c>
      <c r="F259" s="3">
        <f t="shared" si="3"/>
        <v>5.15</v>
      </c>
      <c r="G259" s="3">
        <v>12.7</v>
      </c>
      <c r="H259" s="3"/>
      <c r="I259" s="3"/>
    </row>
    <row r="260" spans="1:9" x14ac:dyDescent="0.25">
      <c r="A260" s="3">
        <v>17</v>
      </c>
      <c r="B260" s="3" t="s">
        <v>70</v>
      </c>
      <c r="C260" s="3" t="s">
        <v>67</v>
      </c>
      <c r="D260" s="3">
        <v>5</v>
      </c>
      <c r="E260" s="3">
        <v>5.2</v>
      </c>
      <c r="F260" s="3">
        <f t="shared" si="3"/>
        <v>5.0999999999999996</v>
      </c>
      <c r="G260" s="3">
        <v>12.9</v>
      </c>
      <c r="H260" s="3"/>
      <c r="I260" s="3"/>
    </row>
    <row r="261" spans="1:9" x14ac:dyDescent="0.25">
      <c r="A261" s="3">
        <v>18</v>
      </c>
      <c r="B261" s="3" t="s">
        <v>70</v>
      </c>
      <c r="C261" s="3" t="s">
        <v>67</v>
      </c>
      <c r="D261" s="3">
        <v>4.2</v>
      </c>
      <c r="E261" s="3">
        <v>6</v>
      </c>
      <c r="F261" s="3">
        <f t="shared" ref="F261:F273" si="4">AVERAGE(D261:E261)</f>
        <v>5.0999999999999996</v>
      </c>
      <c r="G261" s="3">
        <v>13.5</v>
      </c>
      <c r="H261" s="3"/>
      <c r="I261" s="3"/>
    </row>
    <row r="262" spans="1:9" x14ac:dyDescent="0.25">
      <c r="A262" s="3">
        <v>19</v>
      </c>
      <c r="B262" s="3" t="s">
        <v>70</v>
      </c>
      <c r="C262" s="3" t="s">
        <v>67</v>
      </c>
      <c r="D262" s="3">
        <v>6.5</v>
      </c>
      <c r="E262" s="3">
        <v>6</v>
      </c>
      <c r="F262" s="3">
        <f t="shared" si="4"/>
        <v>6.25</v>
      </c>
      <c r="G262" s="3">
        <v>12.9</v>
      </c>
      <c r="H262" s="3"/>
      <c r="I262" s="3"/>
    </row>
    <row r="263" spans="1:9" x14ac:dyDescent="0.25">
      <c r="A263" s="3">
        <v>20</v>
      </c>
      <c r="B263" s="3" t="s">
        <v>70</v>
      </c>
      <c r="C263" s="3" t="s">
        <v>67</v>
      </c>
      <c r="D263" s="3">
        <v>5.6</v>
      </c>
      <c r="E263" s="3">
        <v>5.5</v>
      </c>
      <c r="F263" s="3">
        <f t="shared" si="4"/>
        <v>5.55</v>
      </c>
      <c r="G263" s="3">
        <v>11.2</v>
      </c>
      <c r="H263" s="3"/>
      <c r="I263" s="3"/>
    </row>
    <row r="264" spans="1:9" x14ac:dyDescent="0.25">
      <c r="A264" s="3">
        <v>21</v>
      </c>
      <c r="B264" s="3" t="s">
        <v>70</v>
      </c>
      <c r="C264" s="3" t="s">
        <v>67</v>
      </c>
      <c r="D264" s="3">
        <v>4.8</v>
      </c>
      <c r="E264" s="3">
        <v>5.9</v>
      </c>
      <c r="F264" s="3">
        <f t="shared" si="4"/>
        <v>5.35</v>
      </c>
      <c r="G264" s="3">
        <v>12</v>
      </c>
      <c r="H264" s="3">
        <v>987.4</v>
      </c>
      <c r="I264" s="3">
        <v>19.2</v>
      </c>
    </row>
    <row r="265" spans="1:9" x14ac:dyDescent="0.25">
      <c r="A265" s="3">
        <v>22</v>
      </c>
      <c r="B265" s="3" t="s">
        <v>70</v>
      </c>
      <c r="C265" s="3" t="s">
        <v>67</v>
      </c>
      <c r="D265" s="3">
        <v>4.8</v>
      </c>
      <c r="E265" s="3">
        <v>5</v>
      </c>
      <c r="F265" s="3">
        <f t="shared" si="4"/>
        <v>4.9000000000000004</v>
      </c>
      <c r="G265" s="3">
        <v>12.2</v>
      </c>
      <c r="H265" s="3"/>
      <c r="I265" s="3"/>
    </row>
    <row r="266" spans="1:9" x14ac:dyDescent="0.25">
      <c r="A266" s="3">
        <v>23</v>
      </c>
      <c r="B266" s="3" t="s">
        <v>70</v>
      </c>
      <c r="C266" s="3" t="s">
        <v>67</v>
      </c>
      <c r="D266" s="3">
        <v>5.2</v>
      </c>
      <c r="E266" s="3">
        <v>5.9</v>
      </c>
      <c r="F266" s="3">
        <f t="shared" si="4"/>
        <v>5.5500000000000007</v>
      </c>
      <c r="G266" s="3">
        <v>11.4</v>
      </c>
      <c r="H266" s="3"/>
      <c r="I266" s="3"/>
    </row>
    <row r="267" spans="1:9" x14ac:dyDescent="0.25">
      <c r="A267" s="3">
        <v>24</v>
      </c>
      <c r="B267" s="3" t="s">
        <v>70</v>
      </c>
      <c r="C267" s="3" t="s">
        <v>67</v>
      </c>
      <c r="D267" s="3">
        <v>5.8</v>
      </c>
      <c r="E267" s="3">
        <v>5.4</v>
      </c>
      <c r="F267" s="3">
        <f t="shared" si="4"/>
        <v>5.6</v>
      </c>
      <c r="G267" s="3">
        <v>11.1</v>
      </c>
      <c r="H267" s="3"/>
      <c r="I267" s="3"/>
    </row>
    <row r="268" spans="1:9" x14ac:dyDescent="0.25">
      <c r="A268" s="3">
        <v>25</v>
      </c>
      <c r="B268" s="3" t="s">
        <v>70</v>
      </c>
      <c r="C268" s="3" t="s">
        <v>67</v>
      </c>
      <c r="D268" s="3">
        <v>6</v>
      </c>
      <c r="E268" s="3">
        <v>5.4</v>
      </c>
      <c r="F268" s="3">
        <f t="shared" si="4"/>
        <v>5.7</v>
      </c>
      <c r="G268" s="3">
        <v>10.7</v>
      </c>
      <c r="H268" s="3"/>
      <c r="I268" s="3"/>
    </row>
    <row r="269" spans="1:9" x14ac:dyDescent="0.25">
      <c r="A269" s="3">
        <v>26</v>
      </c>
      <c r="B269" s="3" t="s">
        <v>70</v>
      </c>
      <c r="C269" s="3" t="s">
        <v>67</v>
      </c>
      <c r="D269" s="3">
        <v>5.5</v>
      </c>
      <c r="E269" s="3">
        <v>6.3</v>
      </c>
      <c r="F269" s="3">
        <f t="shared" si="4"/>
        <v>5.9</v>
      </c>
      <c r="G269" s="3">
        <v>12.3</v>
      </c>
      <c r="H269" s="3"/>
      <c r="I269" s="3"/>
    </row>
    <row r="270" spans="1:9" x14ac:dyDescent="0.25">
      <c r="A270" s="3">
        <v>27</v>
      </c>
      <c r="B270" s="3" t="s">
        <v>70</v>
      </c>
      <c r="C270" s="3" t="s">
        <v>67</v>
      </c>
      <c r="D270" s="3">
        <v>5.4</v>
      </c>
      <c r="E270" s="3">
        <v>6.4</v>
      </c>
      <c r="F270" s="3">
        <f t="shared" si="4"/>
        <v>5.9</v>
      </c>
      <c r="G270" s="3">
        <v>12.4</v>
      </c>
      <c r="H270" s="3"/>
      <c r="I270" s="3"/>
    </row>
    <row r="271" spans="1:9" x14ac:dyDescent="0.25">
      <c r="A271" s="3">
        <v>28</v>
      </c>
      <c r="B271" s="3" t="s">
        <v>70</v>
      </c>
      <c r="C271" s="3" t="s">
        <v>67</v>
      </c>
      <c r="D271" s="3">
        <v>5.5</v>
      </c>
      <c r="E271" s="3">
        <v>5</v>
      </c>
      <c r="F271" s="3">
        <f t="shared" si="4"/>
        <v>5.25</v>
      </c>
      <c r="G271" s="3">
        <v>10.199999999999999</v>
      </c>
      <c r="H271" s="3"/>
      <c r="I271" s="3"/>
    </row>
    <row r="272" spans="1:9" x14ac:dyDescent="0.25">
      <c r="A272" s="3">
        <v>29</v>
      </c>
      <c r="B272" s="3" t="s">
        <v>70</v>
      </c>
      <c r="C272" s="3" t="s">
        <v>67</v>
      </c>
      <c r="D272" s="3">
        <v>6</v>
      </c>
      <c r="E272" s="3">
        <v>4.5</v>
      </c>
      <c r="F272" s="3">
        <f t="shared" si="4"/>
        <v>5.25</v>
      </c>
      <c r="G272" s="3">
        <v>11.6</v>
      </c>
      <c r="H272" s="3"/>
      <c r="I272" s="3"/>
    </row>
    <row r="273" spans="1:9" x14ac:dyDescent="0.25">
      <c r="A273" s="3">
        <v>30</v>
      </c>
      <c r="B273" s="3" t="s">
        <v>70</v>
      </c>
      <c r="C273" s="3" t="s">
        <v>67</v>
      </c>
      <c r="D273" s="3">
        <v>4.4000000000000004</v>
      </c>
      <c r="E273" s="3">
        <v>5</v>
      </c>
      <c r="F273" s="3">
        <f t="shared" si="4"/>
        <v>4.7</v>
      </c>
      <c r="G273" s="3">
        <v>11.4</v>
      </c>
      <c r="H273" s="3"/>
      <c r="I273" s="3"/>
    </row>
  </sheetData>
  <mergeCells count="1">
    <mergeCell ref="A1:I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2"/>
  <sheetViews>
    <sheetView zoomScale="60" zoomScaleNormal="60" zoomScalePageLayoutView="50" workbookViewId="0">
      <selection activeCell="R40" sqref="R40"/>
    </sheetView>
  </sheetViews>
  <sheetFormatPr baseColWidth="10" defaultRowHeight="15.75" x14ac:dyDescent="0.25"/>
  <cols>
    <col min="1" max="1" width="23" bestFit="1" customWidth="1"/>
  </cols>
  <sheetData>
    <row r="1" spans="1:7" x14ac:dyDescent="0.25">
      <c r="A1" s="27" t="s">
        <v>126</v>
      </c>
      <c r="B1" t="s">
        <v>105</v>
      </c>
    </row>
    <row r="2" spans="1:7" x14ac:dyDescent="0.25">
      <c r="B2" t="s">
        <v>112</v>
      </c>
    </row>
    <row r="3" spans="1:7" x14ac:dyDescent="0.25">
      <c r="B3" s="57" t="s">
        <v>113</v>
      </c>
      <c r="C3" s="57"/>
      <c r="D3" s="57" t="s">
        <v>114</v>
      </c>
      <c r="E3" s="57"/>
      <c r="F3" s="57" t="s">
        <v>115</v>
      </c>
      <c r="G3" s="57"/>
    </row>
    <row r="4" spans="1:7" x14ac:dyDescent="0.25">
      <c r="B4" t="s">
        <v>103</v>
      </c>
      <c r="C4" t="s">
        <v>104</v>
      </c>
      <c r="D4" t="s">
        <v>103</v>
      </c>
      <c r="E4" t="s">
        <v>104</v>
      </c>
      <c r="F4" t="s">
        <v>103</v>
      </c>
      <c r="G4" t="s">
        <v>104</v>
      </c>
    </row>
    <row r="5" spans="1:7" x14ac:dyDescent="0.25">
      <c r="A5" t="s">
        <v>106</v>
      </c>
      <c r="B5">
        <v>0</v>
      </c>
      <c r="C5">
        <v>0</v>
      </c>
      <c r="D5">
        <v>0</v>
      </c>
      <c r="E5">
        <v>0</v>
      </c>
      <c r="F5">
        <v>0</v>
      </c>
      <c r="G5">
        <v>0</v>
      </c>
    </row>
    <row r="6" spans="1:7" x14ac:dyDescent="0.25">
      <c r="A6" t="s">
        <v>107</v>
      </c>
      <c r="B6" s="33">
        <f>'CONFECCION TRATA EstadísticPro'!U4</f>
        <v>0.3666666666666667</v>
      </c>
      <c r="C6">
        <f>'CONFECCION TRATA EstadísticPro'!V4</f>
        <v>5.7735026918962519E-2</v>
      </c>
      <c r="D6" s="33">
        <f>'CONFECCION TRATA EstadísticPro'!U34</f>
        <v>0.39999999999999997</v>
      </c>
      <c r="E6">
        <f>'CONFECCION TRATA EstadísticPro'!V34</f>
        <v>0.17320508075688781</v>
      </c>
      <c r="F6" s="33">
        <f>'CONFECCION TRATA EstadísticPro'!U64</f>
        <v>0.25833333333333336</v>
      </c>
      <c r="G6">
        <f>'CONFECCION TRATA EstadísticPro'!V64</f>
        <v>0.14215601757693316</v>
      </c>
    </row>
    <row r="7" spans="1:7" x14ac:dyDescent="0.25">
      <c r="A7" t="s">
        <v>108</v>
      </c>
      <c r="B7">
        <f>'FRIGO CONTROL EstadísticPro'!U4</f>
        <v>0.22222222222222221</v>
      </c>
      <c r="C7">
        <f>'FRIGO CONTROL EstadísticPro'!V4</f>
        <v>9.6225044864937631E-2</v>
      </c>
      <c r="D7">
        <f>'FRIGO CONTROL EstadísticPro'!U40</f>
        <v>0.3888888888888889</v>
      </c>
      <c r="E7">
        <f>'FRIGO CONTROL EstadísticPro'!V40</f>
        <v>0.17347216662217771</v>
      </c>
      <c r="F7">
        <f>'FRIGO CONTROL EstadísticPro'!U76</f>
        <v>0.3888888888888889</v>
      </c>
      <c r="G7">
        <f>'FRIGO CONTROL EstadísticPro'!V76</f>
        <v>0.26787918780535991</v>
      </c>
    </row>
    <row r="8" spans="1:7" x14ac:dyDescent="0.25">
      <c r="A8" t="s">
        <v>109</v>
      </c>
      <c r="B8">
        <f>'FRIGO TRAT EstadísticPro'!U4</f>
        <v>0.25</v>
      </c>
      <c r="C8">
        <f>'FRIGO TRAT EstadísticPro'!V4</f>
        <v>0</v>
      </c>
      <c r="D8">
        <f>'FRIGO TRAT EstadísticPro'!U40</f>
        <v>0.72222222222222232</v>
      </c>
      <c r="E8">
        <f>'FRIGO TRAT EstadísticPro'!V40</f>
        <v>0.12729376930432851</v>
      </c>
      <c r="F8" s="33">
        <f>'FRIGO TRAT EstadísticPro'!U76</f>
        <v>0.47222222222222227</v>
      </c>
      <c r="G8">
        <f>'FRIGO TRAT EstadísticPro'!V76</f>
        <v>4.8112522432468802E-2</v>
      </c>
    </row>
    <row r="9" spans="1:7" x14ac:dyDescent="0.25">
      <c r="A9" t="s">
        <v>110</v>
      </c>
      <c r="B9">
        <f>'TVC CONTROL EstadísticPro'!U4</f>
        <v>0.22222222222222221</v>
      </c>
      <c r="C9">
        <f>'TVC CONTROL EstadísticPro'!V4</f>
        <v>9.6225044864937631E-2</v>
      </c>
      <c r="D9">
        <f>'TVC CONTROL EstadísticPro'!U40</f>
        <v>0.52777777777777779</v>
      </c>
      <c r="E9">
        <f>'TVC CONTROL EstadísticPro'!V40</f>
        <v>4.8112522432468836E-2</v>
      </c>
      <c r="F9" s="33">
        <f>'TVC CONTROL EstadísticPro'!U76</f>
        <v>0.22222222222222221</v>
      </c>
      <c r="G9">
        <f>'TVC CONTROL EstadísticPro'!V76</f>
        <v>0.38490017945975052</v>
      </c>
    </row>
    <row r="10" spans="1:7" x14ac:dyDescent="0.25">
      <c r="A10" t="s">
        <v>111</v>
      </c>
      <c r="B10">
        <f>'TVC TRAT Estadistic Pro'!U4</f>
        <v>0.3611111111111111</v>
      </c>
      <c r="C10">
        <f>'TVC TRAT Estadistic Pro'!V4</f>
        <v>4.811252243246892E-2</v>
      </c>
      <c r="D10">
        <f>'TVC TRAT Estadistic Pro'!U40</f>
        <v>0.61111111111111116</v>
      </c>
      <c r="E10">
        <f>'TVC TRAT Estadistic Pro'!V40</f>
        <v>0.12729376930432895</v>
      </c>
      <c r="F10">
        <f>'TVC TRAT Estadistic Pro'!U76</f>
        <v>0.27777777777777773</v>
      </c>
      <c r="G10" s="24">
        <f>'TVC TRAT Estadistic Pro'!V76</f>
        <v>9.622504486493777E-2</v>
      </c>
    </row>
    <row r="12" spans="1:7" x14ac:dyDescent="0.25">
      <c r="B12" t="s">
        <v>116</v>
      </c>
    </row>
    <row r="13" spans="1:7" x14ac:dyDescent="0.25">
      <c r="B13" t="s">
        <v>112</v>
      </c>
    </row>
    <row r="14" spans="1:7" x14ac:dyDescent="0.25">
      <c r="B14" s="57" t="s">
        <v>113</v>
      </c>
      <c r="C14" s="57"/>
      <c r="D14" s="57" t="s">
        <v>114</v>
      </c>
      <c r="E14" s="57"/>
      <c r="F14" s="57" t="s">
        <v>115</v>
      </c>
      <c r="G14" s="57"/>
    </row>
    <row r="15" spans="1:7" x14ac:dyDescent="0.25">
      <c r="B15" t="s">
        <v>103</v>
      </c>
      <c r="C15" t="s">
        <v>104</v>
      </c>
      <c r="D15" t="s">
        <v>103</v>
      </c>
      <c r="E15" t="s">
        <v>104</v>
      </c>
      <c r="F15" t="s">
        <v>103</v>
      </c>
      <c r="G15" t="s">
        <v>104</v>
      </c>
    </row>
    <row r="16" spans="1:7" x14ac:dyDescent="0.25">
      <c r="A16" t="s">
        <v>106</v>
      </c>
      <c r="B16">
        <v>0</v>
      </c>
      <c r="C16">
        <v>0</v>
      </c>
      <c r="D16">
        <v>0</v>
      </c>
      <c r="E16">
        <v>0</v>
      </c>
      <c r="F16">
        <v>0</v>
      </c>
      <c r="G16">
        <v>0</v>
      </c>
    </row>
    <row r="17" spans="1:7" x14ac:dyDescent="0.25">
      <c r="A17" t="s">
        <v>107</v>
      </c>
      <c r="B17" s="33">
        <f>'CONFECCION TRATA EstadísticPro'!U88</f>
        <v>0.33333333333333331</v>
      </c>
      <c r="C17">
        <f>'CONFECCION TRATA EstadísticPro'!V88</f>
        <v>0.1154700538379254</v>
      </c>
      <c r="D17" s="33">
        <f>'CONFECCION TRATA EstadísticPro'!U118</f>
        <v>0.3666666666666667</v>
      </c>
      <c r="E17">
        <f>'CONFECCION TRATA EstadísticPro'!V118</f>
        <v>5.7735026918962519E-2</v>
      </c>
      <c r="F17" s="33">
        <f>'CONFECCION TRATA EstadísticPro'!U148</f>
        <v>0.15</v>
      </c>
      <c r="G17">
        <f>'CONFECCION TRATA EstadísticPro'!V148</f>
        <v>8.6602540378443865E-2</v>
      </c>
    </row>
    <row r="18" spans="1:7" x14ac:dyDescent="0.25">
      <c r="A18" t="s">
        <v>118</v>
      </c>
      <c r="B18">
        <f>'FRIGO CONTROL EstadísticPro'!U112</f>
        <v>0.24999999999999997</v>
      </c>
      <c r="C18">
        <f>'FRIGO CONTROL EstadísticPro'!V112</f>
        <v>8.3333333333333606E-2</v>
      </c>
      <c r="D18">
        <f>'FRIGO CONTROL EstadísticPro'!U148</f>
        <v>0.5</v>
      </c>
      <c r="E18">
        <f>'FRIGO CONTROL EstadísticPro'!V148</f>
        <v>8.3333333333333523E-2</v>
      </c>
      <c r="F18">
        <f>'FRIGO CONTROL EstadísticPro'!U184</f>
        <v>0.58333333333333337</v>
      </c>
      <c r="G18">
        <f>'FRIGO CONTROL EstadísticPro'!V184</f>
        <v>0.16666666666666671</v>
      </c>
    </row>
    <row r="19" spans="1:7" x14ac:dyDescent="0.25">
      <c r="A19" t="s">
        <v>109</v>
      </c>
      <c r="B19">
        <f>'FRIGO TRAT EstadísticPro'!U112</f>
        <v>0.33333333333333331</v>
      </c>
      <c r="C19">
        <f>'FRIGO TRAT EstadísticPro'!V112</f>
        <v>8.3333333333333356E-2</v>
      </c>
      <c r="D19">
        <f>'FRIGO TRAT EstadísticPro'!U148</f>
        <v>0.72222222222222232</v>
      </c>
      <c r="E19">
        <f>'FRIGO TRAT EstadísticPro'!V148</f>
        <v>0.12729376930432851</v>
      </c>
      <c r="F19">
        <f>'FRIGO TRAT EstadísticPro'!U184</f>
        <v>0.58333333333333337</v>
      </c>
      <c r="G19">
        <f>'FRIGO TRAT EstadísticPro'!V184</f>
        <v>0.22047927592204958</v>
      </c>
    </row>
    <row r="20" spans="1:7" x14ac:dyDescent="0.25">
      <c r="A20" t="s">
        <v>110</v>
      </c>
      <c r="B20">
        <f>'TVC CONTROL EstadísticPro'!U112</f>
        <v>0.27777777777777773</v>
      </c>
      <c r="C20">
        <f>'TVC CONTROL EstadísticPro'!V112</f>
        <v>4.8112522432469065E-2</v>
      </c>
      <c r="D20">
        <f>'TVC CONTROL EstadísticPro'!U148</f>
        <v>0.66666666666666663</v>
      </c>
      <c r="E20">
        <f>'TVC CONTROL EstadísticPro'!V148</f>
        <v>8.3333333333333856E-2</v>
      </c>
      <c r="F20">
        <f>'TVC CONTROL EstadísticPro'!U184</f>
        <v>0</v>
      </c>
      <c r="G20">
        <f>'TVC CONTROL EstadísticPro'!V184</f>
        <v>0</v>
      </c>
    </row>
    <row r="21" spans="1:7" x14ac:dyDescent="0.25">
      <c r="A21" t="s">
        <v>111</v>
      </c>
      <c r="B21">
        <f>'TVC TRAT Estadistic Pro'!U112</f>
        <v>0.3611111111111111</v>
      </c>
      <c r="C21">
        <f>'TVC TRAT Estadistic Pro'!V112</f>
        <v>4.8112522432469211E-2</v>
      </c>
      <c r="D21">
        <f>'TVC TRAT Estadistic Pro'!U148</f>
        <v>0.72222222222222221</v>
      </c>
      <c r="E21">
        <f>'TVC TRAT Estadistic Pro'!V148</f>
        <v>4.8112522432468836E-2</v>
      </c>
      <c r="F21">
        <f>'TVC TRAT Estadistic Pro'!U184</f>
        <v>0.90476190476190477</v>
      </c>
      <c r="G21">
        <f>'TVC TRAT Estadistic Pro'!V184</f>
        <v>8.2478609884232279E-2</v>
      </c>
    </row>
    <row r="23" spans="1:7" x14ac:dyDescent="0.25">
      <c r="B23" t="s">
        <v>117</v>
      </c>
    </row>
    <row r="24" spans="1:7" x14ac:dyDescent="0.25">
      <c r="B24" t="s">
        <v>112</v>
      </c>
    </row>
    <row r="25" spans="1:7" x14ac:dyDescent="0.25">
      <c r="B25" s="57" t="s">
        <v>113</v>
      </c>
      <c r="C25" s="57"/>
      <c r="D25" s="57" t="s">
        <v>114</v>
      </c>
      <c r="E25" s="57"/>
      <c r="F25" s="57" t="s">
        <v>115</v>
      </c>
      <c r="G25" s="57"/>
    </row>
    <row r="26" spans="1:7" x14ac:dyDescent="0.25">
      <c r="B26" t="s">
        <v>103</v>
      </c>
      <c r="C26" t="s">
        <v>104</v>
      </c>
      <c r="D26" t="s">
        <v>103</v>
      </c>
      <c r="E26" t="s">
        <v>104</v>
      </c>
      <c r="F26" t="s">
        <v>103</v>
      </c>
      <c r="G26" t="s">
        <v>104</v>
      </c>
    </row>
    <row r="27" spans="1:7" x14ac:dyDescent="0.25">
      <c r="A27" t="s">
        <v>106</v>
      </c>
      <c r="B27">
        <v>0</v>
      </c>
      <c r="C27">
        <v>0</v>
      </c>
      <c r="D27">
        <v>0</v>
      </c>
      <c r="E27">
        <v>0</v>
      </c>
      <c r="F27">
        <v>0</v>
      </c>
      <c r="G27">
        <v>0</v>
      </c>
    </row>
    <row r="28" spans="1:7" x14ac:dyDescent="0.25">
      <c r="A28" t="s">
        <v>107</v>
      </c>
      <c r="B28" s="33">
        <f>'CONFECCION TRATA EstadísticPro'!U172</f>
        <v>0</v>
      </c>
      <c r="C28">
        <f>'CONFECCION TRATA EstadísticPro'!V172</f>
        <v>0</v>
      </c>
      <c r="D28">
        <f>'CONFECCION TRATA EstadísticPro'!U202</f>
        <v>0</v>
      </c>
      <c r="E28">
        <f>'CONFECCION TRATA EstadísticPro'!V202</f>
        <v>0</v>
      </c>
      <c r="F28" s="33">
        <f>'CONFECCION TRATA EstadísticPro'!U232</f>
        <v>0.26666666666666666</v>
      </c>
      <c r="G28">
        <f>'CONFECCION TRATA EstadísticPro'!V232</f>
        <v>0.11547005383792516</v>
      </c>
    </row>
    <row r="29" spans="1:7" x14ac:dyDescent="0.25">
      <c r="A29" t="s">
        <v>108</v>
      </c>
      <c r="B29">
        <f>'FRIGO CONTROL EstadísticPro'!U220</f>
        <v>0.61111111111111116</v>
      </c>
      <c r="C29">
        <f>'FRIGO CONTROL EstadísticPro'!V220</f>
        <v>0.17347216662217763</v>
      </c>
      <c r="D29">
        <f>'FRIGO CONTROL EstadísticPro'!U256</f>
        <v>0.91666666666666663</v>
      </c>
      <c r="E29">
        <f>'FRIGO CONTROL EstadísticPro'!V256</f>
        <v>0.22047927592204883</v>
      </c>
      <c r="F29">
        <f>'FRIGO CONTROL EstadísticPro'!U292</f>
        <v>0.72222222222222221</v>
      </c>
      <c r="G29">
        <f>'FRIGO CONTROL EstadísticPro'!V292</f>
        <v>0.2545875386086579</v>
      </c>
    </row>
    <row r="30" spans="1:7" x14ac:dyDescent="0.25">
      <c r="A30" t="s">
        <v>109</v>
      </c>
      <c r="B30">
        <f>'FRIGO TRAT EstadísticPro'!U220</f>
        <v>0.44444444444444448</v>
      </c>
      <c r="C30" s="24">
        <f>'FRIGO TRAT EstadísticPro'!V220</f>
        <v>4.8112522432468802E-2</v>
      </c>
      <c r="D30" s="33">
        <f>'FRIGO TRAT EstadísticPro'!U256</f>
        <v>0.94444444444444431</v>
      </c>
      <c r="E30">
        <f>'FRIGO TRAT EstadísticPro'!V256</f>
        <v>0.17347216662217763</v>
      </c>
      <c r="F30" s="33">
        <f>'FRIGO TRAT EstadísticPro'!U292</f>
        <v>0.77777777777777779</v>
      </c>
      <c r="G30">
        <f>'FRIGO TRAT EstadísticPro'!V292</f>
        <v>9.622504486493727E-2</v>
      </c>
    </row>
    <row r="31" spans="1:7" x14ac:dyDescent="0.25">
      <c r="A31" t="s">
        <v>110</v>
      </c>
      <c r="B31">
        <f>'TVC CONTROL EstadísticPro'!U220</f>
        <v>0.44444444444444448</v>
      </c>
      <c r="C31">
        <f>'TVC CONTROL EstadísticPro'!V220</f>
        <v>4.8112522432468802E-2</v>
      </c>
      <c r="D31">
        <f>'TVC CONTROL EstadísticPro'!U256</f>
        <v>0.69444444444444453</v>
      </c>
      <c r="E31">
        <f>'TVC CONTROL EstadísticPro'!V256</f>
        <v>9.622504486493727E-2</v>
      </c>
      <c r="F31">
        <f>'TVC CONTROL EstadísticPro'!U292</f>
        <v>0</v>
      </c>
      <c r="G31">
        <f>'TVC CONTROL EstadísticPro'!V292</f>
        <v>0</v>
      </c>
    </row>
    <row r="32" spans="1:7" x14ac:dyDescent="0.25">
      <c r="A32" t="s">
        <v>111</v>
      </c>
      <c r="B32" s="4">
        <f>'TVC TRAT Estadistic Pro'!U205</f>
        <v>0.30555555555555558</v>
      </c>
      <c r="C32" s="4">
        <f>'TVC TRAT Estadistic Pro'!V205</f>
        <v>9.62250448649377E-2</v>
      </c>
      <c r="D32" s="25">
        <f>'TVC TRAT Estadistic Pro'!U241</f>
        <v>0.70833333333333337</v>
      </c>
      <c r="E32" s="25">
        <f>'TVC TRAT Estadistic Pro'!V241</f>
        <v>0.30807045851137277</v>
      </c>
      <c r="F32" s="4">
        <f>'TVC TRAT Estadistic Pro'!U275</f>
        <v>0.3888888888888889</v>
      </c>
      <c r="G32" s="4">
        <f>'TVC TRAT Estadistic Pro'!V275</f>
        <v>0.17347216662217771</v>
      </c>
    </row>
  </sheetData>
  <mergeCells count="9">
    <mergeCell ref="B25:C25"/>
    <mergeCell ref="D25:E25"/>
    <mergeCell ref="F25:G25"/>
    <mergeCell ref="B3:C3"/>
    <mergeCell ref="D3:E3"/>
    <mergeCell ref="F3:G3"/>
    <mergeCell ref="B14:C14"/>
    <mergeCell ref="D14:E14"/>
    <mergeCell ref="F14:G14"/>
  </mergeCells>
  <pageMargins left="0.7" right="0.7" top="0.75" bottom="0.75" header="0.3" footer="0.3"/>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2"/>
  <sheetViews>
    <sheetView zoomScale="60" zoomScaleNormal="60" zoomScalePageLayoutView="70" workbookViewId="0">
      <selection activeCell="B32" sqref="B32"/>
    </sheetView>
  </sheetViews>
  <sheetFormatPr baseColWidth="10" defaultRowHeight="15.75" x14ac:dyDescent="0.25"/>
  <cols>
    <col min="1" max="1" width="23" bestFit="1" customWidth="1"/>
  </cols>
  <sheetData>
    <row r="1" spans="1:7" x14ac:dyDescent="0.25">
      <c r="A1" s="27" t="s">
        <v>125</v>
      </c>
      <c r="B1" t="s">
        <v>105</v>
      </c>
    </row>
    <row r="2" spans="1:7" x14ac:dyDescent="0.25">
      <c r="B2" t="s">
        <v>112</v>
      </c>
    </row>
    <row r="3" spans="1:7" x14ac:dyDescent="0.25">
      <c r="B3" s="57" t="s">
        <v>113</v>
      </c>
      <c r="C3" s="57"/>
      <c r="D3" s="57" t="s">
        <v>114</v>
      </c>
      <c r="E3" s="57"/>
      <c r="F3" s="57" t="s">
        <v>115</v>
      </c>
      <c r="G3" s="57"/>
    </row>
    <row r="4" spans="1:7" x14ac:dyDescent="0.25">
      <c r="B4" t="s">
        <v>103</v>
      </c>
      <c r="C4" t="s">
        <v>104</v>
      </c>
      <c r="D4" t="s">
        <v>103</v>
      </c>
      <c r="E4" t="s">
        <v>104</v>
      </c>
      <c r="F4" t="s">
        <v>103</v>
      </c>
      <c r="G4" t="s">
        <v>104</v>
      </c>
    </row>
    <row r="5" spans="1:7" x14ac:dyDescent="0.25">
      <c r="A5" t="s">
        <v>106</v>
      </c>
      <c r="B5">
        <v>0</v>
      </c>
      <c r="C5">
        <v>0</v>
      </c>
      <c r="D5">
        <v>0</v>
      </c>
      <c r="E5">
        <v>0</v>
      </c>
      <c r="F5">
        <v>0</v>
      </c>
      <c r="G5">
        <v>0</v>
      </c>
    </row>
    <row r="6" spans="1:7" x14ac:dyDescent="0.25">
      <c r="A6" t="s">
        <v>107</v>
      </c>
      <c r="B6" s="32">
        <f>'CONFECCION TRATA EstadísticPro'!$S$4</f>
        <v>0.36666666666666664</v>
      </c>
      <c r="D6" s="32">
        <f>'CONFECCION TRATA EstadísticPro'!$S$34</f>
        <v>0.43333333333333335</v>
      </c>
      <c r="F6" s="32">
        <f>'CONFECCION TRATA EstadísticPro'!$S$64</f>
        <v>0.21428571428571427</v>
      </c>
    </row>
    <row r="7" spans="1:7" x14ac:dyDescent="0.25">
      <c r="A7" t="s">
        <v>108</v>
      </c>
      <c r="B7">
        <f>'FRIGO CONTROL EstadísticPro'!$S$4</f>
        <v>0.22222222222222221</v>
      </c>
      <c r="D7">
        <f>'FRIGO CONTROL EstadísticPro'!$S$40</f>
        <v>0.3888888888888889</v>
      </c>
      <c r="F7">
        <f>'FRIGO CONTROL EstadísticPro'!$S$76</f>
        <v>0.3888888888888889</v>
      </c>
    </row>
    <row r="8" spans="1:7" x14ac:dyDescent="0.25">
      <c r="A8" t="s">
        <v>109</v>
      </c>
      <c r="B8">
        <f>'FRIGO TRAT EstadísticPro'!$S$4</f>
        <v>0.25</v>
      </c>
      <c r="D8">
        <f>'FRIGO TRAT EstadísticPro'!$S$40</f>
        <v>0.66666666666666663</v>
      </c>
      <c r="F8" s="32">
        <f>17/36</f>
        <v>0.47222222222222221</v>
      </c>
    </row>
    <row r="9" spans="1:7" x14ac:dyDescent="0.25">
      <c r="A9" t="s">
        <v>110</v>
      </c>
      <c r="B9">
        <f>'TVC CONTROL EstadísticPro'!$S$4</f>
        <v>0.22222222222222221</v>
      </c>
      <c r="D9">
        <f>'TVC CONTROL EstadísticPro'!$S$40</f>
        <v>0.52777777777777779</v>
      </c>
      <c r="F9" s="32">
        <f>10/36</f>
        <v>0.27777777777777779</v>
      </c>
    </row>
    <row r="10" spans="1:7" x14ac:dyDescent="0.25">
      <c r="A10" t="s">
        <v>111</v>
      </c>
      <c r="B10">
        <f>'TVC TRAT Estadistic Pro'!$S$4</f>
        <v>0.3611111111111111</v>
      </c>
      <c r="D10">
        <f>'TVC TRAT Estadistic Pro'!$S$40</f>
        <v>0.58333333333333337</v>
      </c>
      <c r="F10">
        <f>'TVC TRAT Estadistic Pro'!$S$76</f>
        <v>0.27777777777777779</v>
      </c>
      <c r="G10" s="24"/>
    </row>
    <row r="12" spans="1:7" x14ac:dyDescent="0.25">
      <c r="B12" t="s">
        <v>116</v>
      </c>
    </row>
    <row r="13" spans="1:7" x14ac:dyDescent="0.25">
      <c r="B13" t="s">
        <v>112</v>
      </c>
    </row>
    <row r="14" spans="1:7" x14ac:dyDescent="0.25">
      <c r="B14" s="57" t="s">
        <v>113</v>
      </c>
      <c r="C14" s="57"/>
      <c r="D14" s="57" t="s">
        <v>114</v>
      </c>
      <c r="E14" s="57"/>
      <c r="F14" s="57" t="s">
        <v>115</v>
      </c>
      <c r="G14" s="57"/>
    </row>
    <row r="15" spans="1:7" x14ac:dyDescent="0.25">
      <c r="B15" t="s">
        <v>103</v>
      </c>
      <c r="C15" t="s">
        <v>104</v>
      </c>
      <c r="D15" t="s">
        <v>103</v>
      </c>
      <c r="E15" t="s">
        <v>104</v>
      </c>
      <c r="F15" t="s">
        <v>103</v>
      </c>
      <c r="G15" t="s">
        <v>104</v>
      </c>
    </row>
    <row r="16" spans="1:7" x14ac:dyDescent="0.25">
      <c r="A16" t="s">
        <v>106</v>
      </c>
      <c r="B16">
        <v>0</v>
      </c>
      <c r="C16">
        <v>0</v>
      </c>
      <c r="D16">
        <v>0</v>
      </c>
      <c r="E16">
        <v>0</v>
      </c>
      <c r="F16">
        <v>0</v>
      </c>
      <c r="G16">
        <v>0</v>
      </c>
    </row>
    <row r="17" spans="1:7" x14ac:dyDescent="0.25">
      <c r="A17" t="s">
        <v>107</v>
      </c>
      <c r="B17" s="32">
        <f>'CONFECCION TRATA EstadísticPro'!$S$88</f>
        <v>0.33333333333333331</v>
      </c>
      <c r="D17" s="32">
        <f>'CONFECCION TRATA EstadísticPro'!$S$118</f>
        <v>0.36666666666666664</v>
      </c>
      <c r="F17" s="32">
        <f>'CONFECCION TRATA EstadísticPro'!$S$148</f>
        <v>0.13333333333333333</v>
      </c>
    </row>
    <row r="18" spans="1:7" x14ac:dyDescent="0.25">
      <c r="A18" t="s">
        <v>118</v>
      </c>
      <c r="B18">
        <f>'FRIGO CONTROL EstadísticPro'!$S$112</f>
        <v>0.25</v>
      </c>
      <c r="D18">
        <f>'FRIGO CONTROL EstadísticPro'!$S$148</f>
        <v>0.5</v>
      </c>
      <c r="F18">
        <f>'FRIGO CONTROL EstadísticPro'!$S$184</f>
        <v>0.58333333333333337</v>
      </c>
    </row>
    <row r="19" spans="1:7" x14ac:dyDescent="0.25">
      <c r="A19" t="s">
        <v>109</v>
      </c>
      <c r="B19">
        <f>'FRIGO TRAT EstadísticPro'!$S$112</f>
        <v>0.33333333333333331</v>
      </c>
      <c r="D19">
        <f>'FRIGO TRAT EstadísticPro'!$S$148</f>
        <v>0.72222222222222221</v>
      </c>
      <c r="F19">
        <f>'FRIGO TRAT EstadísticPro'!$S$184</f>
        <v>0.58333333333333337</v>
      </c>
    </row>
    <row r="20" spans="1:7" x14ac:dyDescent="0.25">
      <c r="A20" t="s">
        <v>110</v>
      </c>
      <c r="B20">
        <f>'TVC CONTROL EstadísticPro'!$S$112</f>
        <v>0.27777777777777779</v>
      </c>
      <c r="D20">
        <f>'TVC CONTROL EstadísticPro'!$S$148</f>
        <v>0.66666666666666663</v>
      </c>
      <c r="F20">
        <f>'TVC CONTROL EstadísticPro'!$S$184</f>
        <v>0</v>
      </c>
    </row>
    <row r="21" spans="1:7" x14ac:dyDescent="0.25">
      <c r="A21" t="s">
        <v>111</v>
      </c>
      <c r="B21">
        <f>'TVC TRAT Estadistic Pro'!$S$112</f>
        <v>0.3611111111111111</v>
      </c>
      <c r="D21">
        <f>'TVC TRAT Estadistic Pro'!$S$148</f>
        <v>0.69444444444444442</v>
      </c>
      <c r="F21">
        <f>'TVC TRAT Estadistic Pro'!$S$184</f>
        <v>0.90476190476190477</v>
      </c>
    </row>
    <row r="23" spans="1:7" x14ac:dyDescent="0.25">
      <c r="B23" t="s">
        <v>117</v>
      </c>
    </row>
    <row r="24" spans="1:7" x14ac:dyDescent="0.25">
      <c r="B24" t="s">
        <v>112</v>
      </c>
    </row>
    <row r="25" spans="1:7" x14ac:dyDescent="0.25">
      <c r="B25" s="57" t="s">
        <v>113</v>
      </c>
      <c r="C25" s="57"/>
      <c r="D25" s="57" t="s">
        <v>114</v>
      </c>
      <c r="E25" s="57"/>
      <c r="F25" s="57" t="s">
        <v>115</v>
      </c>
      <c r="G25" s="57"/>
    </row>
    <row r="26" spans="1:7" x14ac:dyDescent="0.25">
      <c r="B26" t="s">
        <v>103</v>
      </c>
      <c r="C26" t="s">
        <v>104</v>
      </c>
      <c r="D26" t="s">
        <v>103</v>
      </c>
      <c r="E26" t="s">
        <v>104</v>
      </c>
      <c r="F26" t="s">
        <v>103</v>
      </c>
      <c r="G26" t="s">
        <v>104</v>
      </c>
    </row>
    <row r="27" spans="1:7" x14ac:dyDescent="0.25">
      <c r="A27" t="s">
        <v>106</v>
      </c>
      <c r="B27">
        <v>0</v>
      </c>
      <c r="C27">
        <v>0</v>
      </c>
      <c r="D27">
        <v>0</v>
      </c>
      <c r="E27">
        <v>0</v>
      </c>
      <c r="F27">
        <v>0</v>
      </c>
      <c r="G27">
        <v>0</v>
      </c>
    </row>
    <row r="28" spans="1:7" x14ac:dyDescent="0.25">
      <c r="A28" t="s">
        <v>107</v>
      </c>
      <c r="B28" s="32">
        <f>'CONFECCION TRATA EstadísticPro'!$S$172</f>
        <v>0</v>
      </c>
      <c r="D28">
        <f>'CONFECCION TRATA EstadísticPro'!$S$202</f>
        <v>0</v>
      </c>
      <c r="F28" s="32">
        <f>'CONFECCION TRATA EstadísticPro'!$S$232</f>
        <v>0.2857142857142857</v>
      </c>
    </row>
    <row r="29" spans="1:7" x14ac:dyDescent="0.25">
      <c r="A29" t="s">
        <v>108</v>
      </c>
      <c r="B29">
        <f>'FRIGO CONTROL EstadísticPro'!$S$220</f>
        <v>0.61111111111111116</v>
      </c>
      <c r="D29">
        <f>'FRIGO CONTROL EstadísticPro'!$S$256</f>
        <v>0.91666666666666663</v>
      </c>
      <c r="F29">
        <f>'FRIGO CONTROL EstadísticPro'!$S$292</f>
        <v>0.72222222222222221</v>
      </c>
    </row>
    <row r="30" spans="1:7" x14ac:dyDescent="0.25">
      <c r="A30" t="s">
        <v>109</v>
      </c>
      <c r="B30">
        <f>'FRIGO TRAT EstadísticPro'!$S$220</f>
        <v>0.44444444444444442</v>
      </c>
      <c r="C30" s="24"/>
      <c r="D30" s="32">
        <f>34/36</f>
        <v>0.94444444444444442</v>
      </c>
      <c r="F30" s="32">
        <f>28/36</f>
        <v>0.77777777777777779</v>
      </c>
    </row>
    <row r="31" spans="1:7" x14ac:dyDescent="0.25">
      <c r="A31" t="s">
        <v>110</v>
      </c>
      <c r="B31">
        <f>'TVC CONTROL EstadísticPro'!$S$220</f>
        <v>0.44444444444444442</v>
      </c>
      <c r="D31">
        <f>'TVC CONTROL EstadísticPro'!$S$256</f>
        <v>0.7142857142857143</v>
      </c>
      <c r="F31">
        <f>'TVC CONTROL EstadísticPro'!$S$292</f>
        <v>0</v>
      </c>
    </row>
    <row r="32" spans="1:7" x14ac:dyDescent="0.25">
      <c r="A32" t="s">
        <v>111</v>
      </c>
      <c r="B32" s="4">
        <f>'TVC TRAT Estadistic Pro'!$S$205</f>
        <v>0.30555555555555558</v>
      </c>
      <c r="C32" s="4"/>
      <c r="D32" s="25">
        <f>'TVC TRAT Estadistic Pro'!$S$241</f>
        <v>0.86111111111111116</v>
      </c>
      <c r="E32" s="25"/>
      <c r="F32" s="4">
        <f>'TVC TRAT Estadistic Pro'!$S$275</f>
        <v>0.3888888888888889</v>
      </c>
      <c r="G32" s="4"/>
    </row>
  </sheetData>
  <mergeCells count="9">
    <mergeCell ref="B25:C25"/>
    <mergeCell ref="D25:E25"/>
    <mergeCell ref="F25:G25"/>
    <mergeCell ref="B3:C3"/>
    <mergeCell ref="D3:E3"/>
    <mergeCell ref="F3:G3"/>
    <mergeCell ref="B14:C14"/>
    <mergeCell ref="D14:E14"/>
    <mergeCell ref="F14:G14"/>
  </mergeCells>
  <pageMargins left="0.7" right="0.7" top="0.75" bottom="0.75" header="0.3" footer="0.3"/>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2"/>
  <sheetViews>
    <sheetView zoomScale="60" zoomScaleNormal="60" workbookViewId="0">
      <selection activeCell="H40" sqref="H40"/>
    </sheetView>
  </sheetViews>
  <sheetFormatPr baseColWidth="10" defaultRowHeight="15.75" x14ac:dyDescent="0.25"/>
  <cols>
    <col min="1" max="1" width="23" bestFit="1" customWidth="1"/>
  </cols>
  <sheetData>
    <row r="1" spans="1:7" x14ac:dyDescent="0.25">
      <c r="A1" s="27" t="s">
        <v>72</v>
      </c>
      <c r="B1" t="s">
        <v>105</v>
      </c>
    </row>
    <row r="2" spans="1:7" x14ac:dyDescent="0.25">
      <c r="B2" t="s">
        <v>112</v>
      </c>
    </row>
    <row r="3" spans="1:7" x14ac:dyDescent="0.25">
      <c r="B3" s="57" t="s">
        <v>113</v>
      </c>
      <c r="C3" s="57"/>
      <c r="D3" s="57" t="s">
        <v>114</v>
      </c>
      <c r="E3" s="57"/>
      <c r="F3" s="57" t="s">
        <v>115</v>
      </c>
      <c r="G3" s="57"/>
    </row>
    <row r="4" spans="1:7" x14ac:dyDescent="0.25">
      <c r="B4" t="s">
        <v>103</v>
      </c>
      <c r="C4" t="s">
        <v>104</v>
      </c>
      <c r="D4" t="s">
        <v>103</v>
      </c>
      <c r="E4" t="s">
        <v>104</v>
      </c>
      <c r="F4" t="s">
        <v>103</v>
      </c>
      <c r="G4" t="s">
        <v>104</v>
      </c>
    </row>
    <row r="5" spans="1:7" x14ac:dyDescent="0.25">
      <c r="A5" t="s">
        <v>106</v>
      </c>
      <c r="B5">
        <f>'INICIAL CONTROL Estadística Pro'!G4</f>
        <v>3.3899999999999997</v>
      </c>
      <c r="C5">
        <f>'INICIAL CONTROL Estadística Pro'!H4</f>
        <v>0.88331273018696332</v>
      </c>
      <c r="D5">
        <f>'INICIAL CONTROL Estadística Pro'!G34</f>
        <v>4.3250000000000002</v>
      </c>
      <c r="E5">
        <f>'INICIAL CONTROL Estadística Pro'!H34</f>
        <v>0.73891229473486575</v>
      </c>
      <c r="F5">
        <f>'INICIAL CONTROL Estadística Pro'!G64</f>
        <v>5.0749999999999993</v>
      </c>
      <c r="G5">
        <f>'INICIAL CONTROL Estadística Pro'!H64</f>
        <v>0.57516864093694231</v>
      </c>
    </row>
    <row r="6" spans="1:7" x14ac:dyDescent="0.25">
      <c r="A6" t="s">
        <v>107</v>
      </c>
      <c r="B6">
        <f>'CONFECCION TRATA EstadísticPro'!G4</f>
        <v>4.0066666666666668</v>
      </c>
      <c r="C6">
        <f>'CONFECCION TRATA EstadísticPro'!H4</f>
        <v>0.76007410407022757</v>
      </c>
      <c r="D6">
        <f>'CONFECCION TRATA EstadísticPro'!G34</f>
        <v>4.5350000000000001</v>
      </c>
      <c r="E6">
        <f>'CONFECCION TRATA EstadísticPro'!H34</f>
        <v>0.73580240038599232</v>
      </c>
      <c r="F6">
        <f>'CONFECCION TRATA EstadísticPro'!G64</f>
        <v>4.4249999999999998</v>
      </c>
      <c r="G6">
        <f>'CONFECCION TRATA EstadísticPro'!H64</f>
        <v>0.69910657270547638</v>
      </c>
    </row>
    <row r="7" spans="1:7" x14ac:dyDescent="0.25">
      <c r="A7" t="s">
        <v>108</v>
      </c>
      <c r="B7">
        <f>'FRIGO CONTROL EstadísticPro'!G4</f>
        <v>2.8458333333333332</v>
      </c>
      <c r="C7">
        <f>'FRIGO CONTROL EstadísticPro'!H4</f>
        <v>0.51427827375569635</v>
      </c>
      <c r="D7">
        <f>'FRIGO CONTROL EstadísticPro'!G40</f>
        <v>2.2944444444444443</v>
      </c>
      <c r="E7">
        <f>'FRIGO CONTROL EstadísticPro'!H40</f>
        <v>0.71342011043161146</v>
      </c>
      <c r="F7">
        <f>'FRIGO CONTROL EstadísticPro'!G76</f>
        <v>4.6694444444444443</v>
      </c>
      <c r="G7">
        <f>'FRIGO CONTROL EstadísticPro'!H76</f>
        <v>0.51022092942704722</v>
      </c>
    </row>
    <row r="8" spans="1:7" x14ac:dyDescent="0.25">
      <c r="A8" t="s">
        <v>109</v>
      </c>
      <c r="B8">
        <f>'FRIGO TRAT EstadísticPro'!G4</f>
        <v>2.7902777777777779</v>
      </c>
      <c r="C8">
        <f>'FRIGO TRAT EstadísticPro'!H4</f>
        <v>0.42641687256292821</v>
      </c>
      <c r="D8">
        <f>'FRIGO TRAT EstadísticPro'!G40</f>
        <v>2.7944444444444438</v>
      </c>
      <c r="E8">
        <f>'FRIGO TRAT EstadísticPro'!H40</f>
        <v>0.69895613777953614</v>
      </c>
      <c r="F8">
        <f>'FRIGO TRAT EstadísticPro'!G76</f>
        <v>4.6166666666666663</v>
      </c>
      <c r="G8">
        <f>'FRIGO TRAT EstadísticPro'!H76</f>
        <v>0.60674777061219054</v>
      </c>
    </row>
    <row r="9" spans="1:7" x14ac:dyDescent="0.25">
      <c r="A9" t="s">
        <v>110</v>
      </c>
      <c r="B9">
        <f>'TVC CONTROL EstadísticPro'!G4</f>
        <v>1.6569444444444441</v>
      </c>
      <c r="C9">
        <f>'TVC CONTROL EstadísticPro'!H4</f>
        <v>0.92382379100421375</v>
      </c>
      <c r="D9">
        <f>'TVC CONTROL EstadísticPro'!G40</f>
        <v>0.59722222222222221</v>
      </c>
      <c r="E9">
        <f>'TVC CONTROL EstadísticPro'!H40</f>
        <v>0.21809055931766513</v>
      </c>
      <c r="F9">
        <f>'TVC CONTROL EstadísticPro'!G76</f>
        <v>3.1986111111111111</v>
      </c>
      <c r="G9">
        <f>'TVC CONTROL EstadísticPro'!H76</f>
        <v>0.68175048966519658</v>
      </c>
    </row>
    <row r="10" spans="1:7" x14ac:dyDescent="0.25">
      <c r="A10" t="s">
        <v>111</v>
      </c>
      <c r="B10">
        <f>'TVC TRAT Estadistic Pro'!G4</f>
        <v>1.3013888888888887</v>
      </c>
      <c r="C10">
        <f>'TVC TRAT Estadistic Pro'!H4</f>
        <v>0.85427380280489174</v>
      </c>
      <c r="D10">
        <f>'TVC TRAT Estadistic Pro'!G40</f>
        <v>0.84666666666666657</v>
      </c>
      <c r="E10">
        <f>'TVC TRAT Estadistic Pro'!H40</f>
        <v>0.9480807681084682</v>
      </c>
      <c r="F10">
        <f>'TVC TRAT Estadistic Pro'!G76</f>
        <v>3.1541666666666668</v>
      </c>
      <c r="G10" s="24">
        <f>'TVC TRAT Estadistic Pro'!H76</f>
        <v>0.91342174580764612</v>
      </c>
    </row>
    <row r="12" spans="1:7" x14ac:dyDescent="0.25">
      <c r="B12" t="s">
        <v>116</v>
      </c>
    </row>
    <row r="13" spans="1:7" x14ac:dyDescent="0.25">
      <c r="B13" t="s">
        <v>112</v>
      </c>
    </row>
    <row r="14" spans="1:7" x14ac:dyDescent="0.25">
      <c r="B14" s="57" t="s">
        <v>113</v>
      </c>
      <c r="C14" s="57"/>
      <c r="D14" s="57" t="s">
        <v>114</v>
      </c>
      <c r="E14" s="57"/>
      <c r="F14" s="57" t="s">
        <v>115</v>
      </c>
      <c r="G14" s="57"/>
    </row>
    <row r="15" spans="1:7" x14ac:dyDescent="0.25">
      <c r="B15" t="s">
        <v>103</v>
      </c>
      <c r="C15" t="s">
        <v>104</v>
      </c>
      <c r="D15" t="s">
        <v>103</v>
      </c>
      <c r="E15" t="s">
        <v>104</v>
      </c>
      <c r="F15" t="s">
        <v>103</v>
      </c>
      <c r="G15" t="s">
        <v>104</v>
      </c>
    </row>
    <row r="16" spans="1:7" x14ac:dyDescent="0.25">
      <c r="A16" t="s">
        <v>106</v>
      </c>
      <c r="B16">
        <f>'INICIAL CONTROL Estadística Pro'!G94</f>
        <v>3.3483333333333345</v>
      </c>
      <c r="C16">
        <f>'INICIAL CONTROL Estadística Pro'!H94</f>
        <v>0.78229143230477793</v>
      </c>
      <c r="D16">
        <f>'INICIAL CONTROL Estadística Pro'!G124</f>
        <v>3.9633333333333334</v>
      </c>
      <c r="E16">
        <f>'INICIAL CONTROL Estadística Pro'!H124</f>
        <v>0.75154247514962358</v>
      </c>
      <c r="F16">
        <f>'INICIAL CONTROL Estadística Pro'!G154</f>
        <v>5.2783333333333351</v>
      </c>
      <c r="G16">
        <f>'INICIAL CONTROL Estadística Pro'!H154</f>
        <v>0.60553244358157843</v>
      </c>
    </row>
    <row r="17" spans="1:7" x14ac:dyDescent="0.25">
      <c r="A17" t="s">
        <v>107</v>
      </c>
      <c r="B17">
        <f>'CONFECCION TRATA EstadísticPro'!G88</f>
        <v>3.9950000000000006</v>
      </c>
      <c r="C17">
        <f>'CONFECCION TRATA EstadísticPro'!H88</f>
        <v>0.5663479495857604</v>
      </c>
      <c r="D17">
        <f>'CONFECCION TRATA EstadísticPro'!G118</f>
        <v>4.2999999999999989</v>
      </c>
      <c r="E17">
        <f>'CONFECCION TRATA EstadísticPro'!H118</f>
        <v>0.69691438152216301</v>
      </c>
      <c r="F17">
        <f>'CONFECCION TRATA EstadísticPro'!G148</f>
        <v>4.6916666666666647</v>
      </c>
      <c r="G17">
        <f>'CONFECCION TRATA EstadísticPro'!H148</f>
        <v>1.1550551064129329</v>
      </c>
    </row>
    <row r="18" spans="1:7" x14ac:dyDescent="0.25">
      <c r="A18" t="s">
        <v>118</v>
      </c>
      <c r="B18">
        <f>'FRIGO CONTROL EstadísticPro'!G112</f>
        <v>3.0027777777777773</v>
      </c>
      <c r="C18">
        <f>'FRIGO CONTROL EstadísticPro'!H112</f>
        <v>0.90221508715608834</v>
      </c>
      <c r="D18">
        <f>'FRIGO CONTROL EstadísticPro'!G148</f>
        <v>2.2611111111111111</v>
      </c>
      <c r="E18">
        <f>'FRIGO CONTROL EstadísticPro'!H148</f>
        <v>0.71435396499325676</v>
      </c>
      <c r="F18">
        <f>'FRIGO CONTROL EstadísticPro'!G184</f>
        <v>4.3486111111111105</v>
      </c>
      <c r="G18">
        <f>'FRIGO CONTROL EstadísticPro'!H184</f>
        <v>0.45268817888431201</v>
      </c>
    </row>
    <row r="19" spans="1:7" x14ac:dyDescent="0.25">
      <c r="A19" t="s">
        <v>109</v>
      </c>
      <c r="B19">
        <f>'FRIGO TRAT EstadísticPro'!G112</f>
        <v>2.7124999999999999</v>
      </c>
      <c r="C19">
        <f>'FRIGO TRAT EstadísticPro'!H112</f>
        <v>0.57908486918092494</v>
      </c>
      <c r="D19">
        <f>'FRIGO TRAT EstadísticPro'!G148</f>
        <v>2.4375000000000004</v>
      </c>
      <c r="E19">
        <f>'FRIGO TRAT EstadísticPro'!H148</f>
        <v>0.88409558306780289</v>
      </c>
      <c r="F19">
        <f>'FRIGO TRAT EstadísticPro'!G184</f>
        <v>4.3861111111111102</v>
      </c>
      <c r="G19">
        <f>'FRIGO TRAT EstadísticPro'!H184</f>
        <v>0.58926238530060671</v>
      </c>
    </row>
    <row r="20" spans="1:7" x14ac:dyDescent="0.25">
      <c r="A20" t="s">
        <v>110</v>
      </c>
      <c r="B20">
        <f>'TVC CONTROL EstadísticPro'!G112</f>
        <v>1.9624999999999995</v>
      </c>
      <c r="C20">
        <f>'TVC CONTROL EstadísticPro'!H112</f>
        <v>1.0342267643026852</v>
      </c>
      <c r="D20">
        <f>'TVC CONTROL EstadísticPro'!G148</f>
        <v>0.56388888888888888</v>
      </c>
      <c r="E20">
        <f>'TVC CONTROL EstadísticPro'!H148</f>
        <v>0.23833083581774983</v>
      </c>
      <c r="F20">
        <f>'TVC CONTROL EstadísticPro'!G184</f>
        <v>3.1680555555555561</v>
      </c>
      <c r="G20">
        <f>'TVC CONTROL EstadísticPro'!H184</f>
        <v>0.77984914088539092</v>
      </c>
    </row>
    <row r="21" spans="1:7" x14ac:dyDescent="0.25">
      <c r="A21" t="s">
        <v>111</v>
      </c>
      <c r="B21">
        <f>'TVC TRAT Estadistic Pro'!G112</f>
        <v>1.8152777777777775</v>
      </c>
      <c r="C21">
        <f>'TVC TRAT Estadistic Pro'!H112</f>
        <v>1.1040716491012743</v>
      </c>
      <c r="D21">
        <f>'TVC TRAT Estadistic Pro'!G148</f>
        <v>0.57500000000000007</v>
      </c>
      <c r="E21">
        <f>'TVC TRAT Estadistic Pro'!H148</f>
        <v>0.27555139525789246</v>
      </c>
      <c r="F21">
        <f>'TVC TRAT Estadistic Pro'!G184</f>
        <v>2.5976190476190473</v>
      </c>
      <c r="G21">
        <f>'TVC TRAT Estadistic Pro'!H184</f>
        <v>0.7210194502362961</v>
      </c>
    </row>
    <row r="23" spans="1:7" x14ac:dyDescent="0.25">
      <c r="B23" t="s">
        <v>117</v>
      </c>
    </row>
    <row r="24" spans="1:7" x14ac:dyDescent="0.25">
      <c r="B24" t="s">
        <v>112</v>
      </c>
    </row>
    <row r="25" spans="1:7" x14ac:dyDescent="0.25">
      <c r="B25" s="57" t="s">
        <v>113</v>
      </c>
      <c r="C25" s="57"/>
      <c r="D25" s="57" t="s">
        <v>114</v>
      </c>
      <c r="E25" s="57"/>
      <c r="F25" s="57" t="s">
        <v>115</v>
      </c>
      <c r="G25" s="57"/>
    </row>
    <row r="26" spans="1:7" x14ac:dyDescent="0.25">
      <c r="B26" t="s">
        <v>103</v>
      </c>
      <c r="C26" t="s">
        <v>104</v>
      </c>
      <c r="D26" t="s">
        <v>103</v>
      </c>
      <c r="E26" t="s">
        <v>104</v>
      </c>
      <c r="F26" t="s">
        <v>103</v>
      </c>
      <c r="G26" t="s">
        <v>104</v>
      </c>
    </row>
    <row r="27" spans="1:7" x14ac:dyDescent="0.25">
      <c r="A27" t="s">
        <v>106</v>
      </c>
      <c r="B27">
        <f>'INICIAL CONTROL Estadística Pro'!G184</f>
        <v>3.8350000000000013</v>
      </c>
      <c r="C27">
        <f>'INICIAL CONTROL Estadística Pro'!H184</f>
        <v>0.64435880987386152</v>
      </c>
      <c r="D27">
        <f>'INICIAL CONTROL Estadística Pro'!G214</f>
        <v>3.1416666666666675</v>
      </c>
      <c r="E27">
        <f>'INICIAL CONTROL Estadística Pro'!H214</f>
        <v>0.74128073389018867</v>
      </c>
      <c r="F27">
        <f>'INICIAL CONTROL Estadística Pro'!G244</f>
        <v>5.2666666666666657</v>
      </c>
      <c r="G27">
        <f>'INICIAL CONTROL Estadística Pro'!H244</f>
        <v>0.51282404950150939</v>
      </c>
    </row>
    <row r="28" spans="1:7" x14ac:dyDescent="0.25">
      <c r="A28" t="s">
        <v>107</v>
      </c>
      <c r="B28">
        <f>'CONFECCION TRATA EstadísticPro'!G172</f>
        <v>3.6433333333333331</v>
      </c>
      <c r="C28">
        <f>'CONFECCION TRATA EstadísticPro'!H172</f>
        <v>0.85295968831185498</v>
      </c>
      <c r="D28">
        <f>'CONFECCION TRATA EstadísticPro'!G202</f>
        <v>3.11</v>
      </c>
      <c r="E28">
        <f>'CONFECCION TRATA EstadísticPro'!H202</f>
        <v>0.54065732661972443</v>
      </c>
      <c r="F28">
        <f>'CONFECCION TRATA EstadísticPro'!G232</f>
        <v>4.8416666666666668</v>
      </c>
      <c r="G28">
        <f>'CONFECCION TRATA EstadísticPro'!H232</f>
        <v>0.54086618667102293</v>
      </c>
    </row>
    <row r="29" spans="1:7" x14ac:dyDescent="0.25">
      <c r="A29" t="s">
        <v>108</v>
      </c>
      <c r="B29">
        <f>'FRIGO CONTROL EstadísticPro'!G220</f>
        <v>2.2269444444444435</v>
      </c>
      <c r="C29">
        <f>'FRIGO CONTROL EstadísticPro'!H220</f>
        <v>0.78730578355896796</v>
      </c>
      <c r="D29">
        <f>'FRIGO CONTROL EstadísticPro'!G256</f>
        <v>1.7208333333333334</v>
      </c>
      <c r="E29">
        <f>'FRIGO CONTROL EstadísticPro'!H256</f>
        <v>0.81612105194546469</v>
      </c>
      <c r="F29">
        <f>'FRIGO CONTROL EstadísticPro'!G292</f>
        <v>4.1309722222222236</v>
      </c>
      <c r="G29">
        <f>'FRIGO CONTROL EstadísticPro'!H292</f>
        <v>0.58064473948538564</v>
      </c>
    </row>
    <row r="30" spans="1:7" x14ac:dyDescent="0.25">
      <c r="A30" t="s">
        <v>109</v>
      </c>
      <c r="B30">
        <f>'FRIGO TRAT EstadísticPro'!G220</f>
        <v>2.7611111111111111</v>
      </c>
      <c r="C30" s="24">
        <f>'FRIGO TRAT EstadísticPro'!H220</f>
        <v>1.2921803893923467</v>
      </c>
      <c r="D30">
        <f>'FRIGO TRAT EstadísticPro'!G256</f>
        <v>1.9208333333333332</v>
      </c>
      <c r="E30">
        <f>'FRIGO TRAT EstadísticPro'!H256</f>
        <v>0.69819921430573328</v>
      </c>
      <c r="F30">
        <f>'FRIGO TRAT EstadísticPro'!G292</f>
        <v>4.593055555555555</v>
      </c>
      <c r="G30">
        <f>'FRIGO TRAT EstadísticPro'!H292</f>
        <v>0.48301919183666753</v>
      </c>
    </row>
    <row r="31" spans="1:7" x14ac:dyDescent="0.25">
      <c r="A31" t="s">
        <v>110</v>
      </c>
      <c r="B31">
        <f>'TVC CONTROL EstadísticPro'!G220</f>
        <v>1.5347222222222225</v>
      </c>
      <c r="C31">
        <f>'TVC CONTROL EstadísticPro'!H220</f>
        <v>1.06568686398186</v>
      </c>
      <c r="D31">
        <f>'TVC CONTROL EstadísticPro'!G256</f>
        <v>0.8671428571428571</v>
      </c>
      <c r="E31">
        <f>'TVC CONTROL EstadísticPro'!H256</f>
        <v>0.89121058259033759</v>
      </c>
      <c r="F31">
        <f>'TVC CONTROL EstadísticPro'!G292</f>
        <v>3.5680555555555569</v>
      </c>
      <c r="G31">
        <f>'TVC CONTROL EstadísticPro'!H292</f>
        <v>1.0698566511305372</v>
      </c>
    </row>
    <row r="32" spans="1:7" x14ac:dyDescent="0.25">
      <c r="A32" t="s">
        <v>111</v>
      </c>
      <c r="B32" s="4">
        <v>1.9972222222222216</v>
      </c>
      <c r="C32" s="4">
        <v>1.2013649644374431</v>
      </c>
      <c r="D32" s="25">
        <v>0.86388888888888893</v>
      </c>
      <c r="E32" s="25">
        <v>0.74599991488999051</v>
      </c>
      <c r="F32" s="4">
        <v>3.2319444444444452</v>
      </c>
      <c r="G32" s="4">
        <v>0.95027460525724883</v>
      </c>
    </row>
  </sheetData>
  <mergeCells count="9">
    <mergeCell ref="B25:C25"/>
    <mergeCell ref="D25:E25"/>
    <mergeCell ref="F25:G25"/>
    <mergeCell ref="B3:C3"/>
    <mergeCell ref="D3:E3"/>
    <mergeCell ref="F3:G3"/>
    <mergeCell ref="B14:C14"/>
    <mergeCell ref="D14:E14"/>
    <mergeCell ref="F14:G14"/>
  </mergeCells>
  <pageMargins left="0.7" right="0.7" top="0.75" bottom="0.75" header="0.3" footer="0.3"/>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2"/>
  <sheetViews>
    <sheetView zoomScale="60" zoomScaleNormal="60" zoomScalePageLayoutView="145" workbookViewId="0">
      <selection activeCell="N60" sqref="N60"/>
    </sheetView>
  </sheetViews>
  <sheetFormatPr baseColWidth="10" defaultRowHeight="15.75" x14ac:dyDescent="0.25"/>
  <cols>
    <col min="1" max="1" width="23" bestFit="1" customWidth="1"/>
  </cols>
  <sheetData>
    <row r="1" spans="1:7" x14ac:dyDescent="0.25">
      <c r="A1" s="27" t="s">
        <v>5</v>
      </c>
      <c r="B1" t="s">
        <v>105</v>
      </c>
    </row>
    <row r="2" spans="1:7" x14ac:dyDescent="0.25">
      <c r="B2" t="s">
        <v>112</v>
      </c>
    </row>
    <row r="3" spans="1:7" x14ac:dyDescent="0.25">
      <c r="B3" s="57" t="s">
        <v>113</v>
      </c>
      <c r="C3" s="57"/>
      <c r="D3" s="57" t="s">
        <v>114</v>
      </c>
      <c r="E3" s="57"/>
      <c r="F3" s="57" t="s">
        <v>115</v>
      </c>
      <c r="G3" s="57"/>
    </row>
    <row r="4" spans="1:7" x14ac:dyDescent="0.25">
      <c r="B4" t="s">
        <v>103</v>
      </c>
      <c r="C4" t="s">
        <v>104</v>
      </c>
      <c r="D4" t="s">
        <v>103</v>
      </c>
      <c r="E4" t="s">
        <v>104</v>
      </c>
      <c r="F4" t="s">
        <v>103</v>
      </c>
      <c r="G4" t="s">
        <v>104</v>
      </c>
    </row>
    <row r="5" spans="1:7" x14ac:dyDescent="0.25">
      <c r="A5" t="s">
        <v>106</v>
      </c>
      <c r="B5">
        <f>'INICIAL CONTROL Estadística Pro'!O4</f>
        <v>1.3533999999999999</v>
      </c>
      <c r="C5">
        <f>'INICIAL CONTROL Estadística Pro'!P4</f>
        <v>3.0703257156204065E-2</v>
      </c>
      <c r="D5">
        <f>'INICIAL CONTROL Estadística Pro'!O34</f>
        <v>1.8134666666666668</v>
      </c>
      <c r="E5">
        <f>'INICIAL CONTROL Estadística Pro'!P34</f>
        <v>0.19376016962557946</v>
      </c>
      <c r="F5">
        <f>'INICIAL CONTROL Estadística Pro'!O64</f>
        <v>1.8134666666666668</v>
      </c>
      <c r="G5">
        <f>'INICIAL CONTROL Estadística Pro'!P64</f>
        <v>0.19376016962557946</v>
      </c>
    </row>
    <row r="6" spans="1:7" x14ac:dyDescent="0.25">
      <c r="A6" t="s">
        <v>107</v>
      </c>
      <c r="B6">
        <f>'CONFECCION TRATA EstadísticPro'!O4</f>
        <v>1.4896333333333331</v>
      </c>
      <c r="C6">
        <f>'CONFECCION TRATA EstadísticPro'!P4</f>
        <v>0.16714228469580442</v>
      </c>
      <c r="D6">
        <f>'CONFECCION TRATA EstadísticPro'!O34</f>
        <v>1.7933666666666672</v>
      </c>
      <c r="E6">
        <f>'CONFECCION TRATA EstadísticPro'!P34</f>
        <v>0.12158854112675818</v>
      </c>
      <c r="F6">
        <f>'CONFECCION TRATA EstadísticPro'!O64</f>
        <v>1.3422333333333334</v>
      </c>
      <c r="G6">
        <f>'CONFECCION TRATA EstadísticPro'!P64</f>
        <v>1.3947162196422905E-2</v>
      </c>
    </row>
    <row r="7" spans="1:7" x14ac:dyDescent="0.25">
      <c r="A7" t="s">
        <v>108</v>
      </c>
      <c r="B7">
        <f>'FRIGO CONTROL EstadísticPro'!O4</f>
        <v>1.5209000000000001</v>
      </c>
      <c r="C7">
        <f>'FRIGO CONTROL EstadísticPro'!P4</f>
        <v>9.3260053077402871E-2</v>
      </c>
      <c r="D7">
        <f>'FRIGO CONTROL EstadísticPro'!O40</f>
        <v>1.8648333333333333</v>
      </c>
      <c r="E7">
        <f>'FRIGO CONTROL EstadísticPro'!P40</f>
        <v>0.10035100065935232</v>
      </c>
      <c r="F7">
        <f>'FRIGO CONTROL EstadísticPro'!O76</f>
        <v>1.3790833333333332</v>
      </c>
      <c r="G7">
        <f>'FRIGO CONTROL EstadísticPro'!P76</f>
        <v>7.8230450167011842E-2</v>
      </c>
    </row>
    <row r="8" spans="1:7" x14ac:dyDescent="0.25">
      <c r="A8" t="s">
        <v>109</v>
      </c>
      <c r="B8">
        <f>'FRIGO TRAT EstadísticPro'!O4</f>
        <v>1.6895166666666668</v>
      </c>
      <c r="C8">
        <f>'FRIGO TRAT EstadísticPro'!P4</f>
        <v>5.99578254553427E-2</v>
      </c>
      <c r="D8">
        <f>'FRIGO TRAT EstadísticPro'!O40</f>
        <v>1.9564000000000004</v>
      </c>
      <c r="E8">
        <f>'FRIGO TRAT EstadísticPro'!P40</f>
        <v>5.3179601352398374E-2</v>
      </c>
      <c r="F8">
        <f>'FRIGO TRAT EstadísticPro'!O76</f>
        <v>1.3087333333333333</v>
      </c>
      <c r="G8">
        <f>'FRIGO TRAT EstadísticPro'!P76</f>
        <v>1.023441905206803E-2</v>
      </c>
    </row>
    <row r="9" spans="1:7" x14ac:dyDescent="0.25">
      <c r="A9" t="s">
        <v>110</v>
      </c>
      <c r="B9">
        <f>'TVC CONTROL EstadísticPro'!O4</f>
        <v>1.2908666666666666</v>
      </c>
      <c r="C9">
        <f>'TVC CONTROL EstadísticPro'!P4</f>
        <v>0.18131310855350108</v>
      </c>
      <c r="D9">
        <f>'TVC CONTROL EstadísticPro'!O40</f>
        <v>1.5588666666666666</v>
      </c>
      <c r="E9">
        <f>'TVC CONTROL EstadísticPro'!P40</f>
        <v>6.042394668782692E-2</v>
      </c>
      <c r="F9">
        <f>'TVC CONTROL EstadísticPro'!O76</f>
        <v>1.2551333333333334</v>
      </c>
      <c r="G9">
        <f>'TVC CONTROL EstadísticPro'!P76</f>
        <v>0.10913667272431068</v>
      </c>
    </row>
    <row r="10" spans="1:7" x14ac:dyDescent="0.25">
      <c r="A10" t="s">
        <v>111</v>
      </c>
      <c r="B10">
        <f>'TVC TRAT Estadistic Pro'!O4</f>
        <v>1.2082333333333335</v>
      </c>
      <c r="C10">
        <f>'TVC TRAT Estadistic Pro'!P4</f>
        <v>0.13066431545503659</v>
      </c>
      <c r="D10">
        <f>'TVC TRAT Estadistic Pro'!O40</f>
        <v>1.5588666666666668</v>
      </c>
      <c r="E10">
        <f>'TVC TRAT Estadistic Pro'!P40</f>
        <v>4.4610798393811983E-2</v>
      </c>
      <c r="F10">
        <f>'TVC TRAT Estadistic Pro'!O76</f>
        <v>1.2060000000000002</v>
      </c>
      <c r="G10" s="24">
        <f>'TVC TRAT Estadistic Pro'!P76</f>
        <v>0.10005233630455622</v>
      </c>
    </row>
    <row r="12" spans="1:7" x14ac:dyDescent="0.25">
      <c r="B12" t="s">
        <v>116</v>
      </c>
    </row>
    <row r="13" spans="1:7" x14ac:dyDescent="0.25">
      <c r="B13" t="s">
        <v>112</v>
      </c>
    </row>
    <row r="14" spans="1:7" x14ac:dyDescent="0.25">
      <c r="B14" s="57" t="s">
        <v>113</v>
      </c>
      <c r="C14" s="57"/>
      <c r="D14" s="57" t="s">
        <v>114</v>
      </c>
      <c r="E14" s="57"/>
      <c r="F14" s="57" t="s">
        <v>115</v>
      </c>
      <c r="G14" s="57"/>
    </row>
    <row r="15" spans="1:7" x14ac:dyDescent="0.25">
      <c r="B15" t="s">
        <v>103</v>
      </c>
      <c r="C15" t="s">
        <v>104</v>
      </c>
      <c r="D15" t="s">
        <v>103</v>
      </c>
      <c r="E15" t="s">
        <v>104</v>
      </c>
      <c r="F15" t="s">
        <v>103</v>
      </c>
      <c r="G15" t="s">
        <v>104</v>
      </c>
    </row>
    <row r="16" spans="1:7" x14ac:dyDescent="0.25">
      <c r="A16" t="s">
        <v>106</v>
      </c>
      <c r="B16">
        <f>'INICIAL CONTROL Estadística Pro'!O94</f>
        <v>1.3668000000000002</v>
      </c>
      <c r="C16">
        <f>'INICIAL CONTROL Estadística Pro'!P94</f>
        <v>4.3934838112823268E-2</v>
      </c>
      <c r="D16">
        <f>'INICIAL CONTROL Estadística Pro'!O124</f>
        <v>1.7688000000000004</v>
      </c>
      <c r="E16">
        <f>'INICIAL CONTROL Estadística Pro'!P124</f>
        <v>7.8991835021095552E-2</v>
      </c>
      <c r="F16">
        <f>'INICIAL CONTROL Estadística Pro'!O154</f>
        <v>1.3087333333333337</v>
      </c>
      <c r="G16">
        <f>'INICIAL CONTROL Estadística Pro'!P154</f>
        <v>6.843627205899902E-2</v>
      </c>
    </row>
    <row r="17" spans="1:7" x14ac:dyDescent="0.25">
      <c r="A17" t="s">
        <v>107</v>
      </c>
      <c r="B17">
        <f>'CONFECCION TRATA EstadísticPro'!O88</f>
        <v>1.485166666666667</v>
      </c>
      <c r="C17">
        <f>'CONFECCION TRATA EstadísticPro'!P88</f>
        <v>0.15429408068144837</v>
      </c>
      <c r="D17">
        <f>'CONFECCION TRATA EstadísticPro'!O118</f>
        <v>1.9430000000000003</v>
      </c>
      <c r="E17">
        <f>'CONFECCION TRATA EstadísticPro'!P118</f>
        <v>0.16669406108197138</v>
      </c>
      <c r="F17">
        <f>'CONFECCION TRATA EstadísticPro'!O148</f>
        <v>1.3735000000000002</v>
      </c>
      <c r="G17">
        <f>'CONFECCION TRATA EstadísticPro'!P148</f>
        <v>5.0583890716313938E-2</v>
      </c>
    </row>
    <row r="18" spans="1:7" x14ac:dyDescent="0.25">
      <c r="A18" t="s">
        <v>118</v>
      </c>
      <c r="B18">
        <f>'FRIGO CONTROL EstadísticPro'!O112</f>
        <v>1.4382666666666666</v>
      </c>
      <c r="C18">
        <f>'FRIGO CONTROL EstadísticPro'!P112</f>
        <v>0.18242382885285058</v>
      </c>
      <c r="D18">
        <f>'FRIGO CONTROL EstadísticPro'!O148</f>
        <v>1.9251333333333338</v>
      </c>
      <c r="E18">
        <f>'FRIGO CONTROL EstadísticPro'!P148</f>
        <v>0.17072953269230653</v>
      </c>
      <c r="F18">
        <f>'FRIGO CONTROL EstadísticPro'!O184</f>
        <v>1.4248666666666667</v>
      </c>
      <c r="G18">
        <f>'FRIGO CONTROL EstadísticPro'!P184</f>
        <v>2.5365790611241078E-2</v>
      </c>
    </row>
    <row r="19" spans="1:7" x14ac:dyDescent="0.25">
      <c r="A19" t="s">
        <v>109</v>
      </c>
      <c r="B19">
        <f>'FRIGO TRAT EstadísticPro'!O112</f>
        <v>1.6482000000000003</v>
      </c>
      <c r="C19">
        <f>'FRIGO TRAT EstadísticPro'!P112</f>
        <v>3.3499999999999863E-2</v>
      </c>
      <c r="D19">
        <f>'FRIGO TRAT EstadísticPro'!O148</f>
        <v>2.0926333333333336</v>
      </c>
      <c r="E19">
        <f>'FRIGO TRAT EstadísticPro'!P148</f>
        <v>0.10079733792781123</v>
      </c>
      <c r="F19">
        <f>'FRIGO TRAT EstadísticPro'!O184</f>
        <v>1.337766666666667</v>
      </c>
      <c r="G19">
        <f>'FRIGO TRAT EstadísticPro'!P184</f>
        <v>5.0731581222482489E-2</v>
      </c>
    </row>
    <row r="20" spans="1:7" x14ac:dyDescent="0.25">
      <c r="A20" t="s">
        <v>110</v>
      </c>
      <c r="B20">
        <f>'TVC CONTROL EstadísticPro'!O112</f>
        <v>1.4226333333333336</v>
      </c>
      <c r="C20">
        <f>'TVC CONTROL EstadísticPro'!P112</f>
        <v>0.15986673616901462</v>
      </c>
      <c r="D20">
        <f>'TVC CONTROL EstadísticPro'!O148</f>
        <v>1.5745000000000002</v>
      </c>
      <c r="E20">
        <f>'TVC CONTROL EstadísticPro'!P148</f>
        <v>9.0139281115393877E-2</v>
      </c>
      <c r="F20">
        <f>'TVC CONTROL EstadísticPro'!O184</f>
        <v>1.2618333333333336</v>
      </c>
      <c r="G20">
        <f>'TVC CONTROL EstadísticPro'!P184</f>
        <v>3.305031517751883E-2</v>
      </c>
    </row>
    <row r="21" spans="1:7" x14ac:dyDescent="0.25">
      <c r="A21" t="s">
        <v>111</v>
      </c>
      <c r="B21">
        <f>'TVC TRAT Estadistic Pro'!O112</f>
        <v>1.3478166666666669</v>
      </c>
      <c r="C21">
        <f>'TVC TRAT Estadistic Pro'!P112</f>
        <v>0.16904504084217506</v>
      </c>
      <c r="D21">
        <f>'TVC TRAT Estadistic Pro'!O148</f>
        <v>1.5197833333333335</v>
      </c>
      <c r="E21">
        <f>'TVC TRAT Estadistic Pro'!P148</f>
        <v>4.3721457356009172E-2</v>
      </c>
      <c r="F21">
        <f>'TVC TRAT Estadistic Pro'!O184</f>
        <v>1.1524000000000003</v>
      </c>
      <c r="G21">
        <f>'TVC TRAT Estadistic Pro'!P184</f>
        <v>5.484186357154551E-2</v>
      </c>
    </row>
    <row r="23" spans="1:7" x14ac:dyDescent="0.25">
      <c r="B23" t="s">
        <v>117</v>
      </c>
    </row>
    <row r="24" spans="1:7" x14ac:dyDescent="0.25">
      <c r="B24" t="s">
        <v>112</v>
      </c>
    </row>
    <row r="25" spans="1:7" x14ac:dyDescent="0.25">
      <c r="B25" s="57" t="s">
        <v>113</v>
      </c>
      <c r="C25" s="57"/>
      <c r="D25" s="57" t="s">
        <v>114</v>
      </c>
      <c r="E25" s="57"/>
      <c r="F25" s="57" t="s">
        <v>115</v>
      </c>
      <c r="G25" s="57"/>
    </row>
    <row r="26" spans="1:7" x14ac:dyDescent="0.25">
      <c r="B26" t="s">
        <v>103</v>
      </c>
      <c r="C26" t="s">
        <v>104</v>
      </c>
      <c r="D26" t="s">
        <v>103</v>
      </c>
      <c r="E26" t="s">
        <v>104</v>
      </c>
      <c r="F26" t="s">
        <v>103</v>
      </c>
      <c r="G26" t="s">
        <v>104</v>
      </c>
    </row>
    <row r="27" spans="1:7" x14ac:dyDescent="0.25">
      <c r="A27" t="s">
        <v>106</v>
      </c>
      <c r="B27">
        <f>'INICIAL CONTROL Estadística Pro'!O184</f>
        <v>1.3668000000000002</v>
      </c>
      <c r="C27">
        <f>'INICIAL CONTROL Estadística Pro'!P184</f>
        <v>4.1841486589269374E-2</v>
      </c>
      <c r="D27">
        <f>'INICIAL CONTROL Estadística Pro'!O214</f>
        <v>1.7933666666666668</v>
      </c>
      <c r="E27">
        <f>'INICIAL CONTROL Estadística Pro'!P214</f>
        <v>0.11056691789741328</v>
      </c>
      <c r="F27">
        <f>'INICIAL CONTROL Estadística Pro'!O244</f>
        <v>1.3065000000000002</v>
      </c>
      <c r="G27">
        <f>'INICIAL CONTROL Estadística Pro'!P244</f>
        <v>2.0100000000000229E-2</v>
      </c>
    </row>
    <row r="28" spans="1:7" x14ac:dyDescent="0.25">
      <c r="A28" t="s">
        <v>107</v>
      </c>
      <c r="B28">
        <f>'CONFECCION TRATA EstadísticPro'!O172</f>
        <v>1.3355333333333335</v>
      </c>
      <c r="C28">
        <f>'CONFECCION TRATA EstadísticPro'!P172</f>
        <v>8.049300176619914E-2</v>
      </c>
      <c r="D28">
        <f>'CONFECCION TRATA EstadísticPro'!O202</f>
        <v>1.8134666666666668</v>
      </c>
      <c r="E28">
        <f>'CONFECCION TRATA EstadísticPro'!P202</f>
        <v>2.1537486699551116E-2</v>
      </c>
      <c r="F28">
        <f>'CONFECCION TRATA EstadísticPro'!O232</f>
        <v>1.3087333333333335</v>
      </c>
      <c r="G28">
        <f>'CONFECCION TRATA EstadísticPro'!P232</f>
        <v>4.9386469132074375E-2</v>
      </c>
    </row>
    <row r="29" spans="1:7" x14ac:dyDescent="0.25">
      <c r="A29" t="s">
        <v>108</v>
      </c>
      <c r="B29">
        <f>'FRIGO CONTROL EstadísticPro'!O220</f>
        <v>1.5298333333333334</v>
      </c>
      <c r="C29">
        <f>'FRIGO CONTROL EstadísticPro'!P220</f>
        <v>0.13152039132139676</v>
      </c>
      <c r="D29">
        <f>'FRIGO CONTROL EstadísticPro'!O256</f>
        <v>1.7598666666666667</v>
      </c>
      <c r="E29">
        <f>'FRIGO CONTROL EstadísticPro'!P256</f>
        <v>3.1662964695892686E-2</v>
      </c>
      <c r="F29">
        <f>'FRIGO CONTROL EstadísticPro'!O292</f>
        <v>1.3221333333333336</v>
      </c>
      <c r="G29">
        <f>'FRIGO CONTROL EstadísticPro'!P292</f>
        <v>1.6861296905437945E-2</v>
      </c>
    </row>
    <row r="30" spans="1:7" x14ac:dyDescent="0.25">
      <c r="A30" t="s">
        <v>109</v>
      </c>
      <c r="B30">
        <f>'FRIGO TRAT EstadísticPro'!O220</f>
        <v>1.5477000000000001</v>
      </c>
      <c r="C30" s="24">
        <f>'FRIGO TRAT EstadísticPro'!P220</f>
        <v>7.2471580636826211E-2</v>
      </c>
      <c r="D30">
        <f>'FRIGO TRAT EstadísticPro'!O256</f>
        <v>1.6560166666666669</v>
      </c>
      <c r="E30">
        <f>'FRIGO TRAT EstadísticPro'!P256</f>
        <v>9.5479897535205444E-2</v>
      </c>
      <c r="F30">
        <f>'FRIGO TRAT EstadísticPro'!O292</f>
        <v>1.3712666666666664</v>
      </c>
      <c r="G30">
        <f>'FRIGO TRAT EstadísticPro'!P292</f>
        <v>1.5472987214281805E-2</v>
      </c>
    </row>
    <row r="31" spans="1:7" x14ac:dyDescent="0.25">
      <c r="A31" t="s">
        <v>110</v>
      </c>
      <c r="B31">
        <f>'TVC CONTROL EstadísticPro'!O220</f>
        <v>1.1412333333333335</v>
      </c>
      <c r="C31">
        <f>'TVC CONTROL EstadísticPro'!P220</f>
        <v>0.10386800919115254</v>
      </c>
      <c r="D31">
        <f>'TVC CONTROL EstadísticPro'!O256</f>
        <v>1.3444666666666667</v>
      </c>
      <c r="E31">
        <f>'TVC CONTROL EstadísticPro'!P256</f>
        <v>0.13801566336229126</v>
      </c>
      <c r="F31">
        <f>'TVC CONTROL EstadísticPro'!O292</f>
        <v>1.3623333333333332</v>
      </c>
      <c r="G31">
        <f>'TVC CONTROL EstadísticPro'!P292</f>
        <v>3.690072266681689E-2</v>
      </c>
    </row>
    <row r="32" spans="1:7" x14ac:dyDescent="0.25">
      <c r="A32" t="s">
        <v>111</v>
      </c>
      <c r="B32" s="4">
        <f>'TVC TRAT Estadistic Pro'!O205</f>
        <v>1.4784666666666668</v>
      </c>
      <c r="C32" s="4">
        <f>'TVC TRAT Estadistic Pro'!P205</f>
        <v>6.0794270563379028E-2</v>
      </c>
      <c r="D32" s="25">
        <f>'TVC TRAT Estadistic Pro'!O241</f>
        <v>1.2395</v>
      </c>
      <c r="E32" s="25">
        <f>'TVC TRAT Estadistic Pro'!P241</f>
        <v>3.3500000000000085E-2</v>
      </c>
      <c r="F32" s="4">
        <f>'TVC TRAT Estadistic Pro'!O275</f>
        <v>1.2886333333333335</v>
      </c>
      <c r="G32" s="4">
        <f>'TVC TRAT Estadistic Pro'!P275</f>
        <v>4.3074973399101914E-2</v>
      </c>
    </row>
  </sheetData>
  <mergeCells count="9">
    <mergeCell ref="B25:C25"/>
    <mergeCell ref="D25:E25"/>
    <mergeCell ref="F25:G25"/>
    <mergeCell ref="B3:C3"/>
    <mergeCell ref="D3:E3"/>
    <mergeCell ref="F3:G3"/>
    <mergeCell ref="B14:C14"/>
    <mergeCell ref="D14:E14"/>
    <mergeCell ref="F14:G14"/>
  </mergeCells>
  <pageMargins left="0.7" right="0.7" top="0.75" bottom="0.75" header="0.3" footer="0.3"/>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2"/>
  <sheetViews>
    <sheetView zoomScale="60" zoomScaleNormal="60" zoomScalePageLayoutView="115" workbookViewId="0"/>
  </sheetViews>
  <sheetFormatPr baseColWidth="10" defaultRowHeight="15.75" x14ac:dyDescent="0.25"/>
  <cols>
    <col min="1" max="1" width="23" bestFit="1" customWidth="1"/>
  </cols>
  <sheetData>
    <row r="1" spans="1:7" x14ac:dyDescent="0.25">
      <c r="A1" s="27" t="s">
        <v>3</v>
      </c>
      <c r="B1" t="s">
        <v>105</v>
      </c>
    </row>
    <row r="2" spans="1:7" x14ac:dyDescent="0.25">
      <c r="B2" t="s">
        <v>112</v>
      </c>
    </row>
    <row r="3" spans="1:7" x14ac:dyDescent="0.25">
      <c r="B3" s="57" t="s">
        <v>113</v>
      </c>
      <c r="C3" s="57"/>
      <c r="D3" s="57" t="s">
        <v>114</v>
      </c>
      <c r="E3" s="57"/>
      <c r="F3" s="57" t="s">
        <v>115</v>
      </c>
      <c r="G3" s="57"/>
    </row>
    <row r="4" spans="1:7" x14ac:dyDescent="0.25">
      <c r="B4" t="s">
        <v>103</v>
      </c>
      <c r="C4" t="s">
        <v>104</v>
      </c>
      <c r="D4" t="s">
        <v>103</v>
      </c>
      <c r="E4" t="s">
        <v>104</v>
      </c>
      <c r="F4" t="s">
        <v>103</v>
      </c>
      <c r="G4" t="s">
        <v>104</v>
      </c>
    </row>
    <row r="5" spans="1:7" x14ac:dyDescent="0.25">
      <c r="A5" t="s">
        <v>106</v>
      </c>
      <c r="B5">
        <f>'INICIAL CONTROL Estadística Pro'!J4</f>
        <v>10.563333333333336</v>
      </c>
      <c r="C5">
        <f>'INICIAL CONTROL Estadística Pro'!K4</f>
        <v>1.4329817799292219</v>
      </c>
      <c r="D5">
        <f>'INICIAL CONTROL Estadística Pro'!J34</f>
        <v>14.170000000000003</v>
      </c>
      <c r="E5">
        <f>'INICIAL CONTROL Estadística Pro'!K34</f>
        <v>1.2841608020482644</v>
      </c>
      <c r="F5">
        <f>'INICIAL CONTROL Estadística Pro'!J64</f>
        <v>12.009999999999998</v>
      </c>
      <c r="G5">
        <f>'INICIAL CONTROL Estadística Pro'!K64</f>
        <v>0.80487737339727516</v>
      </c>
    </row>
    <row r="6" spans="1:7" x14ac:dyDescent="0.25">
      <c r="A6" t="s">
        <v>107</v>
      </c>
      <c r="B6">
        <f>'CONFECCION TRATA EstadísticPro'!J4</f>
        <v>10.526666666666667</v>
      </c>
      <c r="C6">
        <f>'CONFECCION TRATA EstadísticPro'!K4</f>
        <v>1.5693032350945288</v>
      </c>
      <c r="D6">
        <f>'CONFECCION TRATA EstadísticPro'!J34</f>
        <v>14.357666666666665</v>
      </c>
      <c r="E6">
        <f>'CONFECCION TRATA EstadísticPro'!K34</f>
        <v>1.3177977536557837</v>
      </c>
      <c r="F6">
        <f>'CONFECCION TRATA EstadísticPro'!J64</f>
        <v>12.041666666666664</v>
      </c>
      <c r="G6">
        <f>'CONFECCION TRATA EstadísticPro'!K64</f>
        <v>1.00473516591348</v>
      </c>
    </row>
    <row r="7" spans="1:7" x14ac:dyDescent="0.25">
      <c r="A7" t="s">
        <v>108</v>
      </c>
      <c r="B7">
        <f>'FRIGO CONTROL EstadísticPro'!J4</f>
        <v>10.233333333333333</v>
      </c>
      <c r="C7">
        <f>'FRIGO CONTROL EstadísticPro'!K4</f>
        <v>0.25166114784235838</v>
      </c>
      <c r="D7">
        <f>'FRIGO CONTROL EstadísticPro'!J40</f>
        <v>11.5</v>
      </c>
      <c r="E7">
        <f>'FRIGO CONTROL EstadísticPro'!K40</f>
        <v>0.3605551275463994</v>
      </c>
      <c r="F7">
        <f>'FRIGO CONTROL EstadísticPro'!J76</f>
        <v>11.727777777777776</v>
      </c>
      <c r="G7">
        <f>'FRIGO CONTROL EstadísticPro'!K76</f>
        <v>1.1881825523789593</v>
      </c>
    </row>
    <row r="8" spans="1:7" x14ac:dyDescent="0.25">
      <c r="A8" t="s">
        <v>109</v>
      </c>
      <c r="B8">
        <f>'FRIGO TRAT EstadísticPro'!J4</f>
        <v>9.7333333333333343</v>
      </c>
      <c r="C8">
        <f>'FRIGO TRAT EstadísticPro'!K4</f>
        <v>0.40414518843273756</v>
      </c>
      <c r="D8">
        <f>'FRIGO TRAT EstadísticPro'!J40</f>
        <v>12.033333333333333</v>
      </c>
      <c r="E8">
        <f>'FRIGO TRAT EstadísticPro'!K40</f>
        <v>0.11547005383792475</v>
      </c>
      <c r="F8">
        <f>'FRIGO TRAT EstadísticPro'!J76</f>
        <v>13.08611111111111</v>
      </c>
      <c r="G8">
        <f>'FRIGO TRAT EstadísticPro'!K76</f>
        <v>1.1407147578295631</v>
      </c>
    </row>
    <row r="9" spans="1:7" x14ac:dyDescent="0.25">
      <c r="A9" t="s">
        <v>110</v>
      </c>
      <c r="B9">
        <f>'TVC CONTROL EstadísticPro'!J4</f>
        <v>9.6666666666666661</v>
      </c>
      <c r="C9">
        <f>'TVC CONTROL EstadísticPro'!K4</f>
        <v>0.65064070986477152</v>
      </c>
      <c r="D9">
        <f>'TVC CONTROL EstadísticPro'!J40</f>
        <v>11.733333333333334</v>
      </c>
      <c r="E9">
        <f>'TVC CONTROL EstadísticPro'!K40</f>
        <v>0.40414518843273756</v>
      </c>
      <c r="F9">
        <f>'TVC CONTROL EstadísticPro'!J76</f>
        <v>11.6</v>
      </c>
      <c r="G9">
        <f>'TVC CONTROL EstadísticPro'!K76</f>
        <v>0.5</v>
      </c>
    </row>
    <row r="10" spans="1:7" x14ac:dyDescent="0.25">
      <c r="A10" t="s">
        <v>111</v>
      </c>
      <c r="B10">
        <f>'TVC TRAT Estadistic Pro'!J4</f>
        <v>9.3333333333333339</v>
      </c>
      <c r="C10">
        <f>'TVC TRAT Estadistic Pro'!K4</f>
        <v>1.3613718571107956</v>
      </c>
      <c r="D10">
        <f>'TVC TRAT Estadistic Pro'!J40</f>
        <v>11.4</v>
      </c>
      <c r="E10">
        <f>'TVC TRAT Estadistic Pro'!K40</f>
        <v>0.52915026221291794</v>
      </c>
      <c r="F10">
        <f>'TVC TRAT Estadistic Pro'!J76</f>
        <v>11.033333333333333</v>
      </c>
      <c r="G10" s="24">
        <f>'TVC TRAT Estadistic Pro'!K76</f>
        <v>5.7735026918962373E-2</v>
      </c>
    </row>
    <row r="12" spans="1:7" x14ac:dyDescent="0.25">
      <c r="B12" t="s">
        <v>116</v>
      </c>
    </row>
    <row r="13" spans="1:7" x14ac:dyDescent="0.25">
      <c r="B13" t="s">
        <v>112</v>
      </c>
    </row>
    <row r="14" spans="1:7" x14ac:dyDescent="0.25">
      <c r="B14" s="57" t="s">
        <v>113</v>
      </c>
      <c r="C14" s="57"/>
      <c r="D14" s="57" t="s">
        <v>114</v>
      </c>
      <c r="E14" s="57"/>
      <c r="F14" s="57" t="s">
        <v>115</v>
      </c>
      <c r="G14" s="57"/>
    </row>
    <row r="15" spans="1:7" x14ac:dyDescent="0.25">
      <c r="B15" t="s">
        <v>103</v>
      </c>
      <c r="C15" t="s">
        <v>104</v>
      </c>
      <c r="D15" t="s">
        <v>103</v>
      </c>
      <c r="E15" t="s">
        <v>104</v>
      </c>
      <c r="F15" t="s">
        <v>103</v>
      </c>
      <c r="G15" t="s">
        <v>104</v>
      </c>
    </row>
    <row r="16" spans="1:7" x14ac:dyDescent="0.25">
      <c r="A16" t="s">
        <v>106</v>
      </c>
      <c r="B16">
        <f>'INICIAL CONTROL Estadística Pro'!J94</f>
        <v>11.399999999999999</v>
      </c>
      <c r="C16">
        <f>'INICIAL CONTROL Estadística Pro'!K94</f>
        <v>1.0853253127439524</v>
      </c>
      <c r="D16">
        <f>'INICIAL CONTROL Estadística Pro'!J124</f>
        <v>13.810000000000002</v>
      </c>
      <c r="E16">
        <f>'INICIAL CONTROL Estadística Pro'!K124</f>
        <v>1.3993471384160199</v>
      </c>
      <c r="F16">
        <f>'INICIAL CONTROL Estadística Pro'!J154</f>
        <v>11.863333333333333</v>
      </c>
      <c r="G16">
        <f>'INICIAL CONTROL Estadística Pro'!K154</f>
        <v>0.96650216594770744</v>
      </c>
    </row>
    <row r="17" spans="1:7" x14ac:dyDescent="0.25">
      <c r="A17" t="s">
        <v>107</v>
      </c>
      <c r="B17">
        <f>'CONFECCION TRATA EstadísticPro'!J88</f>
        <v>10.690000000000001</v>
      </c>
      <c r="C17">
        <f>'CONFECCION TRATA EstadísticPro'!K88</f>
        <v>1.397374385200244</v>
      </c>
      <c r="D17">
        <f>'CONFECCION TRATA EstadísticPro'!J118</f>
        <v>13.446666666666665</v>
      </c>
      <c r="E17">
        <f>'CONFECCION TRATA EstadísticPro'!K118</f>
        <v>1.9852444187804308</v>
      </c>
      <c r="F17">
        <f>'CONFECCION TRATA EstadísticPro'!J148</f>
        <v>11.566666666666668</v>
      </c>
      <c r="G17">
        <f>'CONFECCION TRATA EstadísticPro'!K148</f>
        <v>2.3844909522682749</v>
      </c>
    </row>
    <row r="18" spans="1:7" x14ac:dyDescent="0.25">
      <c r="A18" t="s">
        <v>118</v>
      </c>
      <c r="B18">
        <f>'FRIGO CONTROL EstadísticPro'!J112</f>
        <v>9.7333333333333343</v>
      </c>
      <c r="C18">
        <f>'FRIGO CONTROL EstadísticPro'!K112</f>
        <v>0.23094010767585052</v>
      </c>
      <c r="D18">
        <f>'FRIGO CONTROL EstadísticPro'!J148</f>
        <v>11.133333333333333</v>
      </c>
      <c r="E18">
        <f>'FRIGO CONTROL EstadísticPro'!K148</f>
        <v>0.75055534994651352</v>
      </c>
      <c r="F18">
        <f>'FRIGO CONTROL EstadísticPro'!J184</f>
        <v>12.487999999999998</v>
      </c>
      <c r="G18">
        <f>'FRIGO CONTROL EstadísticPro'!K184</f>
        <v>1.3001025600569938</v>
      </c>
    </row>
    <row r="19" spans="1:7" x14ac:dyDescent="0.25">
      <c r="A19" t="s">
        <v>109</v>
      </c>
      <c r="B19">
        <f>'FRIGO TRAT EstadísticPro'!J112</f>
        <v>9.7999999999999989</v>
      </c>
      <c r="C19">
        <f>'FRIGO TRAT EstadísticPro'!K112</f>
        <v>0.36055512754639862</v>
      </c>
      <c r="D19">
        <f>'FRIGO TRAT EstadísticPro'!J148</f>
        <v>12.166666666666666</v>
      </c>
      <c r="E19">
        <f>'FRIGO TRAT EstadísticPro'!K148</f>
        <v>5.7735026918962373E-2</v>
      </c>
      <c r="F19">
        <f>'FRIGO TRAT EstadísticPro'!J184</f>
        <v>11.647222222222219</v>
      </c>
      <c r="G19">
        <f>'FRIGO TRAT EstadísticPro'!K184</f>
        <v>0.98168546347918895</v>
      </c>
    </row>
    <row r="20" spans="1:7" x14ac:dyDescent="0.25">
      <c r="A20" t="s">
        <v>110</v>
      </c>
      <c r="B20">
        <f>'TVC CONTROL EstadísticPro'!J112</f>
        <v>9.5</v>
      </c>
      <c r="C20">
        <f>'TVC CONTROL EstadísticPro'!K112</f>
        <v>0.91651513899116821</v>
      </c>
      <c r="D20">
        <f>'TVC CONTROL EstadísticPro'!J148</f>
        <v>11.5</v>
      </c>
      <c r="E20">
        <f>'TVC CONTROL EstadísticPro'!K148</f>
        <v>1.3453624047073709</v>
      </c>
      <c r="F20">
        <f>'TVC CONTROL EstadísticPro'!J184</f>
        <v>11.033333333333333</v>
      </c>
      <c r="G20">
        <f>'TVC CONTROL EstadísticPro'!K184</f>
        <v>5.7735026918962373E-2</v>
      </c>
    </row>
    <row r="21" spans="1:7" x14ac:dyDescent="0.25">
      <c r="A21" t="s">
        <v>111</v>
      </c>
      <c r="B21">
        <f>'TVC TRAT Estadistic Pro'!J112</f>
        <v>9.5333333333333332</v>
      </c>
      <c r="C21">
        <f>'TVC TRAT Estadistic Pro'!K112</f>
        <v>0.40414518843273839</v>
      </c>
      <c r="D21">
        <f>'TVC TRAT Estadistic Pro'!J148</f>
        <v>11.233333333333334</v>
      </c>
      <c r="E21">
        <f>'TVC TRAT Estadistic Pro'!K148</f>
        <v>0.75055534994651296</v>
      </c>
      <c r="F21">
        <f>'TVC TRAT Estadistic Pro'!J184</f>
        <v>11.533333333333333</v>
      </c>
      <c r="G21">
        <f>'TVC TRAT Estadistic Pro'!K184</f>
        <v>0.97125348562223102</v>
      </c>
    </row>
    <row r="23" spans="1:7" x14ac:dyDescent="0.25">
      <c r="B23" t="s">
        <v>117</v>
      </c>
    </row>
    <row r="24" spans="1:7" x14ac:dyDescent="0.25">
      <c r="B24" t="s">
        <v>112</v>
      </c>
    </row>
    <row r="25" spans="1:7" x14ac:dyDescent="0.25">
      <c r="B25" s="57" t="s">
        <v>113</v>
      </c>
      <c r="C25" s="57"/>
      <c r="D25" s="57" t="s">
        <v>114</v>
      </c>
      <c r="E25" s="57"/>
      <c r="F25" s="57" t="s">
        <v>115</v>
      </c>
      <c r="G25" s="57"/>
    </row>
    <row r="26" spans="1:7" x14ac:dyDescent="0.25">
      <c r="B26" t="s">
        <v>103</v>
      </c>
      <c r="C26" t="s">
        <v>104</v>
      </c>
      <c r="D26" t="s">
        <v>103</v>
      </c>
      <c r="E26" t="s">
        <v>104</v>
      </c>
      <c r="F26" t="s">
        <v>103</v>
      </c>
      <c r="G26" t="s">
        <v>104</v>
      </c>
    </row>
    <row r="27" spans="1:7" x14ac:dyDescent="0.25">
      <c r="A27" t="s">
        <v>106</v>
      </c>
      <c r="B27">
        <f>'INICIAL CONTROL Estadística Pro'!J184</f>
        <v>10.373333333333335</v>
      </c>
      <c r="C27">
        <f>'INICIAL CONTROL Estadística Pro'!K184</f>
        <v>1.4388533109996609</v>
      </c>
      <c r="D27">
        <f>'INICIAL CONTROL Estadística Pro'!J214</f>
        <v>13.543333333333331</v>
      </c>
      <c r="E27">
        <f>'INICIAL CONTROL Estadística Pro'!K214</f>
        <v>1.3512914214732241</v>
      </c>
      <c r="F27">
        <f>'INICIAL CONTROL Estadística Pro'!J244</f>
        <v>11.636666666666665</v>
      </c>
      <c r="G27">
        <f>'INICIAL CONTROL Estadística Pro'!K244</f>
        <v>1.0496250014544057</v>
      </c>
    </row>
    <row r="28" spans="1:7" x14ac:dyDescent="0.25">
      <c r="A28" t="s">
        <v>107</v>
      </c>
      <c r="B28">
        <f>'CONFECCION TRATA EstadísticPro'!J172</f>
        <v>10.496666666666666</v>
      </c>
      <c r="C28">
        <f>'CONFECCION TRATA EstadísticPro'!K172</f>
        <v>1.6155458847544917</v>
      </c>
      <c r="D28">
        <f>'CONFECCION TRATA EstadísticPro'!J202</f>
        <v>13.516666666666664</v>
      </c>
      <c r="E28">
        <f>'CONFECCION TRATA EstadísticPro'!K202</f>
        <v>1.4408051708090004</v>
      </c>
      <c r="F28">
        <f>'CONFECCION TRATA EstadísticPro'!J232</f>
        <v>11.562499999999998</v>
      </c>
      <c r="G28">
        <f>'CONFECCION TRATA EstadísticPro'!K232</f>
        <v>1.0260996222504952</v>
      </c>
    </row>
    <row r="29" spans="1:7" x14ac:dyDescent="0.25">
      <c r="A29" t="s">
        <v>108</v>
      </c>
      <c r="B29">
        <f>'FRIGO CONTROL EstadísticPro'!J220</f>
        <v>9.4</v>
      </c>
      <c r="C29">
        <f>'FRIGO CONTROL EstadísticPro'!K220</f>
        <v>0.45825756949558416</v>
      </c>
      <c r="D29">
        <f>'FRIGO CONTROL EstadísticPro'!J256</f>
        <v>11.433333333333332</v>
      </c>
      <c r="E29">
        <f>'FRIGO CONTROL EstadísticPro'!K256</f>
        <v>0.25166114784235827</v>
      </c>
      <c r="F29">
        <f>'FRIGO CONTROL EstadísticPro'!J292</f>
        <v>10.566666666666668</v>
      </c>
      <c r="G29">
        <f>'FRIGO CONTROL EstadísticPro'!K292</f>
        <v>0.25166114784235827</v>
      </c>
    </row>
    <row r="30" spans="1:7" x14ac:dyDescent="0.25">
      <c r="A30" t="s">
        <v>109</v>
      </c>
      <c r="B30">
        <f>'FRIGO TRAT EstadísticPro'!J220</f>
        <v>9.4733333333333345</v>
      </c>
      <c r="C30" s="24">
        <f>'FRIGO TRAT EstadísticPro'!K220</f>
        <v>0.56083271421461678</v>
      </c>
      <c r="D30">
        <f>'FRIGO TRAT EstadísticPro'!J256</f>
        <v>11.266666666666666</v>
      </c>
      <c r="E30">
        <f>'FRIGO TRAT EstadísticPro'!K256</f>
        <v>5.77350269189634E-2</v>
      </c>
      <c r="F30">
        <f>'FRIGO TRAT EstadísticPro'!J292</f>
        <v>13.27777777777778</v>
      </c>
      <c r="G30">
        <f>'FRIGO TRAT EstadísticPro'!K292</f>
        <v>0.83464658427080407</v>
      </c>
    </row>
    <row r="31" spans="1:7" x14ac:dyDescent="0.25">
      <c r="A31" t="s">
        <v>110</v>
      </c>
      <c r="B31">
        <f>'TVC CONTROL EstadísticPro'!J220</f>
        <v>10.1</v>
      </c>
      <c r="C31">
        <f>'TVC CONTROL EstadísticPro'!K220</f>
        <v>0.40000000000000036</v>
      </c>
      <c r="D31">
        <f>'TVC CONTROL EstadísticPro'!J256</f>
        <v>11.6</v>
      </c>
      <c r="E31">
        <f>'TVC CONTROL EstadísticPro'!K256</f>
        <v>9.9999999999999645E-2</v>
      </c>
      <c r="F31">
        <f>'TVC CONTROL EstadísticPro'!J292</f>
        <v>11.433333333333332</v>
      </c>
      <c r="G31">
        <f>'TVC CONTROL EstadísticPro'!K292</f>
        <v>0.30550504633038922</v>
      </c>
    </row>
    <row r="32" spans="1:7" x14ac:dyDescent="0.25">
      <c r="A32" t="s">
        <v>111</v>
      </c>
      <c r="B32" s="4">
        <f>'TVC TRAT Estadistic Pro'!J205</f>
        <v>8.9666666666666668</v>
      </c>
      <c r="C32" s="4">
        <f>'TVC TRAT Estadistic Pro'!K205</f>
        <v>1.2503332889007479</v>
      </c>
      <c r="D32" s="25">
        <f>'TVC TRAT Estadistic Pro'!J241</f>
        <v>11.9</v>
      </c>
      <c r="E32" s="25">
        <f>'TVC TRAT Estadistic Pro'!K241</f>
        <v>0.29439202887759464</v>
      </c>
      <c r="F32" s="4">
        <f>'TVC TRAT Estadistic Pro'!J275</f>
        <v>11.6</v>
      </c>
      <c r="G32" s="4">
        <f>'TVC TRAT Estadistic Pro'!K275</f>
        <v>0.17320508075688815</v>
      </c>
    </row>
  </sheetData>
  <mergeCells count="9">
    <mergeCell ref="B25:C25"/>
    <mergeCell ref="D25:E25"/>
    <mergeCell ref="F25:G25"/>
    <mergeCell ref="B3:C3"/>
    <mergeCell ref="D3:E3"/>
    <mergeCell ref="F3:G3"/>
    <mergeCell ref="B14:C14"/>
    <mergeCell ref="D14:E14"/>
    <mergeCell ref="F14:G14"/>
  </mergeCells>
  <pageMargins left="0.7" right="0.7" top="0.75" bottom="0.75" header="0.3" footer="0.3"/>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F32"/>
  <sheetViews>
    <sheetView zoomScale="60" zoomScaleNormal="60" zoomScalePageLayoutView="115" workbookViewId="0"/>
  </sheetViews>
  <sheetFormatPr baseColWidth="10" defaultRowHeight="15.75" x14ac:dyDescent="0.25"/>
  <cols>
    <col min="1" max="1" width="23" bestFit="1" customWidth="1"/>
    <col min="26" max="26" width="21.125" bestFit="1" customWidth="1"/>
  </cols>
  <sheetData>
    <row r="1" spans="1:32" x14ac:dyDescent="0.25">
      <c r="A1" s="27" t="s">
        <v>3</v>
      </c>
      <c r="B1" t="s">
        <v>105</v>
      </c>
      <c r="R1" t="s">
        <v>5</v>
      </c>
      <c r="S1" t="s">
        <v>105</v>
      </c>
      <c r="Z1" t="s">
        <v>5</v>
      </c>
      <c r="AA1" t="s">
        <v>105</v>
      </c>
    </row>
    <row r="2" spans="1:32" x14ac:dyDescent="0.25">
      <c r="B2" t="s">
        <v>112</v>
      </c>
      <c r="S2" t="s">
        <v>112</v>
      </c>
      <c r="AA2" t="s">
        <v>127</v>
      </c>
    </row>
    <row r="3" spans="1:32" x14ac:dyDescent="0.25">
      <c r="B3" s="57" t="s">
        <v>113</v>
      </c>
      <c r="C3" s="57"/>
      <c r="D3" s="57" t="s">
        <v>114</v>
      </c>
      <c r="E3" s="57"/>
      <c r="F3" s="57" t="s">
        <v>115</v>
      </c>
      <c r="G3" s="57"/>
      <c r="S3" t="s">
        <v>113</v>
      </c>
      <c r="U3" t="s">
        <v>114</v>
      </c>
      <c r="W3" t="s">
        <v>115</v>
      </c>
      <c r="AA3" t="s">
        <v>113</v>
      </c>
      <c r="AC3" t="s">
        <v>114</v>
      </c>
      <c r="AE3" t="s">
        <v>115</v>
      </c>
    </row>
    <row r="4" spans="1:32" x14ac:dyDescent="0.25">
      <c r="B4" t="s">
        <v>103</v>
      </c>
      <c r="C4" t="s">
        <v>104</v>
      </c>
      <c r="D4" t="s">
        <v>103</v>
      </c>
      <c r="E4" t="s">
        <v>104</v>
      </c>
      <c r="F4" t="s">
        <v>103</v>
      </c>
      <c r="G4" t="s">
        <v>104</v>
      </c>
      <c r="S4" t="s">
        <v>103</v>
      </c>
      <c r="T4" t="s">
        <v>104</v>
      </c>
      <c r="U4" t="s">
        <v>103</v>
      </c>
      <c r="V4" t="s">
        <v>104</v>
      </c>
      <c r="W4" t="s">
        <v>103</v>
      </c>
      <c r="X4" t="s">
        <v>104</v>
      </c>
      <c r="AA4" t="s">
        <v>103</v>
      </c>
      <c r="AB4" t="s">
        <v>104</v>
      </c>
      <c r="AC4" t="s">
        <v>103</v>
      </c>
      <c r="AD4" t="s">
        <v>104</v>
      </c>
      <c r="AE4" t="s">
        <v>103</v>
      </c>
      <c r="AF4" t="s">
        <v>104</v>
      </c>
    </row>
    <row r="5" spans="1:32" x14ac:dyDescent="0.25">
      <c r="A5" t="s">
        <v>106</v>
      </c>
      <c r="B5">
        <f>'INICIAL CONTROL Estadística Pro'!J4</f>
        <v>10.563333333333336</v>
      </c>
      <c r="C5">
        <f>'INICIAL CONTROL Estadística Pro'!K4</f>
        <v>1.4329817799292219</v>
      </c>
      <c r="D5">
        <f>'INICIAL CONTROL Estadística Pro'!J34</f>
        <v>14.170000000000003</v>
      </c>
      <c r="E5">
        <f>'INICIAL CONTROL Estadística Pro'!K34</f>
        <v>1.2841608020482644</v>
      </c>
      <c r="F5">
        <f>'INICIAL CONTROL Estadística Pro'!J64</f>
        <v>12.009999999999998</v>
      </c>
      <c r="G5">
        <f>'INICIAL CONTROL Estadística Pro'!K64</f>
        <v>0.80487737339727516</v>
      </c>
      <c r="R5" t="s">
        <v>106</v>
      </c>
      <c r="S5">
        <v>1.3533999999999999</v>
      </c>
      <c r="T5">
        <v>3.0703257156204065E-2</v>
      </c>
      <c r="U5">
        <v>1.8134666666666668</v>
      </c>
      <c r="V5">
        <v>0.19376016962557946</v>
      </c>
      <c r="W5">
        <v>1.8134666666666668</v>
      </c>
      <c r="X5">
        <v>0.19376016962557946</v>
      </c>
      <c r="Z5" t="s">
        <v>106</v>
      </c>
      <c r="AA5">
        <f>B5/S5</f>
        <v>7.8050342347667625</v>
      </c>
      <c r="AC5">
        <f>D5/U5</f>
        <v>7.8137636938460417</v>
      </c>
      <c r="AE5">
        <f>F5/W5</f>
        <v>6.6226748033232834</v>
      </c>
    </row>
    <row r="6" spans="1:32" x14ac:dyDescent="0.25">
      <c r="A6" t="s">
        <v>107</v>
      </c>
      <c r="B6">
        <f>'CONFECCION TRATA EstadísticPro'!J4</f>
        <v>10.526666666666667</v>
      </c>
      <c r="C6">
        <f>'CONFECCION TRATA EstadísticPro'!K4</f>
        <v>1.5693032350945288</v>
      </c>
      <c r="D6">
        <f>'CONFECCION TRATA EstadísticPro'!J34</f>
        <v>14.357666666666665</v>
      </c>
      <c r="E6">
        <f>'CONFECCION TRATA EstadísticPro'!K34</f>
        <v>1.3177977536557837</v>
      </c>
      <c r="F6">
        <f>'CONFECCION TRATA EstadísticPro'!J64</f>
        <v>12.041666666666664</v>
      </c>
      <c r="G6">
        <f>'CONFECCION TRATA EstadísticPro'!K64</f>
        <v>1.00473516591348</v>
      </c>
      <c r="R6" t="s">
        <v>107</v>
      </c>
      <c r="S6">
        <v>1.4896333333333331</v>
      </c>
      <c r="T6">
        <v>0.16714228469580442</v>
      </c>
      <c r="U6">
        <v>1.7933666666666672</v>
      </c>
      <c r="V6">
        <v>0.12158854112675818</v>
      </c>
      <c r="W6">
        <v>1.3422333333333334</v>
      </c>
      <c r="X6">
        <v>1.3947162196422905E-2</v>
      </c>
      <c r="Z6" t="s">
        <v>107</v>
      </c>
      <c r="AA6">
        <f t="shared" ref="AA6:AE10" si="0">B6/S6</f>
        <v>7.066615945758465</v>
      </c>
      <c r="AC6">
        <f t="shared" si="0"/>
        <v>8.0059850188658164</v>
      </c>
      <c r="AE6">
        <f t="shared" si="0"/>
        <v>8.9713661310750723</v>
      </c>
    </row>
    <row r="7" spans="1:32" x14ac:dyDescent="0.25">
      <c r="A7" t="s">
        <v>108</v>
      </c>
      <c r="B7">
        <f>'FRIGO CONTROL EstadísticPro'!J4</f>
        <v>10.233333333333333</v>
      </c>
      <c r="C7">
        <f>'FRIGO CONTROL EstadísticPro'!K4</f>
        <v>0.25166114784235838</v>
      </c>
      <c r="D7">
        <f>'FRIGO CONTROL EstadísticPro'!J40</f>
        <v>11.5</v>
      </c>
      <c r="E7">
        <f>'FRIGO CONTROL EstadísticPro'!K40</f>
        <v>0.3605551275463994</v>
      </c>
      <c r="F7">
        <f>'FRIGO CONTROL EstadísticPro'!J76</f>
        <v>11.727777777777776</v>
      </c>
      <c r="G7">
        <f>'FRIGO CONTROL EstadísticPro'!K76</f>
        <v>1.1881825523789593</v>
      </c>
      <c r="R7" t="s">
        <v>108</v>
      </c>
      <c r="S7">
        <v>1.5209000000000001</v>
      </c>
      <c r="T7">
        <v>9.3260053077402871E-2</v>
      </c>
      <c r="U7">
        <v>1.8648333333333333</v>
      </c>
      <c r="V7">
        <v>0.10035100065935232</v>
      </c>
      <c r="W7">
        <v>1.3790833333333332</v>
      </c>
      <c r="X7">
        <v>7.8230450167011842E-2</v>
      </c>
      <c r="Z7" t="s">
        <v>108</v>
      </c>
      <c r="AA7">
        <f t="shared" si="0"/>
        <v>6.7284721765621223</v>
      </c>
      <c r="AC7">
        <f t="shared" si="0"/>
        <v>6.166770935740459</v>
      </c>
      <c r="AE7">
        <f t="shared" si="0"/>
        <v>8.5040385118939703</v>
      </c>
    </row>
    <row r="8" spans="1:32" x14ac:dyDescent="0.25">
      <c r="A8" t="s">
        <v>109</v>
      </c>
      <c r="B8">
        <f>'FRIGO TRAT EstadísticPro'!J4</f>
        <v>9.7333333333333343</v>
      </c>
      <c r="C8">
        <f>'FRIGO TRAT EstadísticPro'!K4</f>
        <v>0.40414518843273756</v>
      </c>
      <c r="D8">
        <f>'FRIGO TRAT EstadísticPro'!J40</f>
        <v>12.033333333333333</v>
      </c>
      <c r="E8">
        <f>'FRIGO TRAT EstadísticPro'!K40</f>
        <v>0.11547005383792475</v>
      </c>
      <c r="F8">
        <f>'FRIGO TRAT EstadísticPro'!J76</f>
        <v>13.08611111111111</v>
      </c>
      <c r="G8">
        <f>'FRIGO TRAT EstadísticPro'!K76</f>
        <v>1.1407147578295631</v>
      </c>
      <c r="R8" t="s">
        <v>109</v>
      </c>
      <c r="S8">
        <v>1.6895166666666668</v>
      </c>
      <c r="T8">
        <v>5.99578254553427E-2</v>
      </c>
      <c r="U8">
        <v>1.9564000000000004</v>
      </c>
      <c r="V8">
        <v>5.3179601352398374E-2</v>
      </c>
      <c r="W8">
        <v>1.3087333333333333</v>
      </c>
      <c r="X8">
        <v>1.023441905206803E-2</v>
      </c>
      <c r="Z8" t="s">
        <v>109</v>
      </c>
      <c r="AA8">
        <f t="shared" si="0"/>
        <v>5.7610164642747925</v>
      </c>
      <c r="AC8">
        <f t="shared" si="0"/>
        <v>6.1507530838955891</v>
      </c>
      <c r="AE8">
        <f t="shared" si="0"/>
        <v>9.9990661029324368</v>
      </c>
    </row>
    <row r="9" spans="1:32" x14ac:dyDescent="0.25">
      <c r="A9" t="s">
        <v>110</v>
      </c>
      <c r="B9">
        <f>'TVC CONTROL EstadísticPro'!J4</f>
        <v>9.6666666666666661</v>
      </c>
      <c r="C9">
        <f>'TVC CONTROL EstadísticPro'!K4</f>
        <v>0.65064070986477152</v>
      </c>
      <c r="D9">
        <f>'TVC CONTROL EstadísticPro'!J40</f>
        <v>11.733333333333334</v>
      </c>
      <c r="E9">
        <f>'TVC CONTROL EstadísticPro'!K40</f>
        <v>0.40414518843273756</v>
      </c>
      <c r="F9">
        <f>'TVC CONTROL EstadísticPro'!J76</f>
        <v>11.6</v>
      </c>
      <c r="G9">
        <f>'TVC CONTROL EstadísticPro'!K76</f>
        <v>0.5</v>
      </c>
      <c r="R9" t="s">
        <v>110</v>
      </c>
      <c r="S9">
        <v>1.2908666666666666</v>
      </c>
      <c r="T9">
        <v>0.18131310855350108</v>
      </c>
      <c r="U9">
        <v>1.5588666666666666</v>
      </c>
      <c r="V9">
        <v>6.042394668782692E-2</v>
      </c>
      <c r="W9">
        <v>1.2551333333333334</v>
      </c>
      <c r="X9">
        <v>0.10913667272431068</v>
      </c>
      <c r="Z9" t="s">
        <v>110</v>
      </c>
      <c r="AA9">
        <f t="shared" si="0"/>
        <v>7.4885090120332594</v>
      </c>
      <c r="AC9">
        <f t="shared" si="0"/>
        <v>7.5268357353632993</v>
      </c>
      <c r="AE9">
        <f t="shared" si="0"/>
        <v>9.2420459977691607</v>
      </c>
    </row>
    <row r="10" spans="1:32" x14ac:dyDescent="0.25">
      <c r="A10" t="s">
        <v>111</v>
      </c>
      <c r="B10">
        <f>'TVC TRAT Estadistic Pro'!J4</f>
        <v>9.3333333333333339</v>
      </c>
      <c r="C10">
        <f>'TVC TRAT Estadistic Pro'!K4</f>
        <v>1.3613718571107956</v>
      </c>
      <c r="D10">
        <f>'TVC TRAT Estadistic Pro'!J40</f>
        <v>11.4</v>
      </c>
      <c r="E10">
        <f>'TVC TRAT Estadistic Pro'!K40</f>
        <v>0.52915026221291794</v>
      </c>
      <c r="F10">
        <f>'TVC TRAT Estadistic Pro'!J76</f>
        <v>11.033333333333333</v>
      </c>
      <c r="G10" s="24">
        <f>'TVC TRAT Estadistic Pro'!K76</f>
        <v>5.7735026918962373E-2</v>
      </c>
      <c r="R10" t="s">
        <v>111</v>
      </c>
      <c r="S10">
        <v>1.2082333333333335</v>
      </c>
      <c r="T10">
        <v>0.13066431545503659</v>
      </c>
      <c r="U10">
        <v>1.5588666666666668</v>
      </c>
      <c r="V10">
        <v>4.4610798393811983E-2</v>
      </c>
      <c r="W10">
        <v>1.2060000000000002</v>
      </c>
      <c r="X10">
        <v>0.10005233630455622</v>
      </c>
      <c r="Z10" t="s">
        <v>111</v>
      </c>
      <c r="AA10">
        <f t="shared" si="0"/>
        <v>7.7247772229425875</v>
      </c>
      <c r="AC10">
        <f t="shared" si="0"/>
        <v>7.3130051746995672</v>
      </c>
      <c r="AE10">
        <f t="shared" si="0"/>
        <v>9.148700939745714</v>
      </c>
    </row>
    <row r="12" spans="1:32" x14ac:dyDescent="0.25">
      <c r="B12" t="s">
        <v>116</v>
      </c>
      <c r="S12" t="s">
        <v>116</v>
      </c>
      <c r="AA12" t="s">
        <v>116</v>
      </c>
    </row>
    <row r="13" spans="1:32" x14ac:dyDescent="0.25">
      <c r="B13" t="s">
        <v>112</v>
      </c>
      <c r="S13" t="s">
        <v>112</v>
      </c>
      <c r="AA13" t="s">
        <v>127</v>
      </c>
    </row>
    <row r="14" spans="1:32" x14ac:dyDescent="0.25">
      <c r="B14" s="57" t="s">
        <v>113</v>
      </c>
      <c r="C14" s="57"/>
      <c r="D14" s="57" t="s">
        <v>114</v>
      </c>
      <c r="E14" s="57"/>
      <c r="F14" s="57" t="s">
        <v>115</v>
      </c>
      <c r="G14" s="57"/>
      <c r="S14" t="s">
        <v>113</v>
      </c>
      <c r="U14" t="s">
        <v>114</v>
      </c>
      <c r="W14" t="s">
        <v>115</v>
      </c>
      <c r="AA14" t="s">
        <v>113</v>
      </c>
      <c r="AC14" t="s">
        <v>114</v>
      </c>
      <c r="AE14" t="s">
        <v>115</v>
      </c>
    </row>
    <row r="15" spans="1:32" x14ac:dyDescent="0.25">
      <c r="B15" t="s">
        <v>103</v>
      </c>
      <c r="C15" t="s">
        <v>104</v>
      </c>
      <c r="D15" t="s">
        <v>103</v>
      </c>
      <c r="E15" t="s">
        <v>104</v>
      </c>
      <c r="F15" t="s">
        <v>103</v>
      </c>
      <c r="G15" t="s">
        <v>104</v>
      </c>
      <c r="S15" t="s">
        <v>103</v>
      </c>
      <c r="T15" t="s">
        <v>104</v>
      </c>
      <c r="U15" t="s">
        <v>103</v>
      </c>
      <c r="V15" t="s">
        <v>104</v>
      </c>
      <c r="W15" t="s">
        <v>103</v>
      </c>
      <c r="X15" t="s">
        <v>104</v>
      </c>
      <c r="AA15" t="s">
        <v>103</v>
      </c>
      <c r="AB15" t="s">
        <v>104</v>
      </c>
      <c r="AC15" t="s">
        <v>103</v>
      </c>
      <c r="AD15" t="s">
        <v>104</v>
      </c>
      <c r="AE15" t="s">
        <v>103</v>
      </c>
      <c r="AF15" t="s">
        <v>104</v>
      </c>
    </row>
    <row r="16" spans="1:32" x14ac:dyDescent="0.25">
      <c r="A16" t="s">
        <v>106</v>
      </c>
      <c r="B16">
        <f>'INICIAL CONTROL Estadística Pro'!J94</f>
        <v>11.399999999999999</v>
      </c>
      <c r="C16">
        <f>'INICIAL CONTROL Estadística Pro'!K94</f>
        <v>1.0853253127439524</v>
      </c>
      <c r="D16">
        <f>'INICIAL CONTROL Estadística Pro'!J124</f>
        <v>13.810000000000002</v>
      </c>
      <c r="E16">
        <f>'INICIAL CONTROL Estadística Pro'!K124</f>
        <v>1.3993471384160199</v>
      </c>
      <c r="F16">
        <f>'INICIAL CONTROL Estadística Pro'!J154</f>
        <v>11.863333333333333</v>
      </c>
      <c r="G16">
        <f>'INICIAL CONTROL Estadística Pro'!K154</f>
        <v>0.96650216594770744</v>
      </c>
      <c r="R16" t="s">
        <v>106</v>
      </c>
      <c r="S16">
        <v>1.3668000000000002</v>
      </c>
      <c r="T16">
        <v>4.3934838112823268E-2</v>
      </c>
      <c r="U16">
        <v>1.7688000000000004</v>
      </c>
      <c r="V16">
        <v>7.8991835021095552E-2</v>
      </c>
      <c r="W16">
        <v>1.3087333333333337</v>
      </c>
      <c r="X16">
        <v>6.843627205899902E-2</v>
      </c>
      <c r="Z16" t="s">
        <v>106</v>
      </c>
      <c r="AA16">
        <f>B16/S16</f>
        <v>8.340649692712903</v>
      </c>
      <c r="AC16">
        <f>D16/U16</f>
        <v>7.8075531433740384</v>
      </c>
      <c r="AE16">
        <f>F16/W16</f>
        <v>9.0647445367021522</v>
      </c>
    </row>
    <row r="17" spans="1:32" x14ac:dyDescent="0.25">
      <c r="A17" t="s">
        <v>107</v>
      </c>
      <c r="B17">
        <f>'CONFECCION TRATA EstadísticPro'!J88</f>
        <v>10.690000000000001</v>
      </c>
      <c r="C17">
        <f>'CONFECCION TRATA EstadísticPro'!K88</f>
        <v>1.397374385200244</v>
      </c>
      <c r="D17">
        <f>'CONFECCION TRATA EstadísticPro'!J118</f>
        <v>13.446666666666665</v>
      </c>
      <c r="E17">
        <f>'CONFECCION TRATA EstadísticPro'!K118</f>
        <v>1.9852444187804308</v>
      </c>
      <c r="F17">
        <f>'CONFECCION TRATA EstadísticPro'!J148</f>
        <v>11.566666666666668</v>
      </c>
      <c r="G17">
        <f>'CONFECCION TRATA EstadísticPro'!K148</f>
        <v>2.3844909522682749</v>
      </c>
      <c r="R17" t="s">
        <v>107</v>
      </c>
      <c r="S17">
        <v>1.485166666666667</v>
      </c>
      <c r="T17">
        <v>0.15429408068144837</v>
      </c>
      <c r="U17">
        <v>1.9430000000000003</v>
      </c>
      <c r="V17">
        <v>0.16669406108197138</v>
      </c>
      <c r="W17">
        <v>1.3735000000000002</v>
      </c>
      <c r="X17">
        <v>5.0583890716313938E-2</v>
      </c>
      <c r="Z17" t="s">
        <v>107</v>
      </c>
      <c r="AA17">
        <f t="shared" ref="AA17:AA21" si="1">B17/S17</f>
        <v>7.1978453596678253</v>
      </c>
      <c r="AC17">
        <f t="shared" ref="AC17:AC21" si="2">D17/U17</f>
        <v>6.9205695659632855</v>
      </c>
      <c r="AE17">
        <f t="shared" ref="AE17:AE21" si="3">F17/W17</f>
        <v>8.4213080936779523</v>
      </c>
    </row>
    <row r="18" spans="1:32" x14ac:dyDescent="0.25">
      <c r="A18" t="s">
        <v>118</v>
      </c>
      <c r="B18">
        <f>'FRIGO CONTROL EstadísticPro'!J112</f>
        <v>9.7333333333333343</v>
      </c>
      <c r="C18">
        <f>'FRIGO CONTROL EstadísticPro'!K112</f>
        <v>0.23094010767585052</v>
      </c>
      <c r="D18">
        <f>'FRIGO CONTROL EstadísticPro'!J148</f>
        <v>11.133333333333333</v>
      </c>
      <c r="E18">
        <f>'FRIGO CONTROL EstadísticPro'!K148</f>
        <v>0.75055534994651352</v>
      </c>
      <c r="F18">
        <f>'FRIGO CONTROL EstadísticPro'!J184</f>
        <v>12.487999999999998</v>
      </c>
      <c r="G18">
        <f>'FRIGO CONTROL EstadísticPro'!K184</f>
        <v>1.3001025600569938</v>
      </c>
      <c r="R18" t="s">
        <v>118</v>
      </c>
      <c r="S18">
        <v>1.4382666666666666</v>
      </c>
      <c r="T18">
        <v>0.18242382885285058</v>
      </c>
      <c r="U18">
        <v>1.9251333333333338</v>
      </c>
      <c r="V18">
        <v>0.17072953269230653</v>
      </c>
      <c r="W18">
        <v>1.4248666666666667</v>
      </c>
      <c r="X18">
        <v>2.5365790611241078E-2</v>
      </c>
      <c r="Z18" t="s">
        <v>118</v>
      </c>
      <c r="AA18">
        <f t="shared" si="1"/>
        <v>6.7674052099749709</v>
      </c>
      <c r="AC18">
        <f t="shared" si="2"/>
        <v>5.7831492191017055</v>
      </c>
      <c r="AE18">
        <f t="shared" si="3"/>
        <v>8.7643288260889882</v>
      </c>
    </row>
    <row r="19" spans="1:32" x14ac:dyDescent="0.25">
      <c r="A19" t="s">
        <v>109</v>
      </c>
      <c r="B19">
        <f>'FRIGO TRAT EstadísticPro'!J112</f>
        <v>9.7999999999999989</v>
      </c>
      <c r="C19">
        <f>'FRIGO TRAT EstadísticPro'!K112</f>
        <v>0.36055512754639862</v>
      </c>
      <c r="D19">
        <f>'FRIGO TRAT EstadísticPro'!J148</f>
        <v>12.166666666666666</v>
      </c>
      <c r="E19">
        <f>'FRIGO TRAT EstadísticPro'!K148</f>
        <v>5.7735026918962373E-2</v>
      </c>
      <c r="F19">
        <f>'FRIGO TRAT EstadísticPro'!J184</f>
        <v>11.647222222222219</v>
      </c>
      <c r="G19">
        <f>'FRIGO TRAT EstadísticPro'!K184</f>
        <v>0.98168546347918895</v>
      </c>
      <c r="R19" t="s">
        <v>109</v>
      </c>
      <c r="S19">
        <v>1.6482000000000003</v>
      </c>
      <c r="T19">
        <v>3.3499999999999863E-2</v>
      </c>
      <c r="U19">
        <v>2.0926333333333336</v>
      </c>
      <c r="V19">
        <v>0.10079733792781123</v>
      </c>
      <c r="W19">
        <v>1.337766666666667</v>
      </c>
      <c r="X19">
        <v>5.0731581222482489E-2</v>
      </c>
      <c r="Z19" t="s">
        <v>109</v>
      </c>
      <c r="AA19">
        <f t="shared" si="1"/>
        <v>5.9458803543259293</v>
      </c>
      <c r="AC19">
        <f t="shared" si="2"/>
        <v>5.8140460982175561</v>
      </c>
      <c r="AE19">
        <f t="shared" si="3"/>
        <v>8.7064676616915371</v>
      </c>
    </row>
    <row r="20" spans="1:32" x14ac:dyDescent="0.25">
      <c r="A20" t="s">
        <v>110</v>
      </c>
      <c r="B20">
        <f>'TVC CONTROL EstadísticPro'!J112</f>
        <v>9.5</v>
      </c>
      <c r="C20">
        <f>'TVC CONTROL EstadísticPro'!K112</f>
        <v>0.91651513899116821</v>
      </c>
      <c r="D20">
        <f>'TVC CONTROL EstadísticPro'!J148</f>
        <v>11.5</v>
      </c>
      <c r="E20">
        <f>'TVC CONTROL EstadísticPro'!K148</f>
        <v>1.3453624047073709</v>
      </c>
      <c r="F20">
        <f>'TVC CONTROL EstadísticPro'!J184</f>
        <v>11.033333333333333</v>
      </c>
      <c r="G20">
        <f>'TVC CONTROL EstadísticPro'!K184</f>
        <v>5.7735026918962373E-2</v>
      </c>
      <c r="R20" t="s">
        <v>110</v>
      </c>
      <c r="S20">
        <v>1.4226333333333336</v>
      </c>
      <c r="T20">
        <v>0.15986673616901462</v>
      </c>
      <c r="U20">
        <v>1.5745000000000002</v>
      </c>
      <c r="V20">
        <v>9.0139281115393877E-2</v>
      </c>
      <c r="W20">
        <v>1.2618333333333336</v>
      </c>
      <c r="X20">
        <v>3.305031517751883E-2</v>
      </c>
      <c r="Z20" t="s">
        <v>110</v>
      </c>
      <c r="AA20">
        <f t="shared" si="1"/>
        <v>6.6777572108062495</v>
      </c>
      <c r="AC20">
        <f t="shared" si="2"/>
        <v>7.3039060019053661</v>
      </c>
      <c r="AE20">
        <f t="shared" si="3"/>
        <v>8.7438911636507708</v>
      </c>
    </row>
    <row r="21" spans="1:32" x14ac:dyDescent="0.25">
      <c r="A21" t="s">
        <v>111</v>
      </c>
      <c r="B21">
        <f>'TVC TRAT Estadistic Pro'!J112</f>
        <v>9.5333333333333332</v>
      </c>
      <c r="C21">
        <f>'TVC TRAT Estadistic Pro'!K112</f>
        <v>0.40414518843273839</v>
      </c>
      <c r="D21">
        <f>'TVC TRAT Estadistic Pro'!J148</f>
        <v>11.233333333333334</v>
      </c>
      <c r="E21">
        <f>'TVC TRAT Estadistic Pro'!K148</f>
        <v>0.75055534994651296</v>
      </c>
      <c r="F21">
        <f>'TVC TRAT Estadistic Pro'!J184</f>
        <v>11.533333333333333</v>
      </c>
      <c r="G21">
        <f>'TVC TRAT Estadistic Pro'!K184</f>
        <v>0.97125348562223102</v>
      </c>
      <c r="R21" t="s">
        <v>111</v>
      </c>
      <c r="S21">
        <v>1.3478166666666669</v>
      </c>
      <c r="T21">
        <v>0.16904504084217506</v>
      </c>
      <c r="U21">
        <v>1.5197833333333335</v>
      </c>
      <c r="V21">
        <v>4.3721457356009172E-2</v>
      </c>
      <c r="W21">
        <v>1.1524000000000003</v>
      </c>
      <c r="X21">
        <v>5.484186357154551E-2</v>
      </c>
      <c r="Z21" t="s">
        <v>111</v>
      </c>
      <c r="AA21">
        <f t="shared" si="1"/>
        <v>7.0731677156883341</v>
      </c>
      <c r="AC21">
        <f t="shared" si="2"/>
        <v>7.3914044765152926</v>
      </c>
      <c r="AE21">
        <f t="shared" si="3"/>
        <v>10.008099039685291</v>
      </c>
    </row>
    <row r="23" spans="1:32" x14ac:dyDescent="0.25">
      <c r="B23" t="s">
        <v>117</v>
      </c>
      <c r="S23" t="s">
        <v>117</v>
      </c>
      <c r="AA23" t="s">
        <v>117</v>
      </c>
    </row>
    <row r="24" spans="1:32" x14ac:dyDescent="0.25">
      <c r="B24" t="s">
        <v>112</v>
      </c>
      <c r="S24" t="s">
        <v>112</v>
      </c>
      <c r="AA24" t="s">
        <v>127</v>
      </c>
    </row>
    <row r="25" spans="1:32" x14ac:dyDescent="0.25">
      <c r="B25" s="57" t="s">
        <v>113</v>
      </c>
      <c r="C25" s="57"/>
      <c r="D25" s="57" t="s">
        <v>114</v>
      </c>
      <c r="E25" s="57"/>
      <c r="F25" s="57" t="s">
        <v>115</v>
      </c>
      <c r="G25" s="57"/>
      <c r="S25" t="s">
        <v>113</v>
      </c>
      <c r="U25" t="s">
        <v>114</v>
      </c>
      <c r="W25" t="s">
        <v>115</v>
      </c>
      <c r="AA25" t="s">
        <v>113</v>
      </c>
      <c r="AC25" t="s">
        <v>114</v>
      </c>
      <c r="AE25" t="s">
        <v>115</v>
      </c>
    </row>
    <row r="26" spans="1:32" x14ac:dyDescent="0.25">
      <c r="B26" t="s">
        <v>103</v>
      </c>
      <c r="C26" t="s">
        <v>104</v>
      </c>
      <c r="D26" t="s">
        <v>103</v>
      </c>
      <c r="E26" t="s">
        <v>104</v>
      </c>
      <c r="F26" t="s">
        <v>103</v>
      </c>
      <c r="G26" t="s">
        <v>104</v>
      </c>
      <c r="S26" t="s">
        <v>103</v>
      </c>
      <c r="T26" t="s">
        <v>104</v>
      </c>
      <c r="U26" t="s">
        <v>103</v>
      </c>
      <c r="V26" t="s">
        <v>104</v>
      </c>
      <c r="W26" t="s">
        <v>103</v>
      </c>
      <c r="X26" t="s">
        <v>104</v>
      </c>
      <c r="AA26" t="s">
        <v>103</v>
      </c>
      <c r="AB26" t="s">
        <v>104</v>
      </c>
      <c r="AC26" t="s">
        <v>103</v>
      </c>
      <c r="AD26" t="s">
        <v>104</v>
      </c>
      <c r="AE26" t="s">
        <v>103</v>
      </c>
      <c r="AF26" t="s">
        <v>104</v>
      </c>
    </row>
    <row r="27" spans="1:32" x14ac:dyDescent="0.25">
      <c r="A27" t="s">
        <v>106</v>
      </c>
      <c r="B27">
        <f>'INICIAL CONTROL Estadística Pro'!J184</f>
        <v>10.373333333333335</v>
      </c>
      <c r="C27">
        <f>'INICIAL CONTROL Estadística Pro'!K184</f>
        <v>1.4388533109996609</v>
      </c>
      <c r="D27">
        <f>'INICIAL CONTROL Estadística Pro'!J214</f>
        <v>13.543333333333331</v>
      </c>
      <c r="E27">
        <f>'INICIAL CONTROL Estadística Pro'!K214</f>
        <v>1.3512914214732241</v>
      </c>
      <c r="F27">
        <f>'INICIAL CONTROL Estadística Pro'!J244</f>
        <v>11.636666666666665</v>
      </c>
      <c r="G27">
        <f>'INICIAL CONTROL Estadística Pro'!K244</f>
        <v>1.0496250014544057</v>
      </c>
      <c r="R27" t="s">
        <v>106</v>
      </c>
      <c r="S27">
        <v>1.3668000000000002</v>
      </c>
      <c r="T27">
        <v>4.1841486589269374E-2</v>
      </c>
      <c r="U27">
        <v>1.7933666666666668</v>
      </c>
      <c r="V27">
        <v>0.11056691789741328</v>
      </c>
      <c r="W27">
        <v>1.3065000000000002</v>
      </c>
      <c r="X27">
        <v>2.0100000000000229E-2</v>
      </c>
      <c r="Z27" t="s">
        <v>106</v>
      </c>
      <c r="AA27">
        <f>B27/S27</f>
        <v>7.589503463076773</v>
      </c>
      <c r="AC27">
        <f>D27/U27</f>
        <v>7.5519042396981453</v>
      </c>
      <c r="AE27">
        <f>F27/W27</f>
        <v>8.9067483097333824</v>
      </c>
    </row>
    <row r="28" spans="1:32" x14ac:dyDescent="0.25">
      <c r="A28" t="s">
        <v>107</v>
      </c>
      <c r="B28">
        <f>'CONFECCION TRATA EstadísticPro'!J172</f>
        <v>10.496666666666666</v>
      </c>
      <c r="C28">
        <f>'CONFECCION TRATA EstadísticPro'!K172</f>
        <v>1.6155458847544917</v>
      </c>
      <c r="D28">
        <f>'CONFECCION TRATA EstadísticPro'!J202</f>
        <v>13.516666666666664</v>
      </c>
      <c r="E28">
        <f>'CONFECCION TRATA EstadísticPro'!K202</f>
        <v>1.4408051708090004</v>
      </c>
      <c r="F28">
        <f>'CONFECCION TRATA EstadísticPro'!J232</f>
        <v>11.562499999999998</v>
      </c>
      <c r="G28">
        <f>'CONFECCION TRATA EstadísticPro'!K232</f>
        <v>1.0260996222504952</v>
      </c>
      <c r="R28" t="s">
        <v>107</v>
      </c>
      <c r="S28">
        <v>1.3355333333333335</v>
      </c>
      <c r="T28">
        <v>8.049300176619914E-2</v>
      </c>
      <c r="U28">
        <v>1.8134666666666668</v>
      </c>
      <c r="V28">
        <v>2.1537486699551116E-2</v>
      </c>
      <c r="W28">
        <v>1.3087333333333335</v>
      </c>
      <c r="X28">
        <v>4.9386469132074375E-2</v>
      </c>
      <c r="Z28" t="s">
        <v>107</v>
      </c>
      <c r="AA28">
        <f t="shared" ref="AA28:AA32" si="4">B28/S28</f>
        <v>7.8595317725752496</v>
      </c>
      <c r="AC28">
        <f t="shared" ref="AC28:AC32" si="5">D28/U28</f>
        <v>7.4534960664656991</v>
      </c>
      <c r="AE28">
        <f t="shared" ref="AE28:AE32" si="6">F28/W28</f>
        <v>8.8348785084814807</v>
      </c>
    </row>
    <row r="29" spans="1:32" x14ac:dyDescent="0.25">
      <c r="A29" t="s">
        <v>108</v>
      </c>
      <c r="B29">
        <f>'FRIGO CONTROL EstadísticPro'!J220</f>
        <v>9.4</v>
      </c>
      <c r="C29">
        <f>'FRIGO CONTROL EstadísticPro'!K220</f>
        <v>0.45825756949558416</v>
      </c>
      <c r="D29">
        <f>'FRIGO CONTROL EstadísticPro'!J256</f>
        <v>11.433333333333332</v>
      </c>
      <c r="E29">
        <f>'FRIGO CONTROL EstadísticPro'!K256</f>
        <v>0.25166114784235827</v>
      </c>
      <c r="F29">
        <f>'FRIGO CONTROL EstadísticPro'!J292</f>
        <v>10.566666666666668</v>
      </c>
      <c r="G29">
        <f>'FRIGO CONTROL EstadísticPro'!K292</f>
        <v>0.25166114784235827</v>
      </c>
      <c r="R29" t="s">
        <v>108</v>
      </c>
      <c r="S29">
        <v>1.5298333333333334</v>
      </c>
      <c r="T29">
        <v>0.13152039132139676</v>
      </c>
      <c r="U29">
        <v>1.7598666666666667</v>
      </c>
      <c r="V29">
        <v>3.1662964695892686E-2</v>
      </c>
      <c r="W29">
        <v>1.3221333333333336</v>
      </c>
      <c r="X29">
        <v>1.6861296905437945E-2</v>
      </c>
      <c r="Z29" t="s">
        <v>108</v>
      </c>
      <c r="AA29">
        <f t="shared" si="4"/>
        <v>6.1444601808475872</v>
      </c>
      <c r="AC29">
        <f t="shared" si="5"/>
        <v>6.4967042957799821</v>
      </c>
      <c r="AE29">
        <f t="shared" si="6"/>
        <v>7.9921339249697452</v>
      </c>
    </row>
    <row r="30" spans="1:32" x14ac:dyDescent="0.25">
      <c r="A30" t="s">
        <v>109</v>
      </c>
      <c r="B30">
        <f>'FRIGO TRAT EstadísticPro'!J220</f>
        <v>9.4733333333333345</v>
      </c>
      <c r="C30" s="24">
        <f>'FRIGO TRAT EstadísticPro'!K220</f>
        <v>0.56083271421461678</v>
      </c>
      <c r="D30">
        <f>'FRIGO TRAT EstadísticPro'!J256</f>
        <v>11.266666666666666</v>
      </c>
      <c r="E30">
        <f>'FRIGO TRAT EstadísticPro'!K256</f>
        <v>5.77350269189634E-2</v>
      </c>
      <c r="F30">
        <f>'FRIGO TRAT EstadísticPro'!J292</f>
        <v>13.27777777777778</v>
      </c>
      <c r="G30">
        <f>'FRIGO TRAT EstadísticPro'!K292</f>
        <v>0.83464658427080407</v>
      </c>
      <c r="R30" t="s">
        <v>109</v>
      </c>
      <c r="S30">
        <v>1.5477000000000001</v>
      </c>
      <c r="T30">
        <v>7.2471580636826211E-2</v>
      </c>
      <c r="U30">
        <v>1.6560166666666669</v>
      </c>
      <c r="V30">
        <v>9.5479897535205444E-2</v>
      </c>
      <c r="W30">
        <v>1.3712666666666664</v>
      </c>
      <c r="X30">
        <v>1.5472987214281805E-2</v>
      </c>
      <c r="Z30" t="s">
        <v>109</v>
      </c>
      <c r="AA30">
        <f t="shared" si="4"/>
        <v>6.1209105985225394</v>
      </c>
      <c r="AC30">
        <f t="shared" si="5"/>
        <v>6.8034742001388855</v>
      </c>
      <c r="AE30">
        <f t="shared" si="6"/>
        <v>9.6828560779166093</v>
      </c>
    </row>
    <row r="31" spans="1:32" x14ac:dyDescent="0.25">
      <c r="A31" t="s">
        <v>110</v>
      </c>
      <c r="B31">
        <f>'TVC CONTROL EstadísticPro'!J220</f>
        <v>10.1</v>
      </c>
      <c r="C31">
        <f>'TVC CONTROL EstadísticPro'!K220</f>
        <v>0.40000000000000036</v>
      </c>
      <c r="D31">
        <f>'TVC CONTROL EstadísticPro'!J256</f>
        <v>11.6</v>
      </c>
      <c r="E31">
        <f>'TVC CONTROL EstadísticPro'!K256</f>
        <v>9.9999999999999645E-2</v>
      </c>
      <c r="F31">
        <f>'TVC CONTROL EstadísticPro'!J292</f>
        <v>11.433333333333332</v>
      </c>
      <c r="G31">
        <f>'TVC CONTROL EstadísticPro'!K292</f>
        <v>0.30550504633038922</v>
      </c>
      <c r="R31" t="s">
        <v>110</v>
      </c>
      <c r="S31">
        <v>1.1412333333333335</v>
      </c>
      <c r="T31">
        <v>0.10386800919115254</v>
      </c>
      <c r="U31">
        <v>1.3444666666666667</v>
      </c>
      <c r="V31">
        <v>0.13801566336229126</v>
      </c>
      <c r="W31">
        <v>1.3623333333333332</v>
      </c>
      <c r="X31">
        <v>3.690072266681689E-2</v>
      </c>
      <c r="Z31" t="s">
        <v>110</v>
      </c>
      <c r="AA31">
        <f t="shared" si="4"/>
        <v>8.8500744808248371</v>
      </c>
      <c r="AC31">
        <f t="shared" si="5"/>
        <v>8.6279565627014421</v>
      </c>
      <c r="AE31">
        <f t="shared" si="6"/>
        <v>8.3924639099584049</v>
      </c>
    </row>
    <row r="32" spans="1:32" x14ac:dyDescent="0.25">
      <c r="A32" t="s">
        <v>111</v>
      </c>
      <c r="B32" s="4">
        <f>'TVC TRAT Estadistic Pro'!J205</f>
        <v>8.9666666666666668</v>
      </c>
      <c r="C32" s="4">
        <f>'TVC TRAT Estadistic Pro'!K205</f>
        <v>1.2503332889007479</v>
      </c>
      <c r="D32" s="25">
        <f>'TVC TRAT Estadistic Pro'!J241</f>
        <v>11.9</v>
      </c>
      <c r="E32" s="25">
        <f>'TVC TRAT Estadistic Pro'!K241</f>
        <v>0.29439202887759464</v>
      </c>
      <c r="F32" s="4">
        <f>'TVC TRAT Estadistic Pro'!J275</f>
        <v>11.6</v>
      </c>
      <c r="G32" s="4">
        <f>'TVC TRAT Estadistic Pro'!K275</f>
        <v>0.17320508075688815</v>
      </c>
      <c r="R32" t="s">
        <v>111</v>
      </c>
      <c r="S32">
        <v>1.4784666666666668</v>
      </c>
      <c r="T32">
        <v>6.0794270563379028E-2</v>
      </c>
      <c r="U32">
        <v>1.2395</v>
      </c>
      <c r="V32">
        <v>3.3500000000000085E-2</v>
      </c>
      <c r="W32">
        <v>1.2886333333333335</v>
      </c>
      <c r="X32">
        <v>4.3074973399101914E-2</v>
      </c>
      <c r="Z32" t="s">
        <v>111</v>
      </c>
      <c r="AA32">
        <f t="shared" si="4"/>
        <v>6.0648419533751179</v>
      </c>
      <c r="AC32">
        <f t="shared" si="5"/>
        <v>9.6006454215409445</v>
      </c>
      <c r="AE32">
        <f t="shared" si="6"/>
        <v>9.0017848366486444</v>
      </c>
    </row>
  </sheetData>
  <mergeCells count="9">
    <mergeCell ref="B25:C25"/>
    <mergeCell ref="D25:E25"/>
    <mergeCell ref="F25:G25"/>
    <mergeCell ref="B3:C3"/>
    <mergeCell ref="D3:E3"/>
    <mergeCell ref="F3:G3"/>
    <mergeCell ref="B14:C14"/>
    <mergeCell ref="D14:E14"/>
    <mergeCell ref="F14:G14"/>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U273"/>
  <sheetViews>
    <sheetView topLeftCell="B1" zoomScale="60" zoomScaleNormal="60" zoomScalePageLayoutView="60" workbookViewId="0">
      <selection activeCell="S184" sqref="S184:S273"/>
    </sheetView>
  </sheetViews>
  <sheetFormatPr baseColWidth="10" defaultColWidth="10.875" defaultRowHeight="15.75" x14ac:dyDescent="0.25"/>
  <cols>
    <col min="1" max="1" width="19" style="1" bestFit="1" customWidth="1"/>
    <col min="2" max="3" width="19" style="1" customWidth="1"/>
    <col min="4" max="5" width="13.625" style="1" bestFit="1" customWidth="1"/>
    <col min="6" max="8" width="13.625" style="1" customWidth="1"/>
    <col min="9" max="9" width="5.125" style="1" bestFit="1" customWidth="1"/>
    <col min="10" max="10" width="23" style="30" customWidth="1"/>
    <col min="11" max="11" width="19.125" style="30" customWidth="1"/>
    <col min="12" max="12" width="5.5" style="1" bestFit="1" customWidth="1"/>
    <col min="13" max="13" width="8.625" style="1" bestFit="1" customWidth="1"/>
    <col min="14" max="16" width="10.875" style="1"/>
    <col min="17" max="17" width="5.125" style="36" bestFit="1" customWidth="1"/>
    <col min="18" max="18" width="8.625" style="36" bestFit="1" customWidth="1"/>
    <col min="19" max="16384" width="10.875" style="1"/>
  </cols>
  <sheetData>
    <row r="1" spans="1:21" x14ac:dyDescent="0.25">
      <c r="A1" s="37" t="s">
        <v>33</v>
      </c>
      <c r="B1" s="37"/>
      <c r="C1" s="37"/>
      <c r="D1" s="37"/>
      <c r="E1" s="37"/>
      <c r="F1" s="37"/>
      <c r="G1" s="37"/>
      <c r="H1" s="37"/>
      <c r="I1" s="37"/>
      <c r="J1" s="37"/>
      <c r="K1" s="37"/>
      <c r="L1" s="37"/>
      <c r="M1" s="37"/>
      <c r="Q1" s="33"/>
      <c r="R1" s="33"/>
    </row>
    <row r="3" spans="1:21" x14ac:dyDescent="0.25">
      <c r="A3" s="21" t="s">
        <v>0</v>
      </c>
      <c r="B3" s="21" t="s">
        <v>62</v>
      </c>
      <c r="C3" s="21" t="s">
        <v>63</v>
      </c>
      <c r="D3" s="21" t="s">
        <v>1</v>
      </c>
      <c r="E3" s="21" t="s">
        <v>2</v>
      </c>
      <c r="F3" s="21" t="s">
        <v>71</v>
      </c>
      <c r="G3" s="21" t="s">
        <v>103</v>
      </c>
      <c r="H3" s="21" t="s">
        <v>104</v>
      </c>
      <c r="I3" s="21" t="s">
        <v>3</v>
      </c>
      <c r="J3" s="21"/>
      <c r="K3" s="21"/>
      <c r="L3" s="21" t="s">
        <v>4</v>
      </c>
      <c r="M3" s="21" t="s">
        <v>5</v>
      </c>
      <c r="Q3" s="21" t="s">
        <v>3</v>
      </c>
      <c r="R3" s="21" t="s">
        <v>5</v>
      </c>
    </row>
    <row r="4" spans="1:21" x14ac:dyDescent="0.25">
      <c r="A4" s="3">
        <v>1</v>
      </c>
      <c r="B4" s="3" t="s">
        <v>64</v>
      </c>
      <c r="C4" s="3" t="s">
        <v>65</v>
      </c>
      <c r="D4" s="3">
        <v>3</v>
      </c>
      <c r="E4" s="3">
        <v>2.4</v>
      </c>
      <c r="F4" s="3">
        <f>AVERAGE(D4:E4)</f>
        <v>2.7</v>
      </c>
      <c r="G4" s="3">
        <f>AVERAGE(F4:F33)</f>
        <v>3.3899999999999997</v>
      </c>
      <c r="H4" s="3">
        <f>STDEV(F4:F33)</f>
        <v>0.88331273018696332</v>
      </c>
      <c r="I4" s="3">
        <v>10.199999999999999</v>
      </c>
      <c r="J4" s="3">
        <f>AVERAGE(I4:I33)</f>
        <v>10.563333333333336</v>
      </c>
      <c r="K4" s="3">
        <f>STDEV(I4:I33)</f>
        <v>1.4329817799292219</v>
      </c>
      <c r="L4" s="3">
        <v>647.79999999999995</v>
      </c>
      <c r="M4" s="3">
        <v>20.100000000000001</v>
      </c>
      <c r="N4" s="1">
        <f>M4*0.1*0.067*100/10</f>
        <v>1.3467</v>
      </c>
      <c r="O4" s="1">
        <f>AVERAGE(N4:N33)</f>
        <v>1.3533999999999999</v>
      </c>
      <c r="P4" s="1">
        <f>STDEV(N4:N33)</f>
        <v>3.0703257156204065E-2</v>
      </c>
      <c r="Q4" s="3">
        <v>10.199999999999999</v>
      </c>
      <c r="R4" s="3">
        <v>20.100000000000001</v>
      </c>
      <c r="S4" s="1">
        <f>Q4/R4</f>
        <v>0.50746268656716409</v>
      </c>
      <c r="T4" s="1">
        <f>AVERAGE(S4:S33)</f>
        <v>0.52277064392573813</v>
      </c>
      <c r="U4" s="1">
        <f>STDEV(S4:S33)</f>
        <v>6.8761430667537163E-2</v>
      </c>
    </row>
    <row r="5" spans="1:21" x14ac:dyDescent="0.25">
      <c r="A5" s="3">
        <v>2</v>
      </c>
      <c r="B5" s="3" t="s">
        <v>64</v>
      </c>
      <c r="C5" s="3" t="s">
        <v>68</v>
      </c>
      <c r="D5" s="3">
        <v>2.2999999999999998</v>
      </c>
      <c r="E5" s="3">
        <v>1.9</v>
      </c>
      <c r="F5" s="3">
        <f t="shared" ref="F5:F68" si="0">AVERAGE(D5:E5)</f>
        <v>2.0999999999999996</v>
      </c>
      <c r="G5" s="3"/>
      <c r="H5" s="3"/>
      <c r="I5" s="3">
        <v>9.9</v>
      </c>
      <c r="J5" s="3"/>
      <c r="K5" s="3"/>
      <c r="L5" s="3"/>
      <c r="M5" s="3"/>
      <c r="N5" s="30"/>
      <c r="Q5" s="3">
        <v>9.9</v>
      </c>
      <c r="R5" s="3"/>
      <c r="S5" s="36">
        <f>Q5/R4</f>
        <v>0.4925373134328358</v>
      </c>
    </row>
    <row r="6" spans="1:21" x14ac:dyDescent="0.25">
      <c r="A6" s="3">
        <v>3</v>
      </c>
      <c r="B6" s="3" t="s">
        <v>64</v>
      </c>
      <c r="C6" s="3" t="s">
        <v>65</v>
      </c>
      <c r="D6" s="3">
        <v>3.5</v>
      </c>
      <c r="E6" s="3">
        <v>3</v>
      </c>
      <c r="F6" s="3">
        <f t="shared" si="0"/>
        <v>3.25</v>
      </c>
      <c r="G6" s="3"/>
      <c r="H6" s="3"/>
      <c r="I6" s="3">
        <v>11.6</v>
      </c>
      <c r="J6" s="3"/>
      <c r="K6" s="3"/>
      <c r="L6" s="3"/>
      <c r="M6" s="3"/>
      <c r="N6" s="30"/>
      <c r="Q6" s="3">
        <v>11.6</v>
      </c>
      <c r="R6" s="3"/>
      <c r="S6" s="36">
        <f t="shared" ref="S6:S13" si="1">Q6/R$4</f>
        <v>0.57711442786069644</v>
      </c>
    </row>
    <row r="7" spans="1:21" x14ac:dyDescent="0.25">
      <c r="A7" s="3">
        <v>4</v>
      </c>
      <c r="B7" s="3" t="s">
        <v>64</v>
      </c>
      <c r="C7" s="3" t="s">
        <v>65</v>
      </c>
      <c r="D7" s="3">
        <v>3.8</v>
      </c>
      <c r="E7" s="3">
        <v>4.0999999999999996</v>
      </c>
      <c r="F7" s="3">
        <f t="shared" si="0"/>
        <v>3.9499999999999997</v>
      </c>
      <c r="G7" s="3"/>
      <c r="H7" s="3"/>
      <c r="I7" s="3">
        <v>7.6</v>
      </c>
      <c r="J7" s="3"/>
      <c r="K7" s="3"/>
      <c r="L7" s="3"/>
      <c r="M7" s="3"/>
      <c r="N7" s="30"/>
      <c r="Q7" s="3">
        <v>7.6</v>
      </c>
      <c r="R7" s="3"/>
      <c r="S7" s="36">
        <f t="shared" si="1"/>
        <v>0.37810945273631835</v>
      </c>
    </row>
    <row r="8" spans="1:21" x14ac:dyDescent="0.25">
      <c r="A8" s="3">
        <v>5</v>
      </c>
      <c r="B8" s="3" t="s">
        <v>64</v>
      </c>
      <c r="C8" s="3" t="s">
        <v>65</v>
      </c>
      <c r="D8" s="3">
        <v>2.8</v>
      </c>
      <c r="E8" s="3">
        <v>2.9</v>
      </c>
      <c r="F8" s="3">
        <f t="shared" si="0"/>
        <v>2.8499999999999996</v>
      </c>
      <c r="G8" s="3"/>
      <c r="H8" s="3"/>
      <c r="I8" s="3">
        <v>11.2</v>
      </c>
      <c r="J8" s="3"/>
      <c r="K8" s="3"/>
      <c r="L8" s="3"/>
      <c r="M8" s="3"/>
      <c r="N8" s="30"/>
      <c r="Q8" s="3">
        <v>11.2</v>
      </c>
      <c r="R8" s="3"/>
      <c r="S8" s="36">
        <f t="shared" si="1"/>
        <v>0.55721393034825861</v>
      </c>
    </row>
    <row r="9" spans="1:21" x14ac:dyDescent="0.25">
      <c r="A9" s="3">
        <v>6</v>
      </c>
      <c r="B9" s="3" t="s">
        <v>64</v>
      </c>
      <c r="C9" s="3" t="s">
        <v>65</v>
      </c>
      <c r="D9" s="3">
        <v>4.3</v>
      </c>
      <c r="E9" s="3">
        <v>3.9</v>
      </c>
      <c r="F9" s="3">
        <f t="shared" si="0"/>
        <v>4.0999999999999996</v>
      </c>
      <c r="G9" s="3"/>
      <c r="H9" s="3"/>
      <c r="I9" s="3">
        <v>10.3</v>
      </c>
      <c r="J9" s="3"/>
      <c r="K9" s="3"/>
      <c r="L9" s="3"/>
      <c r="M9" s="3"/>
      <c r="N9" s="30"/>
      <c r="Q9" s="3">
        <v>10.3</v>
      </c>
      <c r="R9" s="3"/>
      <c r="S9" s="36">
        <f t="shared" si="1"/>
        <v>0.51243781094527363</v>
      </c>
    </row>
    <row r="10" spans="1:21" x14ac:dyDescent="0.25">
      <c r="A10" s="3">
        <v>7</v>
      </c>
      <c r="B10" s="3" t="s">
        <v>64</v>
      </c>
      <c r="C10" s="3" t="s">
        <v>65</v>
      </c>
      <c r="D10" s="3">
        <v>2.6</v>
      </c>
      <c r="E10" s="3">
        <v>2.9</v>
      </c>
      <c r="F10" s="3">
        <f t="shared" si="0"/>
        <v>2.75</v>
      </c>
      <c r="G10" s="3"/>
      <c r="H10" s="3"/>
      <c r="I10" s="3">
        <v>9.6999999999999993</v>
      </c>
      <c r="J10" s="3"/>
      <c r="K10" s="3"/>
      <c r="L10" s="3"/>
      <c r="M10" s="3"/>
      <c r="N10" s="30"/>
      <c r="Q10" s="3">
        <v>9.6999999999999993</v>
      </c>
      <c r="R10" s="3"/>
      <c r="S10" s="36">
        <f t="shared" si="1"/>
        <v>0.48258706467661683</v>
      </c>
    </row>
    <row r="11" spans="1:21" x14ac:dyDescent="0.25">
      <c r="A11" s="3">
        <v>8</v>
      </c>
      <c r="B11" s="3" t="s">
        <v>64</v>
      </c>
      <c r="C11" s="3" t="s">
        <v>65</v>
      </c>
      <c r="D11" s="3">
        <v>2.7</v>
      </c>
      <c r="E11" s="3">
        <v>1.8</v>
      </c>
      <c r="F11" s="3">
        <f t="shared" si="0"/>
        <v>2.25</v>
      </c>
      <c r="G11" s="3"/>
      <c r="H11" s="3"/>
      <c r="I11" s="3">
        <v>11.5</v>
      </c>
      <c r="J11" s="3"/>
      <c r="K11" s="3"/>
      <c r="L11" s="3"/>
      <c r="M11" s="3"/>
      <c r="N11" s="30"/>
      <c r="Q11" s="3">
        <v>11.5</v>
      </c>
      <c r="R11" s="3"/>
      <c r="S11" s="36">
        <f t="shared" si="1"/>
        <v>0.57213930348258701</v>
      </c>
    </row>
    <row r="12" spans="1:21" x14ac:dyDescent="0.25">
      <c r="A12" s="3">
        <v>9</v>
      </c>
      <c r="B12" s="3" t="s">
        <v>64</v>
      </c>
      <c r="C12" s="3" t="s">
        <v>65</v>
      </c>
      <c r="D12" s="3">
        <v>2.9</v>
      </c>
      <c r="E12" s="3">
        <v>2.8</v>
      </c>
      <c r="F12" s="3">
        <f t="shared" si="0"/>
        <v>2.8499999999999996</v>
      </c>
      <c r="G12" s="3"/>
      <c r="H12" s="3"/>
      <c r="I12" s="3">
        <v>11.9</v>
      </c>
      <c r="J12" s="3"/>
      <c r="K12" s="3"/>
      <c r="L12" s="3"/>
      <c r="M12" s="3"/>
      <c r="N12" s="30"/>
      <c r="Q12" s="3">
        <v>11.9</v>
      </c>
      <c r="R12" s="3"/>
      <c r="S12" s="36">
        <f t="shared" si="1"/>
        <v>0.59203980099502485</v>
      </c>
    </row>
    <row r="13" spans="1:21" x14ac:dyDescent="0.25">
      <c r="A13" s="3">
        <v>10</v>
      </c>
      <c r="B13" s="3" t="s">
        <v>64</v>
      </c>
      <c r="C13" s="3" t="s">
        <v>65</v>
      </c>
      <c r="D13" s="3">
        <v>3</v>
      </c>
      <c r="E13" s="3">
        <v>3.2</v>
      </c>
      <c r="F13" s="3">
        <f t="shared" si="0"/>
        <v>3.1</v>
      </c>
      <c r="G13" s="3"/>
      <c r="H13" s="3"/>
      <c r="I13" s="3">
        <v>10.7</v>
      </c>
      <c r="J13" s="3"/>
      <c r="K13" s="3"/>
      <c r="L13" s="3"/>
      <c r="M13" s="3"/>
      <c r="N13" s="30"/>
      <c r="Q13" s="3">
        <v>10.7</v>
      </c>
      <c r="R13" s="3"/>
      <c r="S13" s="36">
        <f t="shared" si="1"/>
        <v>0.53233830845771135</v>
      </c>
    </row>
    <row r="14" spans="1:21" x14ac:dyDescent="0.25">
      <c r="A14" s="3">
        <v>11</v>
      </c>
      <c r="B14" s="3" t="s">
        <v>64</v>
      </c>
      <c r="C14" s="3" t="s">
        <v>65</v>
      </c>
      <c r="D14" s="3">
        <v>4.3</v>
      </c>
      <c r="E14" s="3">
        <v>3.7</v>
      </c>
      <c r="F14" s="3">
        <f t="shared" si="0"/>
        <v>4</v>
      </c>
      <c r="G14" s="3"/>
      <c r="H14" s="3"/>
      <c r="I14" s="3">
        <v>12.9</v>
      </c>
      <c r="J14" s="3"/>
      <c r="K14" s="3"/>
      <c r="L14" s="3">
        <v>700.8</v>
      </c>
      <c r="M14" s="3">
        <v>20.7</v>
      </c>
      <c r="N14" s="30">
        <f t="shared" ref="N14:N64" si="2">M14*0.1*0.067*100/10</f>
        <v>1.3869000000000002</v>
      </c>
      <c r="Q14" s="3">
        <v>12.9</v>
      </c>
      <c r="R14" s="3">
        <v>20.7</v>
      </c>
      <c r="S14" s="1">
        <f>Q14/R$14</f>
        <v>0.62318840579710144</v>
      </c>
      <c r="T14" s="36"/>
      <c r="U14" s="36"/>
    </row>
    <row r="15" spans="1:21" x14ac:dyDescent="0.25">
      <c r="A15" s="3">
        <v>12</v>
      </c>
      <c r="B15" s="3" t="s">
        <v>64</v>
      </c>
      <c r="C15" s="3" t="s">
        <v>65</v>
      </c>
      <c r="D15" s="3">
        <v>3.8</v>
      </c>
      <c r="E15" s="3">
        <v>3.7</v>
      </c>
      <c r="F15" s="3">
        <f t="shared" si="0"/>
        <v>3.75</v>
      </c>
      <c r="G15" s="3"/>
      <c r="H15" s="3"/>
      <c r="I15" s="3">
        <v>10.7</v>
      </c>
      <c r="J15" s="3"/>
      <c r="K15" s="3"/>
      <c r="L15" s="3"/>
      <c r="M15" s="3"/>
      <c r="N15" s="30"/>
      <c r="Q15" s="3">
        <v>10.7</v>
      </c>
      <c r="R15" s="3"/>
      <c r="S15" s="36">
        <f t="shared" ref="S15:S23" si="3">Q15/R$14</f>
        <v>0.51690821256038644</v>
      </c>
    </row>
    <row r="16" spans="1:21" x14ac:dyDescent="0.25">
      <c r="A16" s="3">
        <v>13</v>
      </c>
      <c r="B16" s="3" t="s">
        <v>64</v>
      </c>
      <c r="C16" s="3" t="s">
        <v>65</v>
      </c>
      <c r="D16" s="3">
        <v>3</v>
      </c>
      <c r="E16" s="3">
        <v>3.5</v>
      </c>
      <c r="F16" s="3">
        <f t="shared" si="0"/>
        <v>3.25</v>
      </c>
      <c r="G16" s="3"/>
      <c r="H16" s="3"/>
      <c r="I16" s="3">
        <v>13.7</v>
      </c>
      <c r="J16" s="3"/>
      <c r="K16" s="3"/>
      <c r="L16" s="3"/>
      <c r="M16" s="3"/>
      <c r="N16" s="30"/>
      <c r="Q16" s="3">
        <v>13.7</v>
      </c>
      <c r="R16" s="3"/>
      <c r="S16" s="36">
        <f t="shared" si="3"/>
        <v>0.66183574879227047</v>
      </c>
    </row>
    <row r="17" spans="1:21" x14ac:dyDescent="0.25">
      <c r="A17" s="3">
        <v>14</v>
      </c>
      <c r="B17" s="3" t="s">
        <v>64</v>
      </c>
      <c r="C17" s="3" t="s">
        <v>65</v>
      </c>
      <c r="D17" s="3">
        <v>3.5</v>
      </c>
      <c r="E17" s="3">
        <v>4.5</v>
      </c>
      <c r="F17" s="3">
        <f t="shared" si="0"/>
        <v>4</v>
      </c>
      <c r="G17" s="3"/>
      <c r="H17" s="3"/>
      <c r="I17" s="3">
        <v>10.7</v>
      </c>
      <c r="J17" s="3"/>
      <c r="K17" s="3"/>
      <c r="L17" s="3"/>
      <c r="M17" s="3"/>
      <c r="N17" s="30"/>
      <c r="Q17" s="3">
        <v>10.7</v>
      </c>
      <c r="R17" s="3"/>
      <c r="S17" s="36">
        <f t="shared" si="3"/>
        <v>0.51690821256038644</v>
      </c>
    </row>
    <row r="18" spans="1:21" x14ac:dyDescent="0.25">
      <c r="A18" s="3">
        <v>15</v>
      </c>
      <c r="B18" s="3" t="s">
        <v>64</v>
      </c>
      <c r="C18" s="3" t="s">
        <v>65</v>
      </c>
      <c r="D18" s="3">
        <v>3.6</v>
      </c>
      <c r="E18" s="3">
        <v>3.3</v>
      </c>
      <c r="F18" s="3">
        <f t="shared" si="0"/>
        <v>3.45</v>
      </c>
      <c r="G18" s="3"/>
      <c r="H18" s="3"/>
      <c r="I18" s="3">
        <v>8.4</v>
      </c>
      <c r="J18" s="3"/>
      <c r="K18" s="3"/>
      <c r="L18" s="3"/>
      <c r="M18" s="3"/>
      <c r="N18" s="30"/>
      <c r="Q18" s="3">
        <v>8.4</v>
      </c>
      <c r="R18" s="3"/>
      <c r="S18" s="36">
        <f t="shared" si="3"/>
        <v>0.40579710144927539</v>
      </c>
    </row>
    <row r="19" spans="1:21" x14ac:dyDescent="0.25">
      <c r="A19" s="3">
        <v>16</v>
      </c>
      <c r="B19" s="3" t="s">
        <v>64</v>
      </c>
      <c r="C19" s="3" t="s">
        <v>65</v>
      </c>
      <c r="D19" s="3">
        <v>5.6</v>
      </c>
      <c r="E19" s="3">
        <v>5.2</v>
      </c>
      <c r="F19" s="3">
        <f t="shared" si="0"/>
        <v>5.4</v>
      </c>
      <c r="G19" s="3"/>
      <c r="H19" s="3"/>
      <c r="I19" s="3">
        <v>10.3</v>
      </c>
      <c r="J19" s="3"/>
      <c r="K19" s="3"/>
      <c r="L19" s="3"/>
      <c r="M19" s="3"/>
      <c r="N19" s="30"/>
      <c r="Q19" s="3">
        <v>10.3</v>
      </c>
      <c r="R19" s="3"/>
      <c r="S19" s="36">
        <f t="shared" si="3"/>
        <v>0.49758454106280198</v>
      </c>
    </row>
    <row r="20" spans="1:21" x14ac:dyDescent="0.25">
      <c r="A20" s="3">
        <v>17</v>
      </c>
      <c r="B20" s="3" t="s">
        <v>64</v>
      </c>
      <c r="C20" s="3" t="s">
        <v>65</v>
      </c>
      <c r="D20" s="3">
        <v>3</v>
      </c>
      <c r="E20" s="3">
        <v>3.2</v>
      </c>
      <c r="F20" s="3">
        <f t="shared" si="0"/>
        <v>3.1</v>
      </c>
      <c r="G20" s="3"/>
      <c r="H20" s="3"/>
      <c r="I20" s="3">
        <v>11.4</v>
      </c>
      <c r="J20" s="3"/>
      <c r="K20" s="3"/>
      <c r="L20" s="3"/>
      <c r="M20" s="3"/>
      <c r="N20" s="30"/>
      <c r="Q20" s="3">
        <v>11.4</v>
      </c>
      <c r="R20" s="3"/>
      <c r="S20" s="36">
        <f t="shared" si="3"/>
        <v>0.55072463768115942</v>
      </c>
    </row>
    <row r="21" spans="1:21" x14ac:dyDescent="0.25">
      <c r="A21" s="3">
        <v>18</v>
      </c>
      <c r="B21" s="3" t="s">
        <v>64</v>
      </c>
      <c r="C21" s="3" t="s">
        <v>65</v>
      </c>
      <c r="D21" s="3">
        <v>2.5</v>
      </c>
      <c r="E21" s="3">
        <v>3.2</v>
      </c>
      <c r="F21" s="3">
        <f t="shared" si="0"/>
        <v>2.85</v>
      </c>
      <c r="G21" s="3"/>
      <c r="H21" s="3"/>
      <c r="I21" s="3">
        <v>12</v>
      </c>
      <c r="J21" s="3"/>
      <c r="K21" s="3"/>
      <c r="L21" s="3"/>
      <c r="M21" s="3"/>
      <c r="N21" s="30"/>
      <c r="Q21" s="3">
        <v>12</v>
      </c>
      <c r="R21" s="3"/>
      <c r="S21" s="36">
        <f t="shared" si="3"/>
        <v>0.57971014492753625</v>
      </c>
    </row>
    <row r="22" spans="1:21" x14ac:dyDescent="0.25">
      <c r="A22" s="3">
        <v>19</v>
      </c>
      <c r="B22" s="3" t="s">
        <v>64</v>
      </c>
      <c r="C22" s="3" t="s">
        <v>65</v>
      </c>
      <c r="D22" s="3">
        <v>3.4</v>
      </c>
      <c r="E22" s="3">
        <v>3.9</v>
      </c>
      <c r="F22" s="3">
        <f t="shared" si="0"/>
        <v>3.65</v>
      </c>
      <c r="G22" s="3"/>
      <c r="H22" s="3"/>
      <c r="I22" s="3">
        <v>11.6</v>
      </c>
      <c r="J22" s="3"/>
      <c r="K22" s="3"/>
      <c r="L22" s="3"/>
      <c r="M22" s="3"/>
      <c r="N22" s="30"/>
      <c r="Q22" s="3">
        <v>11.6</v>
      </c>
      <c r="R22" s="3"/>
      <c r="S22" s="36">
        <f t="shared" si="3"/>
        <v>0.56038647342995174</v>
      </c>
    </row>
    <row r="23" spans="1:21" x14ac:dyDescent="0.25">
      <c r="A23" s="3">
        <v>20</v>
      </c>
      <c r="B23" s="3" t="s">
        <v>64</v>
      </c>
      <c r="C23" s="3" t="s">
        <v>65</v>
      </c>
      <c r="D23" s="3">
        <v>3.8</v>
      </c>
      <c r="E23" s="3">
        <v>4.2</v>
      </c>
      <c r="F23" s="3">
        <f t="shared" si="0"/>
        <v>4</v>
      </c>
      <c r="G23" s="3"/>
      <c r="H23" s="3"/>
      <c r="I23" s="3">
        <v>9</v>
      </c>
      <c r="J23" s="3"/>
      <c r="K23" s="3"/>
      <c r="L23" s="3"/>
      <c r="M23" s="3"/>
      <c r="N23" s="30"/>
      <c r="Q23" s="3">
        <v>9</v>
      </c>
      <c r="R23" s="3"/>
      <c r="S23" s="36">
        <f t="shared" si="3"/>
        <v>0.43478260869565216</v>
      </c>
    </row>
    <row r="24" spans="1:21" x14ac:dyDescent="0.25">
      <c r="A24" s="3">
        <v>21</v>
      </c>
      <c r="B24" s="3" t="s">
        <v>64</v>
      </c>
      <c r="C24" s="3" t="s">
        <v>65</v>
      </c>
      <c r="D24" s="3">
        <v>3.8</v>
      </c>
      <c r="E24" s="3">
        <v>3.5</v>
      </c>
      <c r="F24" s="3">
        <f t="shared" si="0"/>
        <v>3.65</v>
      </c>
      <c r="G24" s="3"/>
      <c r="H24" s="3"/>
      <c r="I24" s="3">
        <v>10.5</v>
      </c>
      <c r="J24" s="3"/>
      <c r="K24" s="3"/>
      <c r="L24" s="3">
        <v>690.4</v>
      </c>
      <c r="M24" s="3">
        <v>19.8</v>
      </c>
      <c r="N24" s="30">
        <f t="shared" si="2"/>
        <v>1.3266000000000004</v>
      </c>
      <c r="Q24" s="3">
        <v>10.5</v>
      </c>
      <c r="R24" s="3">
        <v>19.8</v>
      </c>
      <c r="S24" s="1">
        <f>Q24/R$24</f>
        <v>0.53030303030303028</v>
      </c>
      <c r="T24" s="36"/>
      <c r="U24" s="36"/>
    </row>
    <row r="25" spans="1:21" x14ac:dyDescent="0.25">
      <c r="A25" s="3">
        <v>22</v>
      </c>
      <c r="B25" s="3" t="s">
        <v>64</v>
      </c>
      <c r="C25" s="3" t="s">
        <v>65</v>
      </c>
      <c r="D25" s="3">
        <v>3.1</v>
      </c>
      <c r="E25" s="3">
        <v>3</v>
      </c>
      <c r="F25" s="3">
        <f t="shared" si="0"/>
        <v>3.05</v>
      </c>
      <c r="G25" s="3"/>
      <c r="H25" s="3"/>
      <c r="I25" s="3">
        <v>11.1</v>
      </c>
      <c r="J25" s="3"/>
      <c r="K25" s="3"/>
      <c r="L25" s="3"/>
      <c r="M25" s="3"/>
      <c r="N25" s="30"/>
      <c r="Q25" s="3">
        <v>11.1</v>
      </c>
      <c r="R25" s="3"/>
      <c r="S25" s="36">
        <f t="shared" ref="S25:S33" si="4">Q25/R$24</f>
        <v>0.56060606060606055</v>
      </c>
    </row>
    <row r="26" spans="1:21" x14ac:dyDescent="0.25">
      <c r="A26" s="3">
        <v>23</v>
      </c>
      <c r="B26" s="3" t="s">
        <v>64</v>
      </c>
      <c r="C26" s="3" t="s">
        <v>65</v>
      </c>
      <c r="D26" s="3">
        <v>4.2</v>
      </c>
      <c r="E26" s="3">
        <v>4</v>
      </c>
      <c r="F26" s="3">
        <f t="shared" si="0"/>
        <v>4.0999999999999996</v>
      </c>
      <c r="G26" s="3"/>
      <c r="H26" s="3"/>
      <c r="I26" s="3">
        <v>10.9</v>
      </c>
      <c r="J26" s="3"/>
      <c r="K26" s="3"/>
      <c r="L26" s="3"/>
      <c r="M26" s="3"/>
      <c r="N26" s="30"/>
      <c r="Q26" s="3">
        <v>10.9</v>
      </c>
      <c r="R26" s="3"/>
      <c r="S26" s="36">
        <f t="shared" si="4"/>
        <v>0.5505050505050505</v>
      </c>
    </row>
    <row r="27" spans="1:21" x14ac:dyDescent="0.25">
      <c r="A27" s="3">
        <v>24</v>
      </c>
      <c r="B27" s="3" t="s">
        <v>64</v>
      </c>
      <c r="C27" s="3" t="s">
        <v>65</v>
      </c>
      <c r="D27" s="3">
        <v>3</v>
      </c>
      <c r="E27" s="3">
        <v>3.2</v>
      </c>
      <c r="F27" s="3">
        <f t="shared" si="0"/>
        <v>3.1</v>
      </c>
      <c r="G27" s="3"/>
      <c r="H27" s="3"/>
      <c r="I27" s="3">
        <v>10.6</v>
      </c>
      <c r="J27" s="3"/>
      <c r="K27" s="3"/>
      <c r="L27" s="3"/>
      <c r="M27" s="3"/>
      <c r="N27" s="30"/>
      <c r="Q27" s="3">
        <v>10.6</v>
      </c>
      <c r="R27" s="3"/>
      <c r="S27" s="36">
        <f t="shared" si="4"/>
        <v>0.53535353535353536</v>
      </c>
    </row>
    <row r="28" spans="1:21" x14ac:dyDescent="0.25">
      <c r="A28" s="3">
        <v>25</v>
      </c>
      <c r="B28" s="3" t="s">
        <v>64</v>
      </c>
      <c r="C28" s="3" t="s">
        <v>65</v>
      </c>
      <c r="D28" s="3">
        <v>3</v>
      </c>
      <c r="E28" s="3">
        <v>2.4</v>
      </c>
      <c r="F28" s="3">
        <f t="shared" si="0"/>
        <v>2.7</v>
      </c>
      <c r="G28" s="3"/>
      <c r="H28" s="3"/>
      <c r="I28" s="3">
        <v>10.7</v>
      </c>
      <c r="J28" s="3"/>
      <c r="K28" s="3"/>
      <c r="L28" s="3"/>
      <c r="M28" s="3"/>
      <c r="N28" s="30"/>
      <c r="Q28" s="3">
        <v>10.7</v>
      </c>
      <c r="R28" s="3"/>
      <c r="S28" s="36">
        <f t="shared" si="4"/>
        <v>0.54040404040404033</v>
      </c>
    </row>
    <row r="29" spans="1:21" x14ac:dyDescent="0.25">
      <c r="A29" s="3">
        <v>26</v>
      </c>
      <c r="B29" s="3" t="s">
        <v>64</v>
      </c>
      <c r="C29" s="3" t="s">
        <v>65</v>
      </c>
      <c r="D29" s="3">
        <v>3.8</v>
      </c>
      <c r="E29" s="3">
        <v>3.5</v>
      </c>
      <c r="F29" s="3">
        <f t="shared" si="0"/>
        <v>3.65</v>
      </c>
      <c r="G29" s="3"/>
      <c r="H29" s="3"/>
      <c r="I29" s="3">
        <v>11.1</v>
      </c>
      <c r="J29" s="3"/>
      <c r="K29" s="3"/>
      <c r="L29" s="3"/>
      <c r="M29" s="3"/>
      <c r="N29" s="30"/>
      <c r="Q29" s="3">
        <v>11.1</v>
      </c>
      <c r="R29" s="3"/>
      <c r="S29" s="36">
        <f t="shared" si="4"/>
        <v>0.56060606060606055</v>
      </c>
    </row>
    <row r="30" spans="1:21" x14ac:dyDescent="0.25">
      <c r="A30" s="3">
        <v>27</v>
      </c>
      <c r="B30" s="3" t="s">
        <v>64</v>
      </c>
      <c r="C30" s="3" t="s">
        <v>65</v>
      </c>
      <c r="D30" s="3">
        <v>1.8</v>
      </c>
      <c r="E30" s="3">
        <v>1.7</v>
      </c>
      <c r="F30" s="3">
        <f t="shared" si="0"/>
        <v>1.75</v>
      </c>
      <c r="G30" s="3"/>
      <c r="H30" s="3"/>
      <c r="I30" s="3">
        <v>6.8</v>
      </c>
      <c r="J30" s="3"/>
      <c r="K30" s="3"/>
      <c r="L30" s="3"/>
      <c r="M30" s="3"/>
      <c r="N30" s="30"/>
      <c r="Q30" s="3">
        <v>6.8</v>
      </c>
      <c r="R30" s="3"/>
      <c r="S30" s="36">
        <f t="shared" si="4"/>
        <v>0.34343434343434343</v>
      </c>
    </row>
    <row r="31" spans="1:21" x14ac:dyDescent="0.25">
      <c r="A31" s="3">
        <v>28</v>
      </c>
      <c r="B31" s="3" t="s">
        <v>64</v>
      </c>
      <c r="C31" s="3" t="s">
        <v>65</v>
      </c>
      <c r="D31" s="3">
        <v>3</v>
      </c>
      <c r="E31" s="3">
        <v>3</v>
      </c>
      <c r="F31" s="3">
        <f t="shared" si="0"/>
        <v>3</v>
      </c>
      <c r="G31" s="3"/>
      <c r="H31" s="3"/>
      <c r="I31" s="3">
        <v>11.1</v>
      </c>
      <c r="J31" s="3"/>
      <c r="K31" s="3"/>
      <c r="L31" s="3"/>
      <c r="M31" s="3"/>
      <c r="N31" s="30"/>
      <c r="Q31" s="3">
        <v>11.1</v>
      </c>
      <c r="R31" s="3"/>
      <c r="S31" s="36">
        <f t="shared" si="4"/>
        <v>0.56060606060606055</v>
      </c>
    </row>
    <row r="32" spans="1:21" x14ac:dyDescent="0.25">
      <c r="A32" s="3">
        <v>29</v>
      </c>
      <c r="B32" s="3" t="s">
        <v>64</v>
      </c>
      <c r="C32" s="3" t="s">
        <v>65</v>
      </c>
      <c r="D32" s="3">
        <v>2.7</v>
      </c>
      <c r="E32" s="3">
        <v>3.8</v>
      </c>
      <c r="F32" s="3">
        <f t="shared" si="0"/>
        <v>3.25</v>
      </c>
      <c r="G32" s="3"/>
      <c r="H32" s="3"/>
      <c r="I32" s="3">
        <v>8.6999999999999993</v>
      </c>
      <c r="J32" s="3"/>
      <c r="K32" s="3"/>
      <c r="L32" s="3"/>
      <c r="M32" s="3"/>
      <c r="N32" s="30"/>
      <c r="Q32" s="3">
        <v>8.6999999999999993</v>
      </c>
      <c r="R32" s="3"/>
      <c r="S32" s="36">
        <f t="shared" si="4"/>
        <v>0.43939393939393934</v>
      </c>
    </row>
    <row r="33" spans="1:21" x14ac:dyDescent="0.25">
      <c r="A33" s="3">
        <v>30</v>
      </c>
      <c r="B33" s="3" t="s">
        <v>64</v>
      </c>
      <c r="C33" s="3" t="s">
        <v>65</v>
      </c>
      <c r="D33" s="3">
        <v>6</v>
      </c>
      <c r="E33" s="3">
        <v>6.2</v>
      </c>
      <c r="F33" s="3">
        <f t="shared" si="0"/>
        <v>6.1</v>
      </c>
      <c r="G33" s="3"/>
      <c r="H33" s="3"/>
      <c r="I33" s="3">
        <v>10.1</v>
      </c>
      <c r="J33" s="3"/>
      <c r="K33" s="3"/>
      <c r="L33" s="3"/>
      <c r="M33" s="3"/>
      <c r="N33" s="30"/>
      <c r="Q33" s="3">
        <v>10.1</v>
      </c>
      <c r="R33" s="3"/>
      <c r="S33" s="36">
        <f t="shared" si="4"/>
        <v>0.51010101010101006</v>
      </c>
    </row>
    <row r="34" spans="1:21" x14ac:dyDescent="0.25">
      <c r="A34" s="3">
        <v>1</v>
      </c>
      <c r="B34" s="3" t="s">
        <v>69</v>
      </c>
      <c r="C34" s="3" t="s">
        <v>65</v>
      </c>
      <c r="D34" s="3">
        <v>3.5</v>
      </c>
      <c r="E34" s="3">
        <v>3.5</v>
      </c>
      <c r="F34" s="3">
        <f t="shared" si="0"/>
        <v>3.5</v>
      </c>
      <c r="G34" s="3">
        <f>AVERAGE(F34:F63)</f>
        <v>4.3250000000000002</v>
      </c>
      <c r="H34" s="3">
        <f>STDEV(F34:F63)</f>
        <v>0.73891229473486575</v>
      </c>
      <c r="I34" s="3">
        <v>14.5</v>
      </c>
      <c r="J34" s="3">
        <f>AVERAGE(I34:I63)</f>
        <v>14.170000000000003</v>
      </c>
      <c r="K34" s="3">
        <f>STDEV(I34:I63)</f>
        <v>1.2841608020482644</v>
      </c>
      <c r="L34" s="3">
        <v>470.7</v>
      </c>
      <c r="M34" s="3">
        <v>23.8</v>
      </c>
      <c r="N34" s="30">
        <f t="shared" si="2"/>
        <v>1.5946000000000002</v>
      </c>
      <c r="O34" s="30">
        <f>AVERAGE(N34:N63)</f>
        <v>1.8134666666666668</v>
      </c>
      <c r="P34" s="30">
        <f>STDEV(N34:N63)</f>
        <v>0.19376016962557946</v>
      </c>
      <c r="Q34" s="3">
        <v>14.5</v>
      </c>
      <c r="R34" s="3">
        <v>23.8</v>
      </c>
      <c r="S34" s="1">
        <f>Q34/R$34</f>
        <v>0.60924369747899154</v>
      </c>
      <c r="T34" s="36">
        <f>AVERAGE(S34:S63)</f>
        <v>0.52791178074718148</v>
      </c>
      <c r="U34" s="36">
        <f>STDEV(S34:S63)</f>
        <v>6.9819363781665353E-2</v>
      </c>
    </row>
    <row r="35" spans="1:21" x14ac:dyDescent="0.25">
      <c r="A35" s="3">
        <v>2</v>
      </c>
      <c r="B35" s="3" t="s">
        <v>69</v>
      </c>
      <c r="C35" s="3" t="s">
        <v>65</v>
      </c>
      <c r="D35" s="3">
        <v>4.5</v>
      </c>
      <c r="E35" s="3">
        <v>4.5</v>
      </c>
      <c r="F35" s="3">
        <f t="shared" si="0"/>
        <v>4.5</v>
      </c>
      <c r="G35" s="3"/>
      <c r="H35" s="3"/>
      <c r="I35" s="3">
        <v>15.2</v>
      </c>
      <c r="J35" s="3"/>
      <c r="K35" s="3"/>
      <c r="L35" s="3"/>
      <c r="M35" s="3"/>
      <c r="N35" s="30"/>
      <c r="Q35" s="3">
        <v>15.2</v>
      </c>
      <c r="R35" s="3"/>
      <c r="S35" s="36">
        <f t="shared" ref="S35:S43" si="5">Q35/R$34</f>
        <v>0.6386554621848739</v>
      </c>
    </row>
    <row r="36" spans="1:21" x14ac:dyDescent="0.25">
      <c r="A36" s="3">
        <v>3</v>
      </c>
      <c r="B36" s="3" t="s">
        <v>69</v>
      </c>
      <c r="C36" s="3" t="s">
        <v>65</v>
      </c>
      <c r="D36" s="3">
        <v>4.5999999999999996</v>
      </c>
      <c r="E36" s="3">
        <v>4.7</v>
      </c>
      <c r="F36" s="3">
        <f t="shared" si="0"/>
        <v>4.6500000000000004</v>
      </c>
      <c r="G36" s="3"/>
      <c r="H36" s="3"/>
      <c r="I36" s="3">
        <v>13.2</v>
      </c>
      <c r="J36" s="3"/>
      <c r="K36" s="3"/>
      <c r="L36" s="3"/>
      <c r="M36" s="3"/>
      <c r="N36" s="30"/>
      <c r="Q36" s="3">
        <v>13.2</v>
      </c>
      <c r="R36" s="3"/>
      <c r="S36" s="36">
        <f t="shared" si="5"/>
        <v>0.55462184873949572</v>
      </c>
    </row>
    <row r="37" spans="1:21" x14ac:dyDescent="0.25">
      <c r="A37" s="3">
        <v>4</v>
      </c>
      <c r="B37" s="3" t="s">
        <v>69</v>
      </c>
      <c r="C37" s="3" t="s">
        <v>65</v>
      </c>
      <c r="D37" s="3">
        <v>5.6</v>
      </c>
      <c r="E37" s="3">
        <v>5.6</v>
      </c>
      <c r="F37" s="3">
        <f t="shared" si="0"/>
        <v>5.6</v>
      </c>
      <c r="G37" s="3"/>
      <c r="H37" s="3"/>
      <c r="I37" s="3">
        <v>14.9</v>
      </c>
      <c r="J37" s="3"/>
      <c r="K37" s="3"/>
      <c r="L37" s="3"/>
      <c r="M37" s="3"/>
      <c r="N37" s="30"/>
      <c r="Q37" s="3">
        <v>14.9</v>
      </c>
      <c r="R37" s="3"/>
      <c r="S37" s="36">
        <f t="shared" si="5"/>
        <v>0.62605042016806722</v>
      </c>
    </row>
    <row r="38" spans="1:21" x14ac:dyDescent="0.25">
      <c r="A38" s="3">
        <v>5</v>
      </c>
      <c r="B38" s="3" t="s">
        <v>69</v>
      </c>
      <c r="C38" s="3" t="s">
        <v>65</v>
      </c>
      <c r="D38" s="3">
        <v>4.4000000000000004</v>
      </c>
      <c r="E38" s="3">
        <v>5</v>
      </c>
      <c r="F38" s="3">
        <f t="shared" si="0"/>
        <v>4.7</v>
      </c>
      <c r="G38" s="3"/>
      <c r="H38" s="3"/>
      <c r="I38" s="3">
        <v>14.9</v>
      </c>
      <c r="J38" s="3"/>
      <c r="K38" s="3"/>
      <c r="L38" s="3"/>
      <c r="M38" s="3"/>
      <c r="N38" s="30"/>
      <c r="Q38" s="3">
        <v>14.9</v>
      </c>
      <c r="R38" s="3"/>
      <c r="S38" s="36">
        <f t="shared" si="5"/>
        <v>0.62605042016806722</v>
      </c>
    </row>
    <row r="39" spans="1:21" x14ac:dyDescent="0.25">
      <c r="A39" s="3">
        <v>6</v>
      </c>
      <c r="B39" s="3" t="s">
        <v>69</v>
      </c>
      <c r="C39" s="3" t="s">
        <v>65</v>
      </c>
      <c r="D39" s="3">
        <v>5</v>
      </c>
      <c r="E39" s="3">
        <v>4.9000000000000004</v>
      </c>
      <c r="F39" s="3">
        <f t="shared" si="0"/>
        <v>4.95</v>
      </c>
      <c r="G39" s="3"/>
      <c r="H39" s="3"/>
      <c r="I39" s="3">
        <v>16.3</v>
      </c>
      <c r="J39" s="3"/>
      <c r="K39" s="3"/>
      <c r="L39" s="3"/>
      <c r="M39" s="3"/>
      <c r="N39" s="30"/>
      <c r="Q39" s="3">
        <v>16.3</v>
      </c>
      <c r="R39" s="3"/>
      <c r="S39" s="36">
        <f t="shared" si="5"/>
        <v>0.68487394957983194</v>
      </c>
    </row>
    <row r="40" spans="1:21" x14ac:dyDescent="0.25">
      <c r="A40" s="3">
        <v>7</v>
      </c>
      <c r="B40" s="3" t="s">
        <v>69</v>
      </c>
      <c r="C40" s="3" t="s">
        <v>65</v>
      </c>
      <c r="D40" s="3">
        <v>3.2</v>
      </c>
      <c r="E40" s="3">
        <v>3.9</v>
      </c>
      <c r="F40" s="3">
        <f t="shared" si="0"/>
        <v>3.55</v>
      </c>
      <c r="G40" s="3"/>
      <c r="H40" s="3"/>
      <c r="I40" s="3">
        <v>12.3</v>
      </c>
      <c r="J40" s="3"/>
      <c r="K40" s="3"/>
      <c r="L40" s="3"/>
      <c r="M40" s="3"/>
      <c r="N40" s="30"/>
      <c r="Q40" s="3">
        <v>12.3</v>
      </c>
      <c r="R40" s="3"/>
      <c r="S40" s="36">
        <f t="shared" si="5"/>
        <v>0.51680672268907568</v>
      </c>
    </row>
    <row r="41" spans="1:21" x14ac:dyDescent="0.25">
      <c r="A41" s="3">
        <v>8</v>
      </c>
      <c r="B41" s="3" t="s">
        <v>69</v>
      </c>
      <c r="C41" s="3" t="s">
        <v>65</v>
      </c>
      <c r="D41" s="3">
        <v>5</v>
      </c>
      <c r="E41" s="3">
        <v>4.4000000000000004</v>
      </c>
      <c r="F41" s="3">
        <f t="shared" si="0"/>
        <v>4.7</v>
      </c>
      <c r="G41" s="3"/>
      <c r="H41" s="3"/>
      <c r="I41" s="3">
        <v>12.3</v>
      </c>
      <c r="J41" s="3"/>
      <c r="K41" s="3"/>
      <c r="L41" s="3"/>
      <c r="M41" s="3"/>
      <c r="N41" s="30"/>
      <c r="Q41" s="3">
        <v>12.3</v>
      </c>
      <c r="R41" s="3"/>
      <c r="S41" s="36">
        <f t="shared" si="5"/>
        <v>0.51680672268907568</v>
      </c>
    </row>
    <row r="42" spans="1:21" x14ac:dyDescent="0.25">
      <c r="A42" s="3">
        <v>9</v>
      </c>
      <c r="B42" s="3" t="s">
        <v>69</v>
      </c>
      <c r="C42" s="3" t="s">
        <v>65</v>
      </c>
      <c r="D42" s="3">
        <v>4</v>
      </c>
      <c r="E42" s="3">
        <v>4.3</v>
      </c>
      <c r="F42" s="3">
        <f t="shared" si="0"/>
        <v>4.1500000000000004</v>
      </c>
      <c r="G42" s="3"/>
      <c r="H42" s="3"/>
      <c r="I42" s="3">
        <v>13.9</v>
      </c>
      <c r="J42" s="3"/>
      <c r="K42" s="3"/>
      <c r="L42" s="3"/>
      <c r="M42" s="3"/>
      <c r="N42" s="30"/>
      <c r="Q42" s="3">
        <v>13.9</v>
      </c>
      <c r="R42" s="3"/>
      <c r="S42" s="36">
        <f t="shared" si="5"/>
        <v>0.58403361344537819</v>
      </c>
    </row>
    <row r="43" spans="1:21" x14ac:dyDescent="0.25">
      <c r="A43" s="3">
        <v>10</v>
      </c>
      <c r="B43" s="3" t="s">
        <v>69</v>
      </c>
      <c r="C43" s="3" t="s">
        <v>65</v>
      </c>
      <c r="D43" s="3">
        <v>4.2</v>
      </c>
      <c r="E43" s="3">
        <v>3.9</v>
      </c>
      <c r="F43" s="3">
        <f t="shared" si="0"/>
        <v>4.05</v>
      </c>
      <c r="G43" s="3"/>
      <c r="H43" s="3"/>
      <c r="I43" s="3">
        <v>14</v>
      </c>
      <c r="J43" s="3"/>
      <c r="K43" s="3"/>
      <c r="L43" s="3"/>
      <c r="M43" s="3"/>
      <c r="N43" s="30"/>
      <c r="Q43" s="3">
        <v>14</v>
      </c>
      <c r="R43" s="3"/>
      <c r="S43" s="36">
        <f t="shared" si="5"/>
        <v>0.58823529411764708</v>
      </c>
    </row>
    <row r="44" spans="1:21" x14ac:dyDescent="0.25">
      <c r="A44" s="3">
        <v>11</v>
      </c>
      <c r="B44" s="3" t="s">
        <v>69</v>
      </c>
      <c r="C44" s="3" t="s">
        <v>65</v>
      </c>
      <c r="D44" s="3">
        <v>4.0999999999999996</v>
      </c>
      <c r="E44" s="3">
        <v>4.0999999999999996</v>
      </c>
      <c r="F44" s="3">
        <f t="shared" si="0"/>
        <v>4.0999999999999996</v>
      </c>
      <c r="G44" s="3"/>
      <c r="H44" s="3"/>
      <c r="I44" s="3">
        <v>15.1</v>
      </c>
      <c r="J44" s="3"/>
      <c r="K44" s="3"/>
      <c r="L44" s="3">
        <v>466.5</v>
      </c>
      <c r="M44" s="3">
        <v>28.1</v>
      </c>
      <c r="N44" s="30">
        <f t="shared" si="2"/>
        <v>1.8827000000000005</v>
      </c>
      <c r="Q44" s="3">
        <v>15.1</v>
      </c>
      <c r="R44" s="3">
        <v>28.1</v>
      </c>
      <c r="S44" s="1">
        <f>Q44/R$44</f>
        <v>0.53736654804270456</v>
      </c>
      <c r="T44" s="36"/>
      <c r="U44" s="36"/>
    </row>
    <row r="45" spans="1:21" x14ac:dyDescent="0.25">
      <c r="A45" s="3">
        <v>12</v>
      </c>
      <c r="B45" s="3" t="s">
        <v>69</v>
      </c>
      <c r="C45" s="3" t="s">
        <v>65</v>
      </c>
      <c r="D45" s="3">
        <v>4</v>
      </c>
      <c r="E45" s="3">
        <v>3.8</v>
      </c>
      <c r="F45" s="3">
        <f t="shared" si="0"/>
        <v>3.9</v>
      </c>
      <c r="G45" s="3"/>
      <c r="H45" s="3"/>
      <c r="I45" s="3">
        <v>14.7</v>
      </c>
      <c r="J45" s="3"/>
      <c r="K45" s="3"/>
      <c r="L45" s="3"/>
      <c r="M45" s="3"/>
      <c r="N45" s="30"/>
      <c r="Q45" s="3">
        <v>14.7</v>
      </c>
      <c r="R45" s="3"/>
      <c r="S45" s="36">
        <f t="shared" ref="S45:S53" si="6">Q45/R$44</f>
        <v>0.52313167259786475</v>
      </c>
    </row>
    <row r="46" spans="1:21" x14ac:dyDescent="0.25">
      <c r="A46" s="3">
        <v>13</v>
      </c>
      <c r="B46" s="3" t="s">
        <v>69</v>
      </c>
      <c r="C46" s="3" t="s">
        <v>65</v>
      </c>
      <c r="D46" s="3">
        <v>4.4000000000000004</v>
      </c>
      <c r="E46" s="3">
        <v>3.3</v>
      </c>
      <c r="F46" s="3">
        <f t="shared" si="0"/>
        <v>3.85</v>
      </c>
      <c r="G46" s="3"/>
      <c r="H46" s="3"/>
      <c r="I46" s="3">
        <v>17</v>
      </c>
      <c r="J46" s="3"/>
      <c r="K46" s="3"/>
      <c r="L46" s="3"/>
      <c r="M46" s="3"/>
      <c r="N46" s="30"/>
      <c r="Q46" s="3">
        <v>17</v>
      </c>
      <c r="R46" s="3"/>
      <c r="S46" s="36">
        <f t="shared" si="6"/>
        <v>0.60498220640569389</v>
      </c>
    </row>
    <row r="47" spans="1:21" x14ac:dyDescent="0.25">
      <c r="A47" s="3">
        <v>14</v>
      </c>
      <c r="B47" s="3" t="s">
        <v>69</v>
      </c>
      <c r="C47" s="3" t="s">
        <v>65</v>
      </c>
      <c r="D47" s="3">
        <v>4</v>
      </c>
      <c r="E47" s="3">
        <v>4.2</v>
      </c>
      <c r="F47" s="3">
        <f t="shared" si="0"/>
        <v>4.0999999999999996</v>
      </c>
      <c r="G47" s="3"/>
      <c r="H47" s="3"/>
      <c r="I47" s="3">
        <v>14.6</v>
      </c>
      <c r="J47" s="3"/>
      <c r="K47" s="3"/>
      <c r="L47" s="3"/>
      <c r="M47" s="3"/>
      <c r="N47" s="30"/>
      <c r="Q47" s="3">
        <v>14.6</v>
      </c>
      <c r="R47" s="3"/>
      <c r="S47" s="36">
        <f t="shared" si="6"/>
        <v>0.5195729537366548</v>
      </c>
    </row>
    <row r="48" spans="1:21" x14ac:dyDescent="0.25">
      <c r="A48" s="3">
        <v>15</v>
      </c>
      <c r="B48" s="3" t="s">
        <v>69</v>
      </c>
      <c r="C48" s="3" t="s">
        <v>65</v>
      </c>
      <c r="D48" s="3">
        <v>3</v>
      </c>
      <c r="E48" s="3">
        <v>3.3</v>
      </c>
      <c r="F48" s="3">
        <f t="shared" si="0"/>
        <v>3.15</v>
      </c>
      <c r="G48" s="3"/>
      <c r="H48" s="3"/>
      <c r="I48" s="3">
        <v>15.4</v>
      </c>
      <c r="J48" s="3"/>
      <c r="K48" s="3"/>
      <c r="L48" s="3"/>
      <c r="M48" s="3"/>
      <c r="N48" s="30"/>
      <c r="Q48" s="3">
        <v>15.4</v>
      </c>
      <c r="R48" s="3"/>
      <c r="S48" s="36">
        <f t="shared" si="6"/>
        <v>0.54804270462633453</v>
      </c>
    </row>
    <row r="49" spans="1:21" x14ac:dyDescent="0.25">
      <c r="A49" s="3">
        <v>16</v>
      </c>
      <c r="B49" s="3" t="s">
        <v>69</v>
      </c>
      <c r="C49" s="3" t="s">
        <v>65</v>
      </c>
      <c r="D49" s="3">
        <v>4</v>
      </c>
      <c r="E49" s="3">
        <v>3.7</v>
      </c>
      <c r="F49" s="3">
        <f t="shared" si="0"/>
        <v>3.85</v>
      </c>
      <c r="G49" s="3"/>
      <c r="H49" s="3"/>
      <c r="I49" s="3">
        <v>14.3</v>
      </c>
      <c r="J49" s="3"/>
      <c r="K49" s="3"/>
      <c r="L49" s="3"/>
      <c r="M49" s="3"/>
      <c r="N49" s="30"/>
      <c r="Q49" s="3">
        <v>14.3</v>
      </c>
      <c r="R49" s="3"/>
      <c r="S49" s="36">
        <f t="shared" si="6"/>
        <v>0.50889679715302494</v>
      </c>
    </row>
    <row r="50" spans="1:21" x14ac:dyDescent="0.25">
      <c r="A50" s="3">
        <v>17</v>
      </c>
      <c r="B50" s="3" t="s">
        <v>69</v>
      </c>
      <c r="C50" s="3" t="s">
        <v>65</v>
      </c>
      <c r="D50" s="3">
        <v>3.7</v>
      </c>
      <c r="E50" s="3">
        <v>4</v>
      </c>
      <c r="F50" s="3">
        <f t="shared" si="0"/>
        <v>3.85</v>
      </c>
      <c r="G50" s="3"/>
      <c r="H50" s="3"/>
      <c r="I50" s="3">
        <v>11.3</v>
      </c>
      <c r="J50" s="3"/>
      <c r="K50" s="3"/>
      <c r="L50" s="3"/>
      <c r="M50" s="3"/>
      <c r="N50" s="30"/>
      <c r="Q50" s="3">
        <v>11.3</v>
      </c>
      <c r="R50" s="3"/>
      <c r="S50" s="36">
        <f t="shared" si="6"/>
        <v>0.40213523131672596</v>
      </c>
    </row>
    <row r="51" spans="1:21" x14ac:dyDescent="0.25">
      <c r="A51" s="3">
        <v>18</v>
      </c>
      <c r="B51" s="3" t="s">
        <v>69</v>
      </c>
      <c r="C51" s="3" t="s">
        <v>65</v>
      </c>
      <c r="D51" s="3">
        <v>4.5</v>
      </c>
      <c r="E51" s="3">
        <v>5.5</v>
      </c>
      <c r="F51" s="3">
        <f t="shared" si="0"/>
        <v>5</v>
      </c>
      <c r="G51" s="3"/>
      <c r="H51" s="3"/>
      <c r="I51" s="3">
        <v>14.9</v>
      </c>
      <c r="J51" s="3"/>
      <c r="K51" s="3"/>
      <c r="L51" s="3"/>
      <c r="M51" s="3"/>
      <c r="N51" s="30"/>
      <c r="Q51" s="3">
        <v>14.9</v>
      </c>
      <c r="R51" s="3"/>
      <c r="S51" s="36">
        <f t="shared" si="6"/>
        <v>0.53024911032028466</v>
      </c>
    </row>
    <row r="52" spans="1:21" x14ac:dyDescent="0.25">
      <c r="A52" s="3">
        <v>19</v>
      </c>
      <c r="B52" s="3" t="s">
        <v>69</v>
      </c>
      <c r="C52" s="3" t="s">
        <v>65</v>
      </c>
      <c r="D52" s="3">
        <v>5.2</v>
      </c>
      <c r="E52" s="3">
        <v>4.2</v>
      </c>
      <c r="F52" s="3">
        <f t="shared" si="0"/>
        <v>4.7</v>
      </c>
      <c r="G52" s="3"/>
      <c r="H52" s="3"/>
      <c r="I52" s="3">
        <v>14.1</v>
      </c>
      <c r="J52" s="3"/>
      <c r="K52" s="3"/>
      <c r="L52" s="3"/>
      <c r="M52" s="3"/>
      <c r="N52" s="30"/>
      <c r="Q52" s="3">
        <v>14.1</v>
      </c>
      <c r="R52" s="3"/>
      <c r="S52" s="36">
        <f t="shared" si="6"/>
        <v>0.50177935943060492</v>
      </c>
    </row>
    <row r="53" spans="1:21" x14ac:dyDescent="0.25">
      <c r="A53" s="3">
        <v>20</v>
      </c>
      <c r="B53" s="3" t="s">
        <v>69</v>
      </c>
      <c r="C53" s="3" t="s">
        <v>65</v>
      </c>
      <c r="D53" s="3">
        <v>4</v>
      </c>
      <c r="E53" s="3">
        <v>3.4</v>
      </c>
      <c r="F53" s="3">
        <f t="shared" si="0"/>
        <v>3.7</v>
      </c>
      <c r="G53" s="3"/>
      <c r="H53" s="3"/>
      <c r="I53" s="3">
        <v>14.6</v>
      </c>
      <c r="J53" s="3"/>
      <c r="K53" s="3"/>
      <c r="L53" s="3"/>
      <c r="M53" s="3"/>
      <c r="N53" s="30"/>
      <c r="Q53" s="3">
        <v>14.6</v>
      </c>
      <c r="R53" s="3"/>
      <c r="S53" s="36">
        <f t="shared" si="6"/>
        <v>0.5195729537366548</v>
      </c>
    </row>
    <row r="54" spans="1:21" x14ac:dyDescent="0.25">
      <c r="A54" s="3">
        <v>21</v>
      </c>
      <c r="B54" s="3" t="s">
        <v>69</v>
      </c>
      <c r="C54" s="3" t="s">
        <v>65</v>
      </c>
      <c r="D54" s="3">
        <v>7.4</v>
      </c>
      <c r="E54" s="3">
        <v>6</v>
      </c>
      <c r="F54" s="3">
        <f t="shared" si="0"/>
        <v>6.7</v>
      </c>
      <c r="G54" s="3"/>
      <c r="H54" s="3"/>
      <c r="I54" s="3">
        <v>13.5</v>
      </c>
      <c r="J54" s="3"/>
      <c r="K54" s="3"/>
      <c r="L54" s="3">
        <v>510.7</v>
      </c>
      <c r="M54" s="3">
        <v>29.3</v>
      </c>
      <c r="N54" s="30">
        <f t="shared" si="2"/>
        <v>1.9631000000000001</v>
      </c>
      <c r="Q54" s="3">
        <v>13.5</v>
      </c>
      <c r="R54" s="3">
        <v>29.3</v>
      </c>
      <c r="S54" s="36">
        <f>Q54/R$54</f>
        <v>0.46075085324232079</v>
      </c>
      <c r="T54" s="36"/>
      <c r="U54" s="36"/>
    </row>
    <row r="55" spans="1:21" x14ac:dyDescent="0.25">
      <c r="A55" s="3">
        <v>22</v>
      </c>
      <c r="B55" s="3" t="s">
        <v>69</v>
      </c>
      <c r="C55" s="3" t="s">
        <v>65</v>
      </c>
      <c r="D55" s="3">
        <v>4</v>
      </c>
      <c r="E55" s="3">
        <v>5.3</v>
      </c>
      <c r="F55" s="3">
        <f t="shared" si="0"/>
        <v>4.6500000000000004</v>
      </c>
      <c r="G55" s="3"/>
      <c r="H55" s="3"/>
      <c r="I55" s="3">
        <v>11.4</v>
      </c>
      <c r="J55" s="3"/>
      <c r="K55" s="3"/>
      <c r="L55" s="3"/>
      <c r="M55" s="3"/>
      <c r="N55" s="30"/>
      <c r="Q55" s="3">
        <v>11.4</v>
      </c>
      <c r="R55" s="3"/>
      <c r="S55" s="36">
        <f t="shared" ref="S55:S63" si="7">Q55/R$54</f>
        <v>0.38907849829351537</v>
      </c>
    </row>
    <row r="56" spans="1:21" x14ac:dyDescent="0.25">
      <c r="A56" s="3">
        <v>23</v>
      </c>
      <c r="B56" s="3" t="s">
        <v>69</v>
      </c>
      <c r="C56" s="3" t="s">
        <v>65</v>
      </c>
      <c r="D56" s="3">
        <v>4.3</v>
      </c>
      <c r="E56" s="3">
        <v>4.2</v>
      </c>
      <c r="F56" s="3">
        <f t="shared" si="0"/>
        <v>4.25</v>
      </c>
      <c r="G56" s="3"/>
      <c r="H56" s="3"/>
      <c r="I56" s="3">
        <v>14.6</v>
      </c>
      <c r="J56" s="3"/>
      <c r="K56" s="3"/>
      <c r="L56" s="3"/>
      <c r="M56" s="3"/>
      <c r="N56" s="30"/>
      <c r="Q56" s="3">
        <v>14.6</v>
      </c>
      <c r="R56" s="3"/>
      <c r="S56" s="36">
        <f t="shared" si="7"/>
        <v>0.49829351535836175</v>
      </c>
    </row>
    <row r="57" spans="1:21" x14ac:dyDescent="0.25">
      <c r="A57" s="3">
        <v>24</v>
      </c>
      <c r="B57" s="3" t="s">
        <v>69</v>
      </c>
      <c r="C57" s="3" t="s">
        <v>65</v>
      </c>
      <c r="D57" s="3">
        <v>5</v>
      </c>
      <c r="E57" s="3">
        <v>4</v>
      </c>
      <c r="F57" s="3">
        <f t="shared" si="0"/>
        <v>4.5</v>
      </c>
      <c r="G57" s="3"/>
      <c r="H57" s="3"/>
      <c r="I57" s="3">
        <v>13.7</v>
      </c>
      <c r="J57" s="3"/>
      <c r="K57" s="3"/>
      <c r="L57" s="3"/>
      <c r="M57" s="3"/>
      <c r="N57" s="30"/>
      <c r="Q57" s="3">
        <v>13.7</v>
      </c>
      <c r="R57" s="3"/>
      <c r="S57" s="36">
        <f t="shared" si="7"/>
        <v>0.46757679180887368</v>
      </c>
    </row>
    <row r="58" spans="1:21" x14ac:dyDescent="0.25">
      <c r="A58" s="3">
        <v>25</v>
      </c>
      <c r="B58" s="3" t="s">
        <v>69</v>
      </c>
      <c r="C58" s="3" t="s">
        <v>65</v>
      </c>
      <c r="D58" s="3">
        <v>3.5</v>
      </c>
      <c r="E58" s="3">
        <v>2.5</v>
      </c>
      <c r="F58" s="3">
        <f t="shared" si="0"/>
        <v>3</v>
      </c>
      <c r="G58" s="3"/>
      <c r="H58" s="3"/>
      <c r="I58" s="3">
        <v>13.1</v>
      </c>
      <c r="J58" s="3"/>
      <c r="K58" s="3"/>
      <c r="L58" s="3"/>
      <c r="M58" s="3"/>
      <c r="N58" s="30"/>
      <c r="Q58" s="3">
        <v>13.1</v>
      </c>
      <c r="R58" s="3"/>
      <c r="S58" s="36">
        <f t="shared" si="7"/>
        <v>0.44709897610921501</v>
      </c>
    </row>
    <row r="59" spans="1:21" x14ac:dyDescent="0.25">
      <c r="A59" s="3">
        <v>26</v>
      </c>
      <c r="B59" s="3" t="s">
        <v>69</v>
      </c>
      <c r="C59" s="3" t="s">
        <v>65</v>
      </c>
      <c r="D59" s="3">
        <v>3.1</v>
      </c>
      <c r="E59" s="3">
        <v>4</v>
      </c>
      <c r="F59" s="3">
        <f t="shared" si="0"/>
        <v>3.55</v>
      </c>
      <c r="G59" s="3"/>
      <c r="H59" s="3"/>
      <c r="I59" s="3">
        <v>13</v>
      </c>
      <c r="J59" s="3"/>
      <c r="K59" s="3"/>
      <c r="L59" s="3"/>
      <c r="M59" s="3"/>
      <c r="N59" s="30"/>
      <c r="Q59" s="3">
        <v>13</v>
      </c>
      <c r="R59" s="3"/>
      <c r="S59" s="36">
        <f t="shared" si="7"/>
        <v>0.44368600682593856</v>
      </c>
    </row>
    <row r="60" spans="1:21" x14ac:dyDescent="0.25">
      <c r="A60" s="3">
        <v>27</v>
      </c>
      <c r="B60" s="3" t="s">
        <v>69</v>
      </c>
      <c r="C60" s="3" t="s">
        <v>65</v>
      </c>
      <c r="D60" s="3">
        <v>5.2</v>
      </c>
      <c r="E60" s="3">
        <v>4.5999999999999996</v>
      </c>
      <c r="F60" s="3">
        <f t="shared" si="0"/>
        <v>4.9000000000000004</v>
      </c>
      <c r="G60" s="3"/>
      <c r="H60" s="3"/>
      <c r="I60" s="3">
        <v>14.4</v>
      </c>
      <c r="J60" s="3"/>
      <c r="K60" s="3"/>
      <c r="L60" s="3"/>
      <c r="M60" s="3"/>
      <c r="N60" s="30"/>
      <c r="Q60" s="3">
        <v>14.4</v>
      </c>
      <c r="R60" s="3"/>
      <c r="S60" s="36">
        <f t="shared" si="7"/>
        <v>0.49146757679180886</v>
      </c>
    </row>
    <row r="61" spans="1:21" x14ac:dyDescent="0.25">
      <c r="A61" s="3">
        <v>28</v>
      </c>
      <c r="B61" s="3" t="s">
        <v>69</v>
      </c>
      <c r="C61" s="3" t="s">
        <v>65</v>
      </c>
      <c r="D61" s="3">
        <v>4.4000000000000004</v>
      </c>
      <c r="E61" s="3">
        <v>4.4000000000000004</v>
      </c>
      <c r="F61" s="3">
        <f t="shared" si="0"/>
        <v>4.4000000000000004</v>
      </c>
      <c r="G61" s="3"/>
      <c r="H61" s="3"/>
      <c r="I61" s="3">
        <v>14.6</v>
      </c>
      <c r="J61" s="3"/>
      <c r="K61" s="3"/>
      <c r="L61" s="3"/>
      <c r="M61" s="3"/>
      <c r="N61" s="30"/>
      <c r="Q61" s="3">
        <v>14.6</v>
      </c>
      <c r="R61" s="3"/>
      <c r="S61" s="36">
        <f t="shared" si="7"/>
        <v>0.49829351535836175</v>
      </c>
    </row>
    <row r="62" spans="1:21" x14ac:dyDescent="0.25">
      <c r="A62" s="3">
        <v>29</v>
      </c>
      <c r="B62" s="3" t="s">
        <v>69</v>
      </c>
      <c r="C62" s="3" t="s">
        <v>65</v>
      </c>
      <c r="D62" s="3">
        <v>5</v>
      </c>
      <c r="E62" s="3">
        <v>4.5</v>
      </c>
      <c r="F62" s="3">
        <f t="shared" si="0"/>
        <v>4.75</v>
      </c>
      <c r="G62" s="3"/>
      <c r="H62" s="3"/>
      <c r="I62" s="3">
        <v>13.8</v>
      </c>
      <c r="J62" s="3"/>
      <c r="K62" s="3"/>
      <c r="L62" s="3"/>
      <c r="M62" s="3"/>
      <c r="N62" s="30"/>
      <c r="Q62" s="3">
        <v>13.8</v>
      </c>
      <c r="R62" s="3"/>
      <c r="S62" s="36">
        <f t="shared" si="7"/>
        <v>0.47098976109215018</v>
      </c>
    </row>
    <row r="63" spans="1:21" x14ac:dyDescent="0.25">
      <c r="A63" s="3">
        <v>30</v>
      </c>
      <c r="B63" s="3" t="s">
        <v>69</v>
      </c>
      <c r="C63" s="3" t="s">
        <v>65</v>
      </c>
      <c r="D63" s="3">
        <v>5</v>
      </c>
      <c r="E63" s="3">
        <v>4</v>
      </c>
      <c r="F63" s="3">
        <f t="shared" si="0"/>
        <v>4.5</v>
      </c>
      <c r="G63" s="3"/>
      <c r="H63" s="3"/>
      <c r="I63" s="3">
        <v>15.5</v>
      </c>
      <c r="J63" s="3"/>
      <c r="K63" s="3"/>
      <c r="L63" s="3"/>
      <c r="M63" s="3"/>
      <c r="N63" s="30"/>
      <c r="Q63" s="3">
        <v>15.5</v>
      </c>
      <c r="R63" s="3"/>
      <c r="S63" s="36">
        <f t="shared" si="7"/>
        <v>0.52901023890784982</v>
      </c>
    </row>
    <row r="64" spans="1:21" x14ac:dyDescent="0.25">
      <c r="A64" s="3">
        <v>1</v>
      </c>
      <c r="B64" s="3" t="s">
        <v>70</v>
      </c>
      <c r="C64" s="3" t="s">
        <v>65</v>
      </c>
      <c r="D64" s="3">
        <v>5.6</v>
      </c>
      <c r="E64" s="3">
        <v>4.5</v>
      </c>
      <c r="F64" s="3">
        <f t="shared" si="0"/>
        <v>5.05</v>
      </c>
      <c r="G64" s="3">
        <f>AVERAGE(F64:F93)</f>
        <v>5.0749999999999993</v>
      </c>
      <c r="H64" s="3">
        <f>STDEV(F64:F93)</f>
        <v>0.57516864093694231</v>
      </c>
      <c r="I64" s="3">
        <v>10.7</v>
      </c>
      <c r="J64" s="3">
        <f>AVERAGE(I64:I93)</f>
        <v>12.009999999999998</v>
      </c>
      <c r="K64" s="3">
        <f>STDEV(I64:I93)</f>
        <v>0.80487737339727516</v>
      </c>
      <c r="L64" s="3">
        <v>1230.5999999999999</v>
      </c>
      <c r="M64" s="3">
        <v>23.8</v>
      </c>
      <c r="N64" s="30">
        <f t="shared" si="2"/>
        <v>1.5946000000000002</v>
      </c>
      <c r="O64" s="30">
        <f>AVERAGE(N64:N93)</f>
        <v>1.8134666666666668</v>
      </c>
      <c r="P64" s="30">
        <f>STDEV(N64:N93)</f>
        <v>0.19376016962557946</v>
      </c>
      <c r="Q64" s="3">
        <v>10.7</v>
      </c>
      <c r="R64" s="3">
        <v>23.8</v>
      </c>
      <c r="S64" s="1">
        <f>Q64/R$64</f>
        <v>0.44957983193277307</v>
      </c>
      <c r="T64" s="36">
        <f>AVERAGE(S64:S93)</f>
        <v>0.44765583033524342</v>
      </c>
      <c r="U64" s="36">
        <f>STDEV(S64:S93)</f>
        <v>5.5425906762728898E-2</v>
      </c>
    </row>
    <row r="65" spans="1:21" s="19" customFormat="1" x14ac:dyDescent="0.25">
      <c r="A65" s="3">
        <v>2</v>
      </c>
      <c r="B65" s="3" t="s">
        <v>70</v>
      </c>
      <c r="C65" s="3" t="s">
        <v>65</v>
      </c>
      <c r="D65" s="3">
        <v>5.0999999999999996</v>
      </c>
      <c r="E65" s="3">
        <v>5.8</v>
      </c>
      <c r="F65" s="3">
        <f t="shared" si="0"/>
        <v>5.4499999999999993</v>
      </c>
      <c r="G65" s="3"/>
      <c r="H65" s="3"/>
      <c r="I65" s="3">
        <v>12.5</v>
      </c>
      <c r="J65" s="3"/>
      <c r="K65" s="3"/>
      <c r="L65" s="3"/>
      <c r="M65" s="3"/>
      <c r="N65" s="30"/>
      <c r="Q65" s="3">
        <v>12.5</v>
      </c>
      <c r="R65" s="3"/>
      <c r="S65" s="36">
        <f t="shared" ref="S65:S73" si="8">Q65/R$64</f>
        <v>0.52521008403361347</v>
      </c>
    </row>
    <row r="66" spans="1:21" x14ac:dyDescent="0.25">
      <c r="A66" s="3">
        <v>3</v>
      </c>
      <c r="B66" s="3" t="s">
        <v>70</v>
      </c>
      <c r="C66" s="3" t="s">
        <v>65</v>
      </c>
      <c r="D66" s="3">
        <v>7.5</v>
      </c>
      <c r="E66" s="3">
        <v>5.0999999999999996</v>
      </c>
      <c r="F66" s="3">
        <f t="shared" si="0"/>
        <v>6.3</v>
      </c>
      <c r="G66" s="3"/>
      <c r="H66" s="3"/>
      <c r="I66" s="3">
        <v>13</v>
      </c>
      <c r="J66" s="3"/>
      <c r="K66" s="3"/>
      <c r="L66" s="3"/>
      <c r="M66" s="3"/>
      <c r="N66" s="30"/>
      <c r="Q66" s="3">
        <v>13</v>
      </c>
      <c r="R66" s="3"/>
      <c r="S66" s="36">
        <f t="shared" si="8"/>
        <v>0.54621848739495793</v>
      </c>
    </row>
    <row r="67" spans="1:21" x14ac:dyDescent="0.25">
      <c r="A67" s="3">
        <v>4</v>
      </c>
      <c r="B67" s="3" t="s">
        <v>70</v>
      </c>
      <c r="C67" s="3" t="s">
        <v>65</v>
      </c>
      <c r="D67" s="3">
        <v>6.3</v>
      </c>
      <c r="E67" s="3">
        <v>5.2</v>
      </c>
      <c r="F67" s="3">
        <f t="shared" si="0"/>
        <v>5.75</v>
      </c>
      <c r="G67" s="3"/>
      <c r="H67" s="3"/>
      <c r="I67" s="3">
        <v>10.9</v>
      </c>
      <c r="J67" s="3"/>
      <c r="K67" s="3"/>
      <c r="L67" s="3"/>
      <c r="M67" s="3"/>
      <c r="N67" s="30"/>
      <c r="Q67" s="3">
        <v>10.9</v>
      </c>
      <c r="R67" s="3"/>
      <c r="S67" s="36">
        <f t="shared" si="8"/>
        <v>0.45798319327731091</v>
      </c>
    </row>
    <row r="68" spans="1:21" x14ac:dyDescent="0.25">
      <c r="A68" s="3">
        <v>5</v>
      </c>
      <c r="B68" s="3" t="s">
        <v>70</v>
      </c>
      <c r="C68" s="3" t="s">
        <v>65</v>
      </c>
      <c r="D68" s="3">
        <v>5.3</v>
      </c>
      <c r="E68" s="3">
        <v>4.5</v>
      </c>
      <c r="F68" s="3">
        <f t="shared" si="0"/>
        <v>4.9000000000000004</v>
      </c>
      <c r="G68" s="3"/>
      <c r="H68" s="3"/>
      <c r="I68" s="3">
        <v>13</v>
      </c>
      <c r="J68" s="3"/>
      <c r="K68" s="3"/>
      <c r="L68" s="3"/>
      <c r="M68" s="3"/>
      <c r="N68" s="30"/>
      <c r="Q68" s="3">
        <v>13</v>
      </c>
      <c r="R68" s="3"/>
      <c r="S68" s="36">
        <f t="shared" si="8"/>
        <v>0.54621848739495793</v>
      </c>
    </row>
    <row r="69" spans="1:21" x14ac:dyDescent="0.25">
      <c r="A69" s="3">
        <v>6</v>
      </c>
      <c r="B69" s="3" t="s">
        <v>70</v>
      </c>
      <c r="C69" s="3" t="s">
        <v>65</v>
      </c>
      <c r="D69" s="3">
        <v>4.8</v>
      </c>
      <c r="E69" s="3">
        <v>5.2</v>
      </c>
      <c r="F69" s="3">
        <f t="shared" ref="F69:F132" si="9">AVERAGE(D69:E69)</f>
        <v>5</v>
      </c>
      <c r="G69" s="3"/>
      <c r="H69" s="3"/>
      <c r="I69" s="3">
        <v>11.3</v>
      </c>
      <c r="J69" s="3"/>
      <c r="K69" s="3"/>
      <c r="L69" s="3"/>
      <c r="M69" s="3"/>
      <c r="N69" s="30"/>
      <c r="Q69" s="3">
        <v>11.3</v>
      </c>
      <c r="R69" s="3"/>
      <c r="S69" s="36">
        <f t="shared" si="8"/>
        <v>0.47478991596638659</v>
      </c>
    </row>
    <row r="70" spans="1:21" x14ac:dyDescent="0.25">
      <c r="A70" s="3">
        <v>7</v>
      </c>
      <c r="B70" s="3" t="s">
        <v>70</v>
      </c>
      <c r="C70" s="3" t="s">
        <v>65</v>
      </c>
      <c r="D70" s="3">
        <v>4.0999999999999996</v>
      </c>
      <c r="E70" s="3">
        <v>5.7</v>
      </c>
      <c r="F70" s="3">
        <f t="shared" si="9"/>
        <v>4.9000000000000004</v>
      </c>
      <c r="G70" s="3"/>
      <c r="H70" s="3"/>
      <c r="I70" s="3">
        <v>11.2</v>
      </c>
      <c r="J70" s="3"/>
      <c r="K70" s="3"/>
      <c r="L70" s="3"/>
      <c r="M70" s="3"/>
      <c r="N70" s="30"/>
      <c r="Q70" s="3">
        <v>11.2</v>
      </c>
      <c r="R70" s="3"/>
      <c r="S70" s="36">
        <f t="shared" si="8"/>
        <v>0.47058823529411759</v>
      </c>
    </row>
    <row r="71" spans="1:21" x14ac:dyDescent="0.25">
      <c r="A71" s="3">
        <v>8</v>
      </c>
      <c r="B71" s="3" t="s">
        <v>70</v>
      </c>
      <c r="C71" s="3" t="s">
        <v>65</v>
      </c>
      <c r="D71" s="3">
        <v>5.4</v>
      </c>
      <c r="E71" s="3">
        <v>5.3</v>
      </c>
      <c r="F71" s="3">
        <f t="shared" si="9"/>
        <v>5.35</v>
      </c>
      <c r="G71" s="3"/>
      <c r="H71" s="3"/>
      <c r="I71" s="3">
        <v>13.7</v>
      </c>
      <c r="J71" s="3"/>
      <c r="K71" s="3"/>
      <c r="L71" s="3"/>
      <c r="M71" s="3"/>
      <c r="N71" s="30"/>
      <c r="Q71" s="3">
        <v>13.7</v>
      </c>
      <c r="R71" s="3"/>
      <c r="S71" s="36">
        <f t="shared" si="8"/>
        <v>0.57563025210084029</v>
      </c>
    </row>
    <row r="72" spans="1:21" x14ac:dyDescent="0.25">
      <c r="A72" s="3">
        <v>9</v>
      </c>
      <c r="B72" s="3" t="s">
        <v>70</v>
      </c>
      <c r="C72" s="3" t="s">
        <v>65</v>
      </c>
      <c r="D72" s="3">
        <v>5.4</v>
      </c>
      <c r="E72" s="3">
        <v>4.5999999999999996</v>
      </c>
      <c r="F72" s="3">
        <f t="shared" si="9"/>
        <v>5</v>
      </c>
      <c r="G72" s="3"/>
      <c r="H72" s="3"/>
      <c r="I72" s="3">
        <v>12.8</v>
      </c>
      <c r="J72" s="3"/>
      <c r="K72" s="3"/>
      <c r="L72" s="3"/>
      <c r="M72" s="3"/>
      <c r="N72" s="30"/>
      <c r="Q72" s="3">
        <v>12.8</v>
      </c>
      <c r="R72" s="3"/>
      <c r="S72" s="36">
        <f t="shared" si="8"/>
        <v>0.53781512605042014</v>
      </c>
    </row>
    <row r="73" spans="1:21" x14ac:dyDescent="0.25">
      <c r="A73" s="3">
        <v>10</v>
      </c>
      <c r="B73" s="3" t="s">
        <v>70</v>
      </c>
      <c r="C73" s="3" t="s">
        <v>65</v>
      </c>
      <c r="D73" s="3">
        <v>5</v>
      </c>
      <c r="E73" s="3">
        <v>5.5</v>
      </c>
      <c r="F73" s="3">
        <f t="shared" si="9"/>
        <v>5.25</v>
      </c>
      <c r="G73" s="3"/>
      <c r="H73" s="3"/>
      <c r="I73" s="3">
        <v>12.4</v>
      </c>
      <c r="J73" s="3"/>
      <c r="K73" s="3"/>
      <c r="L73" s="3"/>
      <c r="M73" s="3"/>
      <c r="N73" s="30"/>
      <c r="Q73" s="3">
        <v>12.4</v>
      </c>
      <c r="R73" s="3"/>
      <c r="S73" s="36">
        <f t="shared" si="8"/>
        <v>0.52100840336134457</v>
      </c>
    </row>
    <row r="74" spans="1:21" x14ac:dyDescent="0.25">
      <c r="A74" s="3">
        <v>11</v>
      </c>
      <c r="B74" s="3" t="s">
        <v>70</v>
      </c>
      <c r="C74" s="3" t="s">
        <v>65</v>
      </c>
      <c r="D74" s="3">
        <v>4.4000000000000004</v>
      </c>
      <c r="E74" s="3">
        <v>5.2</v>
      </c>
      <c r="F74" s="3">
        <f t="shared" si="9"/>
        <v>4.8000000000000007</v>
      </c>
      <c r="G74" s="3"/>
      <c r="H74" s="3"/>
      <c r="I74" s="3">
        <v>12.2</v>
      </c>
      <c r="J74" s="3"/>
      <c r="K74" s="3"/>
      <c r="L74" s="3">
        <v>1008.2</v>
      </c>
      <c r="M74" s="3">
        <v>28.1</v>
      </c>
      <c r="N74" s="30">
        <f t="shared" ref="N74:N124" si="10">M74*0.1*0.067*100/10</f>
        <v>1.8827000000000005</v>
      </c>
      <c r="Q74" s="3">
        <v>12.2</v>
      </c>
      <c r="R74" s="3">
        <v>28.1</v>
      </c>
      <c r="S74" s="1">
        <f>Q74/R$74</f>
        <v>0.43416370106761559</v>
      </c>
      <c r="T74" s="36"/>
      <c r="U74" s="36"/>
    </row>
    <row r="75" spans="1:21" x14ac:dyDescent="0.25">
      <c r="A75" s="3">
        <v>12</v>
      </c>
      <c r="B75" s="3" t="s">
        <v>70</v>
      </c>
      <c r="C75" s="3" t="s">
        <v>65</v>
      </c>
      <c r="D75" s="3">
        <v>4.4000000000000004</v>
      </c>
      <c r="E75" s="3">
        <v>4.3</v>
      </c>
      <c r="F75" s="3">
        <f t="shared" si="9"/>
        <v>4.3499999999999996</v>
      </c>
      <c r="G75" s="3"/>
      <c r="H75" s="3"/>
      <c r="I75" s="3">
        <v>11.9</v>
      </c>
      <c r="J75" s="3"/>
      <c r="K75" s="3"/>
      <c r="L75" s="3"/>
      <c r="M75" s="3"/>
      <c r="N75" s="30"/>
      <c r="Q75" s="3">
        <v>11.9</v>
      </c>
      <c r="R75" s="3"/>
      <c r="S75" s="36">
        <f t="shared" ref="S75:S83" si="11">Q75/R$74</f>
        <v>0.42348754448398573</v>
      </c>
    </row>
    <row r="76" spans="1:21" x14ac:dyDescent="0.25">
      <c r="A76" s="3">
        <v>13</v>
      </c>
      <c r="B76" s="3" t="s">
        <v>70</v>
      </c>
      <c r="C76" s="3" t="s">
        <v>65</v>
      </c>
      <c r="D76" s="3">
        <v>4.7</v>
      </c>
      <c r="E76" s="3">
        <v>7.2</v>
      </c>
      <c r="F76" s="3">
        <f t="shared" si="9"/>
        <v>5.95</v>
      </c>
      <c r="G76" s="3"/>
      <c r="H76" s="3"/>
      <c r="I76" s="3">
        <v>12.5</v>
      </c>
      <c r="J76" s="3"/>
      <c r="K76" s="3"/>
      <c r="L76" s="3"/>
      <c r="M76" s="3"/>
      <c r="N76" s="30"/>
      <c r="Q76" s="3">
        <v>12.5</v>
      </c>
      <c r="R76" s="3"/>
      <c r="S76" s="36">
        <f t="shared" si="11"/>
        <v>0.44483985765124551</v>
      </c>
    </row>
    <row r="77" spans="1:21" x14ac:dyDescent="0.25">
      <c r="A77" s="3">
        <v>14</v>
      </c>
      <c r="B77" s="3" t="s">
        <v>70</v>
      </c>
      <c r="C77" s="3" t="s">
        <v>65</v>
      </c>
      <c r="D77" s="3">
        <v>4.3</v>
      </c>
      <c r="E77" s="3">
        <v>4.2</v>
      </c>
      <c r="F77" s="3">
        <f t="shared" si="9"/>
        <v>4.25</v>
      </c>
      <c r="G77" s="3"/>
      <c r="H77" s="3"/>
      <c r="I77" s="3">
        <v>10.4</v>
      </c>
      <c r="J77" s="3"/>
      <c r="K77" s="3"/>
      <c r="L77" s="3"/>
      <c r="M77" s="3"/>
      <c r="N77" s="30"/>
      <c r="Q77" s="3">
        <v>10.4</v>
      </c>
      <c r="R77" s="3"/>
      <c r="S77" s="36">
        <f t="shared" si="11"/>
        <v>0.37010676156583627</v>
      </c>
    </row>
    <row r="78" spans="1:21" x14ac:dyDescent="0.25">
      <c r="A78" s="3">
        <v>15</v>
      </c>
      <c r="B78" s="3" t="s">
        <v>70</v>
      </c>
      <c r="C78" s="3" t="s">
        <v>65</v>
      </c>
      <c r="D78" s="3">
        <v>3</v>
      </c>
      <c r="E78" s="3">
        <v>5</v>
      </c>
      <c r="F78" s="3">
        <f t="shared" si="9"/>
        <v>4</v>
      </c>
      <c r="G78" s="3"/>
      <c r="H78" s="3"/>
      <c r="I78" s="3">
        <v>11.2</v>
      </c>
      <c r="J78" s="3"/>
      <c r="K78" s="3"/>
      <c r="L78" s="3"/>
      <c r="M78" s="3"/>
      <c r="N78" s="30"/>
      <c r="Q78" s="3">
        <v>11.2</v>
      </c>
      <c r="R78" s="3"/>
      <c r="S78" s="36">
        <f t="shared" si="11"/>
        <v>0.39857651245551595</v>
      </c>
    </row>
    <row r="79" spans="1:21" x14ac:dyDescent="0.25">
      <c r="A79" s="3">
        <v>16</v>
      </c>
      <c r="B79" s="3" t="s">
        <v>70</v>
      </c>
      <c r="C79" s="3" t="s">
        <v>65</v>
      </c>
      <c r="D79" s="3">
        <v>3.6</v>
      </c>
      <c r="E79" s="3">
        <v>4.5999999999999996</v>
      </c>
      <c r="F79" s="3">
        <f t="shared" si="9"/>
        <v>4.0999999999999996</v>
      </c>
      <c r="G79" s="3"/>
      <c r="H79" s="3"/>
      <c r="I79" s="3">
        <v>12.2</v>
      </c>
      <c r="J79" s="3"/>
      <c r="K79" s="3"/>
      <c r="L79" s="3"/>
      <c r="M79" s="3"/>
      <c r="N79" s="30"/>
      <c r="Q79" s="3">
        <v>12.2</v>
      </c>
      <c r="R79" s="3"/>
      <c r="S79" s="36">
        <f t="shared" si="11"/>
        <v>0.43416370106761559</v>
      </c>
    </row>
    <row r="80" spans="1:21" x14ac:dyDescent="0.25">
      <c r="A80" s="3">
        <v>17</v>
      </c>
      <c r="B80" s="3" t="s">
        <v>70</v>
      </c>
      <c r="C80" s="3" t="s">
        <v>65</v>
      </c>
      <c r="D80" s="3">
        <v>4.4000000000000004</v>
      </c>
      <c r="E80" s="3">
        <v>6</v>
      </c>
      <c r="F80" s="3">
        <f t="shared" si="9"/>
        <v>5.2</v>
      </c>
      <c r="G80" s="3"/>
      <c r="H80" s="3"/>
      <c r="I80" s="3">
        <v>12.6</v>
      </c>
      <c r="J80" s="3"/>
      <c r="K80" s="3"/>
      <c r="L80" s="3"/>
      <c r="M80" s="3"/>
      <c r="N80" s="30"/>
      <c r="Q80" s="3">
        <v>12.6</v>
      </c>
      <c r="R80" s="3"/>
      <c r="S80" s="36">
        <f t="shared" si="11"/>
        <v>0.44839857651245546</v>
      </c>
    </row>
    <row r="81" spans="1:21" x14ac:dyDescent="0.25">
      <c r="A81" s="3">
        <v>18</v>
      </c>
      <c r="B81" s="3" t="s">
        <v>70</v>
      </c>
      <c r="C81" s="3" t="s">
        <v>65</v>
      </c>
      <c r="D81" s="3">
        <v>5.2</v>
      </c>
      <c r="E81" s="3">
        <v>5</v>
      </c>
      <c r="F81" s="3">
        <f t="shared" si="9"/>
        <v>5.0999999999999996</v>
      </c>
      <c r="G81" s="3"/>
      <c r="H81" s="3"/>
      <c r="I81" s="3">
        <v>13.2</v>
      </c>
      <c r="J81" s="3"/>
      <c r="K81" s="3"/>
      <c r="L81" s="3"/>
      <c r="M81" s="3"/>
      <c r="N81" s="30"/>
      <c r="Q81" s="3">
        <v>13.2</v>
      </c>
      <c r="R81" s="3"/>
      <c r="S81" s="36">
        <f t="shared" si="11"/>
        <v>0.46975088967971523</v>
      </c>
    </row>
    <row r="82" spans="1:21" x14ac:dyDescent="0.25">
      <c r="A82" s="3">
        <v>19</v>
      </c>
      <c r="B82" s="3" t="s">
        <v>70</v>
      </c>
      <c r="C82" s="3" t="s">
        <v>65</v>
      </c>
      <c r="D82" s="3">
        <v>5</v>
      </c>
      <c r="E82" s="3">
        <v>5.5</v>
      </c>
      <c r="F82" s="3">
        <f t="shared" si="9"/>
        <v>5.25</v>
      </c>
      <c r="G82" s="3"/>
      <c r="H82" s="3"/>
      <c r="I82" s="3">
        <v>12</v>
      </c>
      <c r="J82" s="3"/>
      <c r="K82" s="3"/>
      <c r="L82" s="3"/>
      <c r="M82" s="3"/>
      <c r="N82" s="30"/>
      <c r="Q82" s="3">
        <v>12</v>
      </c>
      <c r="R82" s="3"/>
      <c r="S82" s="36">
        <f t="shared" si="11"/>
        <v>0.42704626334519569</v>
      </c>
    </row>
    <row r="83" spans="1:21" x14ac:dyDescent="0.25">
      <c r="A83" s="3">
        <v>20</v>
      </c>
      <c r="B83" s="3" t="s">
        <v>70</v>
      </c>
      <c r="C83" s="3" t="s">
        <v>65</v>
      </c>
      <c r="D83" s="3">
        <v>5.5</v>
      </c>
      <c r="E83" s="3">
        <v>4.9000000000000004</v>
      </c>
      <c r="F83" s="3">
        <f t="shared" si="9"/>
        <v>5.2</v>
      </c>
      <c r="G83" s="3"/>
      <c r="H83" s="3"/>
      <c r="I83" s="3">
        <v>11.5</v>
      </c>
      <c r="J83" s="3"/>
      <c r="K83" s="3"/>
      <c r="L83" s="3"/>
      <c r="M83" s="3"/>
      <c r="N83" s="30"/>
      <c r="Q83" s="3">
        <v>11.5</v>
      </c>
      <c r="R83" s="3"/>
      <c r="S83" s="36">
        <f t="shared" si="11"/>
        <v>0.40925266903914587</v>
      </c>
    </row>
    <row r="84" spans="1:21" x14ac:dyDescent="0.25">
      <c r="A84" s="3">
        <v>21</v>
      </c>
      <c r="B84" s="3" t="s">
        <v>70</v>
      </c>
      <c r="C84" s="3" t="s">
        <v>65</v>
      </c>
      <c r="D84" s="3">
        <v>5.3</v>
      </c>
      <c r="E84" s="3">
        <v>5.9</v>
      </c>
      <c r="F84" s="3">
        <f t="shared" si="9"/>
        <v>5.6</v>
      </c>
      <c r="G84" s="3"/>
      <c r="H84" s="3"/>
      <c r="I84" s="3">
        <v>12.2</v>
      </c>
      <c r="J84" s="3"/>
      <c r="K84" s="3"/>
      <c r="L84" s="3">
        <v>999.2</v>
      </c>
      <c r="M84" s="3">
        <v>29.3</v>
      </c>
      <c r="N84" s="30">
        <f t="shared" si="10"/>
        <v>1.9631000000000001</v>
      </c>
      <c r="Q84" s="3">
        <v>12.2</v>
      </c>
      <c r="R84" s="3">
        <v>29.3</v>
      </c>
      <c r="S84" s="1">
        <f>Q84/R$84</f>
        <v>0.41638225255972694</v>
      </c>
      <c r="T84" s="36"/>
      <c r="U84" s="36"/>
    </row>
    <row r="85" spans="1:21" x14ac:dyDescent="0.25">
      <c r="A85" s="3">
        <v>22</v>
      </c>
      <c r="B85" s="3" t="s">
        <v>70</v>
      </c>
      <c r="C85" s="3" t="s">
        <v>65</v>
      </c>
      <c r="D85" s="3">
        <v>4</v>
      </c>
      <c r="E85" s="3">
        <v>5.2</v>
      </c>
      <c r="F85" s="3">
        <f t="shared" si="9"/>
        <v>4.5999999999999996</v>
      </c>
      <c r="G85" s="3"/>
      <c r="H85" s="3"/>
      <c r="I85" s="3">
        <v>11.9</v>
      </c>
      <c r="J85" s="3"/>
      <c r="K85" s="3"/>
      <c r="L85" s="3"/>
      <c r="M85" s="3"/>
      <c r="N85" s="30"/>
      <c r="Q85" s="3">
        <v>11.9</v>
      </c>
      <c r="R85" s="3"/>
      <c r="S85" s="36">
        <f t="shared" ref="S85:S93" si="12">Q85/R$84</f>
        <v>0.4061433447098976</v>
      </c>
    </row>
    <row r="86" spans="1:21" x14ac:dyDescent="0.25">
      <c r="A86" s="3">
        <v>23</v>
      </c>
      <c r="B86" s="3" t="s">
        <v>70</v>
      </c>
      <c r="C86" s="3" t="s">
        <v>65</v>
      </c>
      <c r="D86" s="3">
        <v>4.4000000000000004</v>
      </c>
      <c r="E86" s="3">
        <v>4.5</v>
      </c>
      <c r="F86" s="3">
        <f t="shared" si="9"/>
        <v>4.45</v>
      </c>
      <c r="G86" s="3"/>
      <c r="H86" s="3"/>
      <c r="I86" s="3">
        <v>12.5</v>
      </c>
      <c r="J86" s="3"/>
      <c r="K86" s="3"/>
      <c r="L86" s="3"/>
      <c r="M86" s="3"/>
      <c r="N86" s="30"/>
      <c r="Q86" s="3">
        <v>12.5</v>
      </c>
      <c r="R86" s="3"/>
      <c r="S86" s="36">
        <f t="shared" si="12"/>
        <v>0.42662116040955628</v>
      </c>
    </row>
    <row r="87" spans="1:21" x14ac:dyDescent="0.25">
      <c r="A87" s="3">
        <v>24</v>
      </c>
      <c r="B87" s="3" t="s">
        <v>70</v>
      </c>
      <c r="C87" s="3" t="s">
        <v>65</v>
      </c>
      <c r="D87" s="3">
        <v>6.7</v>
      </c>
      <c r="E87" s="3">
        <v>5.5</v>
      </c>
      <c r="F87" s="3">
        <f t="shared" si="9"/>
        <v>6.1</v>
      </c>
      <c r="G87" s="3"/>
      <c r="H87" s="3"/>
      <c r="I87" s="3">
        <v>12.3</v>
      </c>
      <c r="J87" s="3"/>
      <c r="K87" s="3"/>
      <c r="L87" s="3"/>
      <c r="M87" s="3"/>
      <c r="N87" s="30"/>
      <c r="Q87" s="3">
        <v>12.3</v>
      </c>
      <c r="R87" s="3"/>
      <c r="S87" s="36">
        <f t="shared" si="12"/>
        <v>0.41979522184300344</v>
      </c>
    </row>
    <row r="88" spans="1:21" x14ac:dyDescent="0.25">
      <c r="A88" s="3">
        <v>25</v>
      </c>
      <c r="B88" s="3" t="s">
        <v>70</v>
      </c>
      <c r="C88" s="3" t="s">
        <v>65</v>
      </c>
      <c r="D88" s="3">
        <v>4.7</v>
      </c>
      <c r="E88" s="3">
        <v>6</v>
      </c>
      <c r="F88" s="3">
        <f t="shared" si="9"/>
        <v>5.35</v>
      </c>
      <c r="G88" s="3"/>
      <c r="H88" s="3"/>
      <c r="I88" s="3">
        <v>12</v>
      </c>
      <c r="J88" s="3"/>
      <c r="K88" s="3"/>
      <c r="L88" s="3"/>
      <c r="M88" s="3"/>
      <c r="N88" s="30"/>
      <c r="Q88" s="3">
        <v>12</v>
      </c>
      <c r="R88" s="3"/>
      <c r="S88" s="36">
        <f t="shared" si="12"/>
        <v>0.40955631399317405</v>
      </c>
    </row>
    <row r="89" spans="1:21" x14ac:dyDescent="0.25">
      <c r="A89" s="3">
        <v>26</v>
      </c>
      <c r="B89" s="3" t="s">
        <v>70</v>
      </c>
      <c r="C89" s="3" t="s">
        <v>65</v>
      </c>
      <c r="D89" s="3">
        <v>4.5</v>
      </c>
      <c r="E89" s="3">
        <v>4.5</v>
      </c>
      <c r="F89" s="3">
        <f t="shared" si="9"/>
        <v>4.5</v>
      </c>
      <c r="G89" s="3"/>
      <c r="H89" s="3"/>
      <c r="I89" s="3">
        <v>11.1</v>
      </c>
      <c r="J89" s="3"/>
      <c r="K89" s="3"/>
      <c r="L89" s="3"/>
      <c r="M89" s="3"/>
      <c r="N89" s="30"/>
      <c r="Q89" s="3">
        <v>11.1</v>
      </c>
      <c r="R89" s="3"/>
      <c r="S89" s="36">
        <f t="shared" si="12"/>
        <v>0.37883959044368598</v>
      </c>
    </row>
    <row r="90" spans="1:21" x14ac:dyDescent="0.25">
      <c r="A90" s="3">
        <v>27</v>
      </c>
      <c r="B90" s="3" t="s">
        <v>70</v>
      </c>
      <c r="C90" s="3" t="s">
        <v>65</v>
      </c>
      <c r="D90" s="3">
        <v>5</v>
      </c>
      <c r="E90" s="3">
        <v>5</v>
      </c>
      <c r="F90" s="3">
        <f t="shared" si="9"/>
        <v>5</v>
      </c>
      <c r="G90" s="3"/>
      <c r="H90" s="3"/>
      <c r="I90" s="3">
        <v>12.4</v>
      </c>
      <c r="J90" s="3"/>
      <c r="K90" s="3"/>
      <c r="L90" s="3"/>
      <c r="M90" s="3"/>
      <c r="N90" s="30"/>
      <c r="Q90" s="3">
        <v>12.4</v>
      </c>
      <c r="R90" s="3"/>
      <c r="S90" s="36">
        <f t="shared" si="12"/>
        <v>0.42320819112627989</v>
      </c>
    </row>
    <row r="91" spans="1:21" x14ac:dyDescent="0.25">
      <c r="A91" s="3">
        <v>28</v>
      </c>
      <c r="B91" s="3" t="s">
        <v>70</v>
      </c>
      <c r="C91" s="3" t="s">
        <v>65</v>
      </c>
      <c r="D91" s="3">
        <v>4.5</v>
      </c>
      <c r="E91" s="3">
        <v>4.5999999999999996</v>
      </c>
      <c r="F91" s="3">
        <f t="shared" si="9"/>
        <v>4.55</v>
      </c>
      <c r="G91" s="3"/>
      <c r="H91" s="3"/>
      <c r="I91" s="3">
        <v>11.7</v>
      </c>
      <c r="J91" s="3"/>
      <c r="K91" s="3"/>
      <c r="L91" s="3"/>
      <c r="M91" s="3"/>
      <c r="N91" s="30"/>
      <c r="Q91" s="3">
        <v>11.7</v>
      </c>
      <c r="R91" s="3"/>
      <c r="S91" s="36">
        <f t="shared" si="12"/>
        <v>0.39931740614334466</v>
      </c>
    </row>
    <row r="92" spans="1:21" x14ac:dyDescent="0.25">
      <c r="A92" s="3">
        <v>29</v>
      </c>
      <c r="B92" s="3" t="s">
        <v>70</v>
      </c>
      <c r="C92" s="3" t="s">
        <v>65</v>
      </c>
      <c r="D92" s="3">
        <v>5.4</v>
      </c>
      <c r="E92" s="3">
        <v>5</v>
      </c>
      <c r="F92" s="3">
        <f t="shared" si="9"/>
        <v>5.2</v>
      </c>
      <c r="G92" s="3"/>
      <c r="H92" s="3"/>
      <c r="I92" s="3">
        <v>12.3</v>
      </c>
      <c r="J92" s="3"/>
      <c r="K92" s="3"/>
      <c r="L92" s="3"/>
      <c r="M92" s="3"/>
      <c r="N92" s="30"/>
      <c r="Q92" s="3">
        <v>12.3</v>
      </c>
      <c r="R92" s="3"/>
      <c r="S92" s="36">
        <f t="shared" si="12"/>
        <v>0.41979522184300344</v>
      </c>
    </row>
    <row r="93" spans="1:21" x14ac:dyDescent="0.25">
      <c r="A93" s="3">
        <v>30</v>
      </c>
      <c r="B93" s="3" t="s">
        <v>70</v>
      </c>
      <c r="C93" s="3" t="s">
        <v>65</v>
      </c>
      <c r="D93" s="3">
        <v>6.1</v>
      </c>
      <c r="E93" s="3">
        <v>5.4</v>
      </c>
      <c r="F93" s="3">
        <f t="shared" si="9"/>
        <v>5.75</v>
      </c>
      <c r="G93" s="3"/>
      <c r="H93" s="3"/>
      <c r="I93" s="3">
        <v>10.7</v>
      </c>
      <c r="J93" s="3"/>
      <c r="K93" s="3"/>
      <c r="L93" s="3"/>
      <c r="M93" s="3"/>
      <c r="N93" s="30"/>
      <c r="Q93" s="3">
        <v>10.7</v>
      </c>
      <c r="R93" s="3"/>
      <c r="S93" s="36">
        <f t="shared" si="12"/>
        <v>0.3651877133105802</v>
      </c>
    </row>
    <row r="94" spans="1:21" x14ac:dyDescent="0.25">
      <c r="A94" s="3">
        <v>1</v>
      </c>
      <c r="B94" s="3" t="s">
        <v>64</v>
      </c>
      <c r="C94" s="3" t="s">
        <v>66</v>
      </c>
      <c r="D94" s="3">
        <v>3.4</v>
      </c>
      <c r="E94" s="3">
        <v>3.2</v>
      </c>
      <c r="F94" s="3">
        <f t="shared" si="9"/>
        <v>3.3</v>
      </c>
      <c r="G94" s="3">
        <f>AVERAGE(F94:F123)</f>
        <v>3.3483333333333345</v>
      </c>
      <c r="H94" s="3">
        <f>STDEV(F94:F123)</f>
        <v>0.78229143230477793</v>
      </c>
      <c r="I94" s="3">
        <v>11.7</v>
      </c>
      <c r="J94" s="3">
        <f>AVERAGE(I94:I123)</f>
        <v>11.399999999999999</v>
      </c>
      <c r="K94" s="3">
        <f>STDEV(I94:I123)</f>
        <v>1.0853253127439524</v>
      </c>
      <c r="L94" s="3">
        <v>674.1</v>
      </c>
      <c r="M94" s="3">
        <v>21.1</v>
      </c>
      <c r="N94" s="30">
        <f t="shared" si="10"/>
        <v>1.4137000000000002</v>
      </c>
      <c r="O94" s="30">
        <f>AVERAGE(N94:N123)</f>
        <v>1.3668000000000002</v>
      </c>
      <c r="P94" s="30">
        <f>STDEV(N94:N123)</f>
        <v>4.3934838112823268E-2</v>
      </c>
      <c r="Q94" s="3">
        <v>11.7</v>
      </c>
      <c r="R94" s="3">
        <v>21.1</v>
      </c>
      <c r="S94" s="1">
        <f>Q94/R$94</f>
        <v>0.5545023696682464</v>
      </c>
      <c r="T94" s="36">
        <f>AVERAGE(S94:S123)</f>
        <v>0.55862312256330893</v>
      </c>
      <c r="U94" s="36">
        <f>STDEV(S94:S123)</f>
        <v>4.9265619833141393E-2</v>
      </c>
    </row>
    <row r="95" spans="1:21" x14ac:dyDescent="0.25">
      <c r="A95" s="3">
        <v>2</v>
      </c>
      <c r="B95" s="3" t="s">
        <v>64</v>
      </c>
      <c r="C95" s="3" t="s">
        <v>66</v>
      </c>
      <c r="D95" s="3">
        <v>3.2</v>
      </c>
      <c r="E95" s="3">
        <v>3.5</v>
      </c>
      <c r="F95" s="3">
        <f t="shared" si="9"/>
        <v>3.35</v>
      </c>
      <c r="G95" s="3"/>
      <c r="H95" s="3"/>
      <c r="I95" s="3">
        <v>10.6</v>
      </c>
      <c r="J95" s="3"/>
      <c r="K95" s="3"/>
      <c r="L95" s="3"/>
      <c r="M95" s="3"/>
      <c r="N95" s="30"/>
      <c r="Q95" s="3">
        <v>10.6</v>
      </c>
      <c r="R95" s="3"/>
      <c r="S95" s="36">
        <f t="shared" ref="S95:S103" si="13">Q95/R$94</f>
        <v>0.50236966824644547</v>
      </c>
    </row>
    <row r="96" spans="1:21" x14ac:dyDescent="0.25">
      <c r="A96" s="3">
        <v>3</v>
      </c>
      <c r="B96" s="3" t="s">
        <v>64</v>
      </c>
      <c r="C96" s="3" t="s">
        <v>66</v>
      </c>
      <c r="D96" s="3">
        <v>3.4</v>
      </c>
      <c r="E96" s="3">
        <v>3.6</v>
      </c>
      <c r="F96" s="3">
        <f t="shared" si="9"/>
        <v>3.5</v>
      </c>
      <c r="G96" s="3"/>
      <c r="H96" s="3"/>
      <c r="I96" s="3">
        <v>12.8</v>
      </c>
      <c r="J96" s="3"/>
      <c r="K96" s="3"/>
      <c r="L96" s="3"/>
      <c r="M96" s="3"/>
      <c r="N96" s="30"/>
      <c r="Q96" s="3">
        <v>12.8</v>
      </c>
      <c r="R96" s="3"/>
      <c r="S96" s="36">
        <f t="shared" si="13"/>
        <v>0.60663507109004744</v>
      </c>
    </row>
    <row r="97" spans="1:21" x14ac:dyDescent="0.25">
      <c r="A97" s="3">
        <v>4</v>
      </c>
      <c r="B97" s="3" t="s">
        <v>64</v>
      </c>
      <c r="C97" s="3" t="s">
        <v>66</v>
      </c>
      <c r="D97" s="3">
        <v>3</v>
      </c>
      <c r="E97" s="3">
        <v>3.4</v>
      </c>
      <c r="F97" s="3">
        <f t="shared" si="9"/>
        <v>3.2</v>
      </c>
      <c r="G97" s="3"/>
      <c r="H97" s="3"/>
      <c r="I97" s="3">
        <v>10.9</v>
      </c>
      <c r="J97" s="3"/>
      <c r="K97" s="3"/>
      <c r="L97" s="3"/>
      <c r="M97" s="3"/>
      <c r="N97" s="30"/>
      <c r="Q97" s="3">
        <v>10.9</v>
      </c>
      <c r="R97" s="3"/>
      <c r="S97" s="36">
        <f t="shared" si="13"/>
        <v>0.51658767772511849</v>
      </c>
    </row>
    <row r="98" spans="1:21" x14ac:dyDescent="0.25">
      <c r="A98" s="3">
        <v>5</v>
      </c>
      <c r="B98" s="3" t="s">
        <v>64</v>
      </c>
      <c r="C98" s="3" t="s">
        <v>66</v>
      </c>
      <c r="D98" s="3">
        <v>2.6</v>
      </c>
      <c r="E98" s="3">
        <v>2.4</v>
      </c>
      <c r="F98" s="3">
        <f t="shared" si="9"/>
        <v>2.5</v>
      </c>
      <c r="G98" s="3"/>
      <c r="H98" s="3"/>
      <c r="I98" s="3">
        <v>12.7</v>
      </c>
      <c r="J98" s="3"/>
      <c r="K98" s="3"/>
      <c r="L98" s="3"/>
      <c r="M98" s="3"/>
      <c r="N98" s="30"/>
      <c r="Q98" s="3">
        <v>12.7</v>
      </c>
      <c r="R98" s="3"/>
      <c r="S98" s="36">
        <f t="shared" si="13"/>
        <v>0.60189573459715628</v>
      </c>
    </row>
    <row r="99" spans="1:21" x14ac:dyDescent="0.25">
      <c r="A99" s="3">
        <v>6</v>
      </c>
      <c r="B99" s="3" t="s">
        <v>64</v>
      </c>
      <c r="C99" s="3" t="s">
        <v>66</v>
      </c>
      <c r="D99" s="3">
        <v>3.1</v>
      </c>
      <c r="E99" s="3">
        <v>3.7</v>
      </c>
      <c r="F99" s="3">
        <f t="shared" si="9"/>
        <v>3.4000000000000004</v>
      </c>
      <c r="G99" s="3"/>
      <c r="H99" s="3"/>
      <c r="I99" s="3">
        <v>12.6</v>
      </c>
      <c r="J99" s="3"/>
      <c r="K99" s="3"/>
      <c r="L99" s="3"/>
      <c r="M99" s="3"/>
      <c r="N99" s="30"/>
      <c r="Q99" s="3">
        <v>12.6</v>
      </c>
      <c r="R99" s="3"/>
      <c r="S99" s="36">
        <f t="shared" si="13"/>
        <v>0.59715639810426535</v>
      </c>
    </row>
    <row r="100" spans="1:21" x14ac:dyDescent="0.25">
      <c r="A100" s="3">
        <v>7</v>
      </c>
      <c r="B100" s="3" t="s">
        <v>64</v>
      </c>
      <c r="C100" s="3" t="s">
        <v>66</v>
      </c>
      <c r="D100" s="3">
        <v>2.9</v>
      </c>
      <c r="E100" s="3">
        <v>3.1</v>
      </c>
      <c r="F100" s="3">
        <f t="shared" si="9"/>
        <v>3</v>
      </c>
      <c r="G100" s="3"/>
      <c r="H100" s="3"/>
      <c r="I100" s="3">
        <v>13</v>
      </c>
      <c r="J100" s="3"/>
      <c r="K100" s="3"/>
      <c r="L100" s="3"/>
      <c r="M100" s="3"/>
      <c r="N100" s="30"/>
      <c r="Q100" s="3">
        <v>13</v>
      </c>
      <c r="R100" s="3"/>
      <c r="S100" s="36">
        <f t="shared" si="13"/>
        <v>0.61611374407582931</v>
      </c>
    </row>
    <row r="101" spans="1:21" x14ac:dyDescent="0.25">
      <c r="A101" s="3">
        <v>8</v>
      </c>
      <c r="B101" s="3" t="s">
        <v>64</v>
      </c>
      <c r="C101" s="3" t="s">
        <v>66</v>
      </c>
      <c r="D101" s="3">
        <v>3.4</v>
      </c>
      <c r="E101" s="3">
        <v>3.2</v>
      </c>
      <c r="F101" s="3">
        <f t="shared" si="9"/>
        <v>3.3</v>
      </c>
      <c r="G101" s="3"/>
      <c r="H101" s="3"/>
      <c r="I101" s="3">
        <v>11.7</v>
      </c>
      <c r="J101" s="3"/>
      <c r="K101" s="3"/>
      <c r="L101" s="3"/>
      <c r="M101" s="3"/>
      <c r="N101" s="30"/>
      <c r="Q101" s="3">
        <v>11.7</v>
      </c>
      <c r="R101" s="3"/>
      <c r="S101" s="36">
        <f t="shared" si="13"/>
        <v>0.5545023696682464</v>
      </c>
    </row>
    <row r="102" spans="1:21" x14ac:dyDescent="0.25">
      <c r="A102" s="3">
        <v>9</v>
      </c>
      <c r="B102" s="3" t="s">
        <v>64</v>
      </c>
      <c r="C102" s="3" t="s">
        <v>66</v>
      </c>
      <c r="D102" s="3">
        <v>3.8</v>
      </c>
      <c r="E102" s="3">
        <v>2.5</v>
      </c>
      <c r="F102" s="3">
        <f t="shared" si="9"/>
        <v>3.15</v>
      </c>
      <c r="G102" s="3"/>
      <c r="H102" s="3"/>
      <c r="I102" s="3">
        <v>12.1</v>
      </c>
      <c r="J102" s="3"/>
      <c r="K102" s="3"/>
      <c r="L102" s="3"/>
      <c r="M102" s="3"/>
      <c r="N102" s="30"/>
      <c r="Q102" s="3">
        <v>12.1</v>
      </c>
      <c r="R102" s="3"/>
      <c r="S102" s="36">
        <f t="shared" si="13"/>
        <v>0.57345971563981035</v>
      </c>
    </row>
    <row r="103" spans="1:21" x14ac:dyDescent="0.25">
      <c r="A103" s="3">
        <v>10</v>
      </c>
      <c r="B103" s="3" t="s">
        <v>64</v>
      </c>
      <c r="C103" s="3" t="s">
        <v>66</v>
      </c>
      <c r="D103" s="3">
        <v>3.3</v>
      </c>
      <c r="E103" s="3">
        <v>3.8</v>
      </c>
      <c r="F103" s="3">
        <f t="shared" si="9"/>
        <v>3.55</v>
      </c>
      <c r="G103" s="3"/>
      <c r="H103" s="3"/>
      <c r="I103" s="3">
        <v>12.4</v>
      </c>
      <c r="J103" s="3"/>
      <c r="K103" s="3"/>
      <c r="L103" s="3"/>
      <c r="M103" s="3"/>
      <c r="N103" s="30"/>
      <c r="Q103" s="3">
        <v>12.4</v>
      </c>
      <c r="R103" s="3"/>
      <c r="S103" s="36">
        <f t="shared" si="13"/>
        <v>0.58767772511848337</v>
      </c>
    </row>
    <row r="104" spans="1:21" x14ac:dyDescent="0.25">
      <c r="A104" s="3">
        <v>11</v>
      </c>
      <c r="B104" s="3" t="s">
        <v>64</v>
      </c>
      <c r="C104" s="3" t="s">
        <v>66</v>
      </c>
      <c r="D104" s="3">
        <v>2.8</v>
      </c>
      <c r="E104" s="3">
        <v>2.6</v>
      </c>
      <c r="F104" s="3">
        <f t="shared" si="9"/>
        <v>2.7</v>
      </c>
      <c r="G104" s="3"/>
      <c r="H104" s="3"/>
      <c r="I104" s="3">
        <v>11.3</v>
      </c>
      <c r="J104" s="3"/>
      <c r="K104" s="3"/>
      <c r="L104" s="3">
        <v>773.9</v>
      </c>
      <c r="M104" s="3">
        <v>19.8</v>
      </c>
      <c r="N104" s="30">
        <f t="shared" si="10"/>
        <v>1.3266000000000004</v>
      </c>
      <c r="Q104" s="3">
        <v>11.3</v>
      </c>
      <c r="R104" s="3">
        <v>19.8</v>
      </c>
      <c r="S104" s="1">
        <f>Q104/R$104</f>
        <v>0.57070707070707072</v>
      </c>
      <c r="T104" s="36"/>
      <c r="U104" s="36"/>
    </row>
    <row r="105" spans="1:21" x14ac:dyDescent="0.25">
      <c r="A105" s="3">
        <v>12</v>
      </c>
      <c r="B105" s="3" t="s">
        <v>64</v>
      </c>
      <c r="C105" s="3" t="s">
        <v>66</v>
      </c>
      <c r="D105" s="3">
        <v>2.8</v>
      </c>
      <c r="E105" s="3">
        <v>2.4</v>
      </c>
      <c r="F105" s="3">
        <f t="shared" si="9"/>
        <v>2.5999999999999996</v>
      </c>
      <c r="G105" s="3"/>
      <c r="H105" s="3"/>
      <c r="I105" s="3">
        <v>11.6</v>
      </c>
      <c r="J105" s="3"/>
      <c r="K105" s="3"/>
      <c r="L105" s="3"/>
      <c r="M105" s="3"/>
      <c r="N105" s="30"/>
      <c r="Q105" s="3">
        <v>11.6</v>
      </c>
      <c r="R105" s="3"/>
      <c r="S105" s="36">
        <f t="shared" ref="S105:S113" si="14">Q105/R$104</f>
        <v>0.58585858585858586</v>
      </c>
    </row>
    <row r="106" spans="1:21" s="19" customFormat="1" x14ac:dyDescent="0.25">
      <c r="A106" s="3">
        <v>13</v>
      </c>
      <c r="B106" s="20" t="s">
        <v>64</v>
      </c>
      <c r="C106" s="20" t="s">
        <v>66</v>
      </c>
      <c r="D106" s="20">
        <v>2.2999999999999998</v>
      </c>
      <c r="E106" s="20">
        <v>2.4</v>
      </c>
      <c r="F106" s="20">
        <f t="shared" si="9"/>
        <v>2.3499999999999996</v>
      </c>
      <c r="G106" s="20"/>
      <c r="H106" s="20"/>
      <c r="I106" s="20">
        <v>12.1</v>
      </c>
      <c r="J106" s="20"/>
      <c r="K106" s="20"/>
      <c r="L106" s="20"/>
      <c r="M106" s="20"/>
      <c r="N106" s="30"/>
      <c r="Q106" s="20">
        <v>12.1</v>
      </c>
      <c r="R106" s="20"/>
      <c r="S106" s="36">
        <f t="shared" si="14"/>
        <v>0.61111111111111105</v>
      </c>
    </row>
    <row r="107" spans="1:21" x14ac:dyDescent="0.25">
      <c r="A107" s="3">
        <v>14</v>
      </c>
      <c r="B107" s="3" t="s">
        <v>64</v>
      </c>
      <c r="C107" s="3" t="s">
        <v>66</v>
      </c>
      <c r="D107" s="3">
        <v>5.5</v>
      </c>
      <c r="E107" s="3">
        <v>5.2</v>
      </c>
      <c r="F107" s="3">
        <f t="shared" si="9"/>
        <v>5.35</v>
      </c>
      <c r="G107" s="3"/>
      <c r="H107" s="3"/>
      <c r="I107" s="3">
        <v>8.8000000000000007</v>
      </c>
      <c r="J107" s="3"/>
      <c r="K107" s="3"/>
      <c r="L107" s="3"/>
      <c r="M107" s="3"/>
      <c r="N107" s="30"/>
      <c r="Q107" s="3">
        <v>8.8000000000000007</v>
      </c>
      <c r="R107" s="3"/>
      <c r="S107" s="36">
        <f t="shared" si="14"/>
        <v>0.44444444444444448</v>
      </c>
    </row>
    <row r="108" spans="1:21" x14ac:dyDescent="0.25">
      <c r="A108" s="3">
        <v>15</v>
      </c>
      <c r="B108" s="3" t="s">
        <v>64</v>
      </c>
      <c r="C108" s="3" t="s">
        <v>66</v>
      </c>
      <c r="D108" s="3">
        <v>3</v>
      </c>
      <c r="E108" s="3">
        <v>3</v>
      </c>
      <c r="F108" s="3">
        <f t="shared" si="9"/>
        <v>3</v>
      </c>
      <c r="G108" s="3"/>
      <c r="H108" s="3"/>
      <c r="I108" s="3">
        <v>11.6</v>
      </c>
      <c r="J108" s="3"/>
      <c r="K108" s="3"/>
      <c r="L108" s="3"/>
      <c r="M108" s="3"/>
      <c r="N108" s="30"/>
      <c r="Q108" s="3">
        <v>11.6</v>
      </c>
      <c r="R108" s="3"/>
      <c r="S108" s="36">
        <f t="shared" si="14"/>
        <v>0.58585858585858586</v>
      </c>
    </row>
    <row r="109" spans="1:21" x14ac:dyDescent="0.25">
      <c r="A109" s="3">
        <v>16</v>
      </c>
      <c r="B109" s="3" t="s">
        <v>64</v>
      </c>
      <c r="C109" s="3" t="s">
        <v>66</v>
      </c>
      <c r="D109" s="3">
        <v>2.4</v>
      </c>
      <c r="E109" s="3">
        <v>2.8</v>
      </c>
      <c r="F109" s="3">
        <f t="shared" si="9"/>
        <v>2.5999999999999996</v>
      </c>
      <c r="G109" s="3"/>
      <c r="H109" s="3"/>
      <c r="I109" s="3">
        <v>9</v>
      </c>
      <c r="J109" s="3"/>
      <c r="K109" s="3"/>
      <c r="L109" s="3"/>
      <c r="M109" s="3"/>
      <c r="N109" s="30"/>
      <c r="Q109" s="3">
        <v>9</v>
      </c>
      <c r="R109" s="3"/>
      <c r="S109" s="36">
        <f t="shared" si="14"/>
        <v>0.45454545454545453</v>
      </c>
    </row>
    <row r="110" spans="1:21" x14ac:dyDescent="0.25">
      <c r="A110" s="3">
        <v>17</v>
      </c>
      <c r="B110" s="3" t="s">
        <v>64</v>
      </c>
      <c r="C110" s="3" t="s">
        <v>66</v>
      </c>
      <c r="D110" s="3">
        <v>2.5</v>
      </c>
      <c r="E110" s="3">
        <v>3</v>
      </c>
      <c r="F110" s="3">
        <f t="shared" si="9"/>
        <v>2.75</v>
      </c>
      <c r="G110" s="3"/>
      <c r="H110" s="3"/>
      <c r="I110" s="3">
        <v>13.1</v>
      </c>
      <c r="J110" s="3"/>
      <c r="K110" s="3"/>
      <c r="L110" s="3"/>
      <c r="M110" s="3"/>
      <c r="N110" s="30"/>
      <c r="Q110" s="3">
        <v>13.1</v>
      </c>
      <c r="R110" s="3"/>
      <c r="S110" s="36">
        <f t="shared" si="14"/>
        <v>0.66161616161616155</v>
      </c>
    </row>
    <row r="111" spans="1:21" x14ac:dyDescent="0.25">
      <c r="A111" s="3">
        <v>18</v>
      </c>
      <c r="B111" s="3" t="s">
        <v>64</v>
      </c>
      <c r="C111" s="3" t="s">
        <v>66</v>
      </c>
      <c r="D111" s="3">
        <v>2.9</v>
      </c>
      <c r="E111" s="3">
        <v>2.6</v>
      </c>
      <c r="F111" s="3">
        <f t="shared" si="9"/>
        <v>2.75</v>
      </c>
      <c r="G111" s="3"/>
      <c r="H111" s="3"/>
      <c r="I111" s="3">
        <v>10.1</v>
      </c>
      <c r="J111" s="3"/>
      <c r="K111" s="3"/>
      <c r="L111" s="3"/>
      <c r="M111" s="3"/>
      <c r="N111" s="30"/>
      <c r="Q111" s="3">
        <v>10.1</v>
      </c>
      <c r="R111" s="3"/>
      <c r="S111" s="36">
        <f t="shared" si="14"/>
        <v>0.51010101010101006</v>
      </c>
    </row>
    <row r="112" spans="1:21" x14ac:dyDescent="0.25">
      <c r="A112" s="3">
        <v>19</v>
      </c>
      <c r="B112" s="3" t="s">
        <v>64</v>
      </c>
      <c r="C112" s="3" t="s">
        <v>66</v>
      </c>
      <c r="D112" s="3">
        <v>6</v>
      </c>
      <c r="E112" s="3">
        <v>5.7</v>
      </c>
      <c r="F112" s="3">
        <f t="shared" si="9"/>
        <v>5.85</v>
      </c>
      <c r="G112" s="3"/>
      <c r="H112" s="3"/>
      <c r="I112" s="3">
        <v>10.4</v>
      </c>
      <c r="J112" s="3"/>
      <c r="K112" s="3"/>
      <c r="L112" s="3"/>
      <c r="M112" s="3"/>
      <c r="N112" s="30"/>
      <c r="Q112" s="3">
        <v>10.4</v>
      </c>
      <c r="R112" s="3"/>
      <c r="S112" s="36">
        <f t="shared" si="14"/>
        <v>0.5252525252525253</v>
      </c>
    </row>
    <row r="113" spans="1:21" x14ac:dyDescent="0.25">
      <c r="A113" s="3">
        <v>20</v>
      </c>
      <c r="B113" s="3" t="s">
        <v>64</v>
      </c>
      <c r="C113" s="3" t="s">
        <v>66</v>
      </c>
      <c r="D113" s="3">
        <v>4.5</v>
      </c>
      <c r="E113" s="3">
        <v>3.8</v>
      </c>
      <c r="F113" s="3">
        <f t="shared" si="9"/>
        <v>4.1500000000000004</v>
      </c>
      <c r="G113" s="3"/>
      <c r="H113" s="3"/>
      <c r="I113" s="3">
        <v>11.7</v>
      </c>
      <c r="J113" s="3"/>
      <c r="K113" s="3"/>
      <c r="L113" s="3"/>
      <c r="M113" s="3"/>
      <c r="N113" s="30"/>
      <c r="Q113" s="3">
        <v>11.7</v>
      </c>
      <c r="R113" s="3"/>
      <c r="S113" s="36">
        <f t="shared" si="14"/>
        <v>0.59090909090909083</v>
      </c>
    </row>
    <row r="114" spans="1:21" x14ac:dyDescent="0.25">
      <c r="A114" s="3">
        <v>21</v>
      </c>
      <c r="B114" s="3" t="s">
        <v>64</v>
      </c>
      <c r="C114" s="3" t="s">
        <v>66</v>
      </c>
      <c r="D114" s="3">
        <v>4</v>
      </c>
      <c r="E114" s="3">
        <v>3.7</v>
      </c>
      <c r="F114" s="3">
        <f t="shared" si="9"/>
        <v>3.85</v>
      </c>
      <c r="G114" s="3"/>
      <c r="H114" s="3"/>
      <c r="I114" s="3">
        <v>11</v>
      </c>
      <c r="J114" s="3"/>
      <c r="K114" s="3"/>
      <c r="L114" s="3">
        <v>746.7</v>
      </c>
      <c r="M114" s="3">
        <v>20.3</v>
      </c>
      <c r="N114" s="30">
        <f t="shared" si="10"/>
        <v>1.3601000000000003</v>
      </c>
      <c r="Q114" s="3">
        <v>11</v>
      </c>
      <c r="R114" s="3">
        <v>20.3</v>
      </c>
      <c r="S114" s="1">
        <f>Q114/R$114</f>
        <v>0.54187192118226601</v>
      </c>
      <c r="T114" s="36"/>
      <c r="U114" s="36"/>
    </row>
    <row r="115" spans="1:21" x14ac:dyDescent="0.25">
      <c r="A115" s="3">
        <v>22</v>
      </c>
      <c r="B115" s="3" t="s">
        <v>64</v>
      </c>
      <c r="C115" s="3" t="s">
        <v>66</v>
      </c>
      <c r="D115" s="3">
        <v>3.2</v>
      </c>
      <c r="E115" s="3">
        <v>2.8</v>
      </c>
      <c r="F115" s="3">
        <f t="shared" si="9"/>
        <v>3</v>
      </c>
      <c r="G115" s="3"/>
      <c r="H115" s="3"/>
      <c r="I115" s="3">
        <v>11.7</v>
      </c>
      <c r="J115" s="3"/>
      <c r="K115" s="3"/>
      <c r="L115" s="3"/>
      <c r="M115" s="3"/>
      <c r="N115" s="30"/>
      <c r="Q115" s="3">
        <v>11.7</v>
      </c>
      <c r="R115" s="3"/>
      <c r="S115" s="36">
        <f t="shared" ref="S115:S123" si="15">Q115/R$114</f>
        <v>0.57635467980295563</v>
      </c>
    </row>
    <row r="116" spans="1:21" x14ac:dyDescent="0.25">
      <c r="A116" s="3">
        <v>23</v>
      </c>
      <c r="B116" s="3" t="s">
        <v>64</v>
      </c>
      <c r="C116" s="3" t="s">
        <v>66</v>
      </c>
      <c r="D116" s="3">
        <v>3.4</v>
      </c>
      <c r="E116" s="3">
        <v>3.6</v>
      </c>
      <c r="F116" s="3">
        <f t="shared" si="9"/>
        <v>3.5</v>
      </c>
      <c r="G116" s="3"/>
      <c r="H116" s="3"/>
      <c r="I116" s="3">
        <v>11.8</v>
      </c>
      <c r="J116" s="3"/>
      <c r="K116" s="3"/>
      <c r="L116" s="3"/>
      <c r="M116" s="3"/>
      <c r="N116" s="30"/>
      <c r="Q116" s="3">
        <v>11.8</v>
      </c>
      <c r="R116" s="3"/>
      <c r="S116" s="36">
        <f t="shared" si="15"/>
        <v>0.58128078817733997</v>
      </c>
    </row>
    <row r="117" spans="1:21" x14ac:dyDescent="0.25">
      <c r="A117" s="3">
        <v>24</v>
      </c>
      <c r="B117" s="3" t="s">
        <v>64</v>
      </c>
      <c r="C117" s="3" t="s">
        <v>66</v>
      </c>
      <c r="D117" s="3">
        <v>2.2999999999999998</v>
      </c>
      <c r="E117" s="3">
        <v>2.5</v>
      </c>
      <c r="F117" s="3">
        <f t="shared" si="9"/>
        <v>2.4</v>
      </c>
      <c r="G117" s="3"/>
      <c r="H117" s="3"/>
      <c r="I117" s="3">
        <v>11.4</v>
      </c>
      <c r="J117" s="3"/>
      <c r="K117" s="3"/>
      <c r="L117" s="3"/>
      <c r="M117" s="3"/>
      <c r="N117" s="30"/>
      <c r="Q117" s="3">
        <v>11.4</v>
      </c>
      <c r="R117" s="3"/>
      <c r="S117" s="36">
        <f t="shared" si="15"/>
        <v>0.56157635467980294</v>
      </c>
    </row>
    <row r="118" spans="1:21" x14ac:dyDescent="0.25">
      <c r="A118" s="3">
        <v>25</v>
      </c>
      <c r="B118" s="3" t="s">
        <v>64</v>
      </c>
      <c r="C118" s="3" t="s">
        <v>66</v>
      </c>
      <c r="D118" s="3">
        <v>4.2</v>
      </c>
      <c r="E118" s="3">
        <v>3.8</v>
      </c>
      <c r="F118" s="3">
        <f t="shared" si="9"/>
        <v>4</v>
      </c>
      <c r="G118" s="3"/>
      <c r="H118" s="3"/>
      <c r="I118" s="3">
        <v>10.7</v>
      </c>
      <c r="J118" s="3"/>
      <c r="K118" s="3"/>
      <c r="L118" s="3"/>
      <c r="M118" s="3"/>
      <c r="N118" s="30"/>
      <c r="Q118" s="3">
        <v>10.7</v>
      </c>
      <c r="R118" s="3"/>
      <c r="S118" s="36">
        <f t="shared" si="15"/>
        <v>0.52709359605911321</v>
      </c>
    </row>
    <row r="119" spans="1:21" x14ac:dyDescent="0.25">
      <c r="A119" s="3">
        <v>26</v>
      </c>
      <c r="B119" s="3" t="s">
        <v>64</v>
      </c>
      <c r="C119" s="3" t="s">
        <v>66</v>
      </c>
      <c r="D119" s="3">
        <v>4.2</v>
      </c>
      <c r="E119" s="3">
        <v>3.6</v>
      </c>
      <c r="F119" s="3">
        <f t="shared" si="9"/>
        <v>3.9000000000000004</v>
      </c>
      <c r="G119" s="3"/>
      <c r="H119" s="3"/>
      <c r="I119" s="3">
        <v>11</v>
      </c>
      <c r="J119" s="3"/>
      <c r="K119" s="3"/>
      <c r="L119" s="3"/>
      <c r="M119" s="3"/>
      <c r="N119" s="30"/>
      <c r="Q119" s="3">
        <v>11</v>
      </c>
      <c r="R119" s="3"/>
      <c r="S119" s="36">
        <f t="shared" si="15"/>
        <v>0.54187192118226601</v>
      </c>
    </row>
    <row r="120" spans="1:21" x14ac:dyDescent="0.25">
      <c r="A120" s="3">
        <v>27</v>
      </c>
      <c r="B120" s="3" t="s">
        <v>64</v>
      </c>
      <c r="C120" s="3" t="s">
        <v>66</v>
      </c>
      <c r="D120" s="3">
        <v>3.8</v>
      </c>
      <c r="E120" s="3">
        <v>4</v>
      </c>
      <c r="F120" s="3">
        <f t="shared" si="9"/>
        <v>3.9</v>
      </c>
      <c r="G120" s="3"/>
      <c r="H120" s="3"/>
      <c r="I120" s="3">
        <v>12.5</v>
      </c>
      <c r="J120" s="3"/>
      <c r="K120" s="3"/>
      <c r="L120" s="3"/>
      <c r="M120" s="3"/>
      <c r="N120" s="30"/>
      <c r="Q120" s="3">
        <v>12.5</v>
      </c>
      <c r="R120" s="3"/>
      <c r="S120" s="36">
        <f t="shared" si="15"/>
        <v>0.61576354679802958</v>
      </c>
    </row>
    <row r="121" spans="1:21" x14ac:dyDescent="0.25">
      <c r="A121" s="3">
        <v>28</v>
      </c>
      <c r="B121" s="3" t="s">
        <v>64</v>
      </c>
      <c r="C121" s="3" t="s">
        <v>66</v>
      </c>
      <c r="D121" s="3">
        <v>3.6</v>
      </c>
      <c r="E121" s="3">
        <v>3.2</v>
      </c>
      <c r="F121" s="3">
        <f t="shared" si="9"/>
        <v>3.4000000000000004</v>
      </c>
      <c r="G121" s="3"/>
      <c r="H121" s="3"/>
      <c r="I121" s="3">
        <v>10.1</v>
      </c>
      <c r="J121" s="3"/>
      <c r="K121" s="3"/>
      <c r="L121" s="3"/>
      <c r="M121" s="3"/>
      <c r="N121" s="30"/>
      <c r="Q121" s="3">
        <v>10.1</v>
      </c>
      <c r="R121" s="3"/>
      <c r="S121" s="36">
        <f t="shared" si="15"/>
        <v>0.49753694581280783</v>
      </c>
    </row>
    <row r="122" spans="1:21" x14ac:dyDescent="0.25">
      <c r="A122" s="3">
        <v>29</v>
      </c>
      <c r="B122" s="3" t="s">
        <v>64</v>
      </c>
      <c r="C122" s="3" t="s">
        <v>66</v>
      </c>
      <c r="D122" s="3">
        <v>3</v>
      </c>
      <c r="E122" s="3">
        <v>3</v>
      </c>
      <c r="F122" s="3">
        <f t="shared" si="9"/>
        <v>3</v>
      </c>
      <c r="G122" s="3"/>
      <c r="H122" s="3"/>
      <c r="I122" s="3">
        <v>10.3</v>
      </c>
      <c r="J122" s="3"/>
      <c r="K122" s="3"/>
      <c r="L122" s="3"/>
      <c r="M122" s="3"/>
      <c r="N122" s="30"/>
      <c r="Q122" s="3">
        <v>10.3</v>
      </c>
      <c r="R122" s="3"/>
      <c r="S122" s="36">
        <f t="shared" si="15"/>
        <v>0.5073891625615764</v>
      </c>
    </row>
    <row r="123" spans="1:21" x14ac:dyDescent="0.25">
      <c r="A123" s="3">
        <v>30</v>
      </c>
      <c r="B123" s="3" t="s">
        <v>64</v>
      </c>
      <c r="C123" s="3" t="s">
        <v>66</v>
      </c>
      <c r="D123" s="3">
        <v>3</v>
      </c>
      <c r="E123" s="3">
        <v>3.3</v>
      </c>
      <c r="F123" s="3">
        <f t="shared" si="9"/>
        <v>3.15</v>
      </c>
      <c r="G123" s="3"/>
      <c r="H123" s="3"/>
      <c r="I123" s="3">
        <v>11.3</v>
      </c>
      <c r="J123" s="3"/>
      <c r="K123" s="3"/>
      <c r="L123" s="3"/>
      <c r="M123" s="3"/>
      <c r="N123" s="30"/>
      <c r="Q123" s="3">
        <v>11.3</v>
      </c>
      <c r="R123" s="3"/>
      <c r="S123" s="36">
        <f t="shared" si="15"/>
        <v>0.55665024630541871</v>
      </c>
    </row>
    <row r="124" spans="1:21" x14ac:dyDescent="0.25">
      <c r="A124" s="3">
        <v>1</v>
      </c>
      <c r="B124" s="3" t="s">
        <v>69</v>
      </c>
      <c r="C124" s="3" t="s">
        <v>66</v>
      </c>
      <c r="D124" s="3">
        <v>3.4</v>
      </c>
      <c r="E124" s="3">
        <v>3.4</v>
      </c>
      <c r="F124" s="3">
        <f t="shared" si="9"/>
        <v>3.4</v>
      </c>
      <c r="G124" s="3">
        <f>AVERAGE(F124:F153)</f>
        <v>3.9633333333333334</v>
      </c>
      <c r="H124" s="3">
        <f>STDEV(F124:F153)</f>
        <v>0.75154247514962358</v>
      </c>
      <c r="I124" s="3">
        <v>14.2</v>
      </c>
      <c r="J124" s="3">
        <f>AVERAGE(I124:I153)</f>
        <v>13.810000000000002</v>
      </c>
      <c r="K124" s="3">
        <f>STDEV(I124:I153)</f>
        <v>1.3993471384160199</v>
      </c>
      <c r="L124" s="3">
        <v>501.1</v>
      </c>
      <c r="M124" s="3">
        <v>26.1</v>
      </c>
      <c r="N124" s="30">
        <f t="shared" si="10"/>
        <v>1.7487000000000001</v>
      </c>
      <c r="O124" s="30">
        <f>AVERAGE(N124:N153)</f>
        <v>1.7688000000000004</v>
      </c>
      <c r="P124" s="30">
        <f>STDEV(N124:N153)</f>
        <v>7.8991835021095552E-2</v>
      </c>
      <c r="Q124" s="3">
        <v>14.2</v>
      </c>
      <c r="R124" s="3">
        <v>26.1</v>
      </c>
      <c r="S124" s="1">
        <f>Q124/R$124</f>
        <v>0.54406130268199226</v>
      </c>
      <c r="T124" s="36">
        <f>AVERAGE(S124:S153)</f>
        <v>0.52351754066967204</v>
      </c>
      <c r="U124" s="36">
        <f>STDEV(S124:S153)</f>
        <v>5.423262753377197E-2</v>
      </c>
    </row>
    <row r="125" spans="1:21" x14ac:dyDescent="0.25">
      <c r="A125" s="3">
        <v>2</v>
      </c>
      <c r="B125" s="3" t="s">
        <v>69</v>
      </c>
      <c r="C125" s="3" t="s">
        <v>66</v>
      </c>
      <c r="D125" s="3">
        <v>4.2</v>
      </c>
      <c r="E125" s="3">
        <v>3.8</v>
      </c>
      <c r="F125" s="3">
        <f t="shared" si="9"/>
        <v>4</v>
      </c>
      <c r="G125" s="3"/>
      <c r="H125" s="3"/>
      <c r="I125" s="3">
        <v>13.8</v>
      </c>
      <c r="J125" s="3"/>
      <c r="K125" s="3"/>
      <c r="L125" s="3"/>
      <c r="M125" s="3"/>
      <c r="N125" s="30"/>
      <c r="Q125" s="3">
        <v>13.8</v>
      </c>
      <c r="R125" s="3"/>
      <c r="S125" s="36">
        <f t="shared" ref="S125:S133" si="16">Q125/R$124</f>
        <v>0.52873563218390807</v>
      </c>
    </row>
    <row r="126" spans="1:21" x14ac:dyDescent="0.25">
      <c r="A126" s="3">
        <v>3</v>
      </c>
      <c r="B126" s="3" t="s">
        <v>69</v>
      </c>
      <c r="C126" s="3" t="s">
        <v>66</v>
      </c>
      <c r="D126" s="3">
        <v>2.9</v>
      </c>
      <c r="E126" s="3">
        <v>4</v>
      </c>
      <c r="F126" s="3">
        <f t="shared" si="9"/>
        <v>3.45</v>
      </c>
      <c r="G126" s="3"/>
      <c r="H126" s="3"/>
      <c r="I126" s="3">
        <v>12.4</v>
      </c>
      <c r="J126" s="3"/>
      <c r="K126" s="3"/>
      <c r="L126" s="3"/>
      <c r="M126" s="3"/>
      <c r="N126" s="30"/>
      <c r="Q126" s="3">
        <v>12.4</v>
      </c>
      <c r="R126" s="3"/>
      <c r="S126" s="36">
        <f t="shared" si="16"/>
        <v>0.47509578544061304</v>
      </c>
    </row>
    <row r="127" spans="1:21" x14ac:dyDescent="0.25">
      <c r="A127" s="3">
        <v>4</v>
      </c>
      <c r="B127" s="3" t="s">
        <v>69</v>
      </c>
      <c r="C127" s="3" t="s">
        <v>66</v>
      </c>
      <c r="D127" s="3">
        <v>5</v>
      </c>
      <c r="E127" s="3">
        <v>4.5</v>
      </c>
      <c r="F127" s="3">
        <f t="shared" si="9"/>
        <v>4.75</v>
      </c>
      <c r="G127" s="3"/>
      <c r="H127" s="3"/>
      <c r="I127" s="3">
        <v>15.7</v>
      </c>
      <c r="J127" s="3"/>
      <c r="K127" s="3"/>
      <c r="L127" s="3"/>
      <c r="M127" s="3"/>
      <c r="N127" s="30"/>
      <c r="Q127" s="3">
        <v>15.7</v>
      </c>
      <c r="R127" s="3"/>
      <c r="S127" s="36">
        <f t="shared" si="16"/>
        <v>0.6015325670498084</v>
      </c>
    </row>
    <row r="128" spans="1:21" x14ac:dyDescent="0.25">
      <c r="A128" s="3">
        <v>5</v>
      </c>
      <c r="B128" s="3" t="s">
        <v>69</v>
      </c>
      <c r="C128" s="3" t="s">
        <v>66</v>
      </c>
      <c r="D128" s="3">
        <v>2.7</v>
      </c>
      <c r="E128" s="3">
        <v>4.3</v>
      </c>
      <c r="F128" s="3">
        <f t="shared" si="9"/>
        <v>3.5</v>
      </c>
      <c r="G128" s="3"/>
      <c r="H128" s="3"/>
      <c r="I128" s="3">
        <v>14.2</v>
      </c>
      <c r="J128" s="3"/>
      <c r="K128" s="3"/>
      <c r="L128" s="3"/>
      <c r="M128" s="3"/>
      <c r="N128" s="30"/>
      <c r="Q128" s="3">
        <v>14.2</v>
      </c>
      <c r="R128" s="3"/>
      <c r="S128" s="36">
        <f t="shared" si="16"/>
        <v>0.54406130268199226</v>
      </c>
    </row>
    <row r="129" spans="1:21" x14ac:dyDescent="0.25">
      <c r="A129" s="3">
        <v>6</v>
      </c>
      <c r="B129" s="3" t="s">
        <v>69</v>
      </c>
      <c r="C129" s="3" t="s">
        <v>66</v>
      </c>
      <c r="D129" s="3">
        <v>4</v>
      </c>
      <c r="E129" s="3">
        <v>3.3</v>
      </c>
      <c r="F129" s="3">
        <f t="shared" si="9"/>
        <v>3.65</v>
      </c>
      <c r="G129" s="3"/>
      <c r="H129" s="3"/>
      <c r="I129" s="3">
        <v>15.5</v>
      </c>
      <c r="J129" s="3"/>
      <c r="K129" s="3"/>
      <c r="L129" s="3"/>
      <c r="M129" s="3"/>
      <c r="N129" s="30"/>
      <c r="Q129" s="3">
        <v>15.5</v>
      </c>
      <c r="R129" s="3"/>
      <c r="S129" s="36">
        <f t="shared" si="16"/>
        <v>0.5938697318007663</v>
      </c>
    </row>
    <row r="130" spans="1:21" x14ac:dyDescent="0.25">
      <c r="A130" s="3">
        <v>7</v>
      </c>
      <c r="B130" s="3" t="s">
        <v>69</v>
      </c>
      <c r="C130" s="3" t="s">
        <v>66</v>
      </c>
      <c r="D130" s="3">
        <v>4</v>
      </c>
      <c r="E130" s="3">
        <v>3.4</v>
      </c>
      <c r="F130" s="3">
        <f t="shared" si="9"/>
        <v>3.7</v>
      </c>
      <c r="G130" s="3"/>
      <c r="H130" s="3"/>
      <c r="I130" s="3">
        <v>13.2</v>
      </c>
      <c r="J130" s="3"/>
      <c r="K130" s="3"/>
      <c r="L130" s="3"/>
      <c r="M130" s="3"/>
      <c r="N130" s="30"/>
      <c r="Q130" s="3">
        <v>13.2</v>
      </c>
      <c r="R130" s="3"/>
      <c r="S130" s="36">
        <f t="shared" si="16"/>
        <v>0.50574712643678155</v>
      </c>
    </row>
    <row r="131" spans="1:21" x14ac:dyDescent="0.25">
      <c r="A131" s="3">
        <v>8</v>
      </c>
      <c r="B131" s="3" t="s">
        <v>69</v>
      </c>
      <c r="C131" s="3" t="s">
        <v>66</v>
      </c>
      <c r="D131" s="3">
        <v>5.4</v>
      </c>
      <c r="E131" s="3">
        <v>4.4000000000000004</v>
      </c>
      <c r="F131" s="3">
        <f t="shared" si="9"/>
        <v>4.9000000000000004</v>
      </c>
      <c r="G131" s="3"/>
      <c r="H131" s="3"/>
      <c r="I131" s="3">
        <v>8.8000000000000007</v>
      </c>
      <c r="J131" s="3"/>
      <c r="K131" s="3"/>
      <c r="L131" s="3"/>
      <c r="M131" s="3"/>
      <c r="N131" s="30"/>
      <c r="Q131" s="3">
        <v>8.8000000000000007</v>
      </c>
      <c r="R131" s="3"/>
      <c r="S131" s="36">
        <f t="shared" si="16"/>
        <v>0.33716475095785442</v>
      </c>
    </row>
    <row r="132" spans="1:21" x14ac:dyDescent="0.25">
      <c r="A132" s="3">
        <v>9</v>
      </c>
      <c r="B132" s="3" t="s">
        <v>69</v>
      </c>
      <c r="C132" s="3" t="s">
        <v>66</v>
      </c>
      <c r="D132" s="3">
        <v>3.5</v>
      </c>
      <c r="E132" s="3">
        <v>2.2000000000000002</v>
      </c>
      <c r="F132" s="3">
        <f t="shared" si="9"/>
        <v>2.85</v>
      </c>
      <c r="G132" s="3"/>
      <c r="H132" s="3"/>
      <c r="I132" s="3">
        <v>12.7</v>
      </c>
      <c r="J132" s="3"/>
      <c r="K132" s="3"/>
      <c r="L132" s="3"/>
      <c r="M132" s="3"/>
      <c r="N132" s="30"/>
      <c r="Q132" s="3">
        <v>12.7</v>
      </c>
      <c r="R132" s="3"/>
      <c r="S132" s="36">
        <f t="shared" si="16"/>
        <v>0.48659003831417619</v>
      </c>
    </row>
    <row r="133" spans="1:21" x14ac:dyDescent="0.25">
      <c r="A133" s="3">
        <v>10</v>
      </c>
      <c r="B133" s="3" t="s">
        <v>69</v>
      </c>
      <c r="C133" s="3" t="s">
        <v>66</v>
      </c>
      <c r="D133" s="3">
        <v>2.4</v>
      </c>
      <c r="E133" s="3">
        <v>2.5</v>
      </c>
      <c r="F133" s="3">
        <f t="shared" ref="F133:F196" si="17">AVERAGE(D133:E133)</f>
        <v>2.4500000000000002</v>
      </c>
      <c r="G133" s="3"/>
      <c r="H133" s="3"/>
      <c r="I133" s="3">
        <v>12.7</v>
      </c>
      <c r="J133" s="3"/>
      <c r="K133" s="3"/>
      <c r="L133" s="3"/>
      <c r="M133" s="3"/>
      <c r="N133" s="30"/>
      <c r="Q133" s="3">
        <v>12.7</v>
      </c>
      <c r="R133" s="3"/>
      <c r="S133" s="36">
        <f t="shared" si="16"/>
        <v>0.48659003831417619</v>
      </c>
    </row>
    <row r="134" spans="1:21" x14ac:dyDescent="0.25">
      <c r="A134" s="3">
        <v>11</v>
      </c>
      <c r="B134" s="3" t="s">
        <v>69</v>
      </c>
      <c r="C134" s="3" t="s">
        <v>66</v>
      </c>
      <c r="D134" s="3">
        <v>3.5</v>
      </c>
      <c r="E134" s="3">
        <v>4.3</v>
      </c>
      <c r="F134" s="3">
        <f t="shared" si="17"/>
        <v>3.9</v>
      </c>
      <c r="G134" s="3"/>
      <c r="H134" s="3"/>
      <c r="I134" s="3">
        <v>15.8</v>
      </c>
      <c r="J134" s="3"/>
      <c r="K134" s="3"/>
      <c r="L134" s="3">
        <v>492.3</v>
      </c>
      <c r="M134" s="3">
        <v>25.4</v>
      </c>
      <c r="N134" s="30">
        <f t="shared" ref="N134:N194" si="18">M134*0.1*0.067*100/10</f>
        <v>1.7018000000000004</v>
      </c>
      <c r="Q134" s="3">
        <v>15.8</v>
      </c>
      <c r="R134" s="3">
        <v>25.4</v>
      </c>
      <c r="S134" s="1">
        <f>Q134/R$134</f>
        <v>0.62204724409448831</v>
      </c>
      <c r="T134" s="36"/>
      <c r="U134" s="36"/>
    </row>
    <row r="135" spans="1:21" x14ac:dyDescent="0.25">
      <c r="A135" s="3">
        <v>12</v>
      </c>
      <c r="B135" s="3" t="s">
        <v>69</v>
      </c>
      <c r="C135" s="3" t="s">
        <v>66</v>
      </c>
      <c r="D135" s="3">
        <v>3.7</v>
      </c>
      <c r="E135" s="3">
        <v>3.5</v>
      </c>
      <c r="F135" s="3">
        <f t="shared" si="17"/>
        <v>3.6</v>
      </c>
      <c r="G135" s="3"/>
      <c r="H135" s="3"/>
      <c r="I135" s="3">
        <v>14.5</v>
      </c>
      <c r="J135" s="3"/>
      <c r="K135" s="3"/>
      <c r="L135" s="3"/>
      <c r="M135" s="3"/>
      <c r="N135" s="30"/>
      <c r="Q135" s="3">
        <v>14.5</v>
      </c>
      <c r="R135" s="3"/>
      <c r="S135" s="36">
        <f t="shared" ref="S135:S143" si="19">Q135/R$134</f>
        <v>0.57086614173228345</v>
      </c>
    </row>
    <row r="136" spans="1:21" x14ac:dyDescent="0.25">
      <c r="A136" s="3">
        <v>13</v>
      </c>
      <c r="B136" s="3" t="s">
        <v>69</v>
      </c>
      <c r="C136" s="3" t="s">
        <v>66</v>
      </c>
      <c r="D136" s="3">
        <v>3.6</v>
      </c>
      <c r="E136" s="3">
        <v>4.5999999999999996</v>
      </c>
      <c r="F136" s="3">
        <f t="shared" si="17"/>
        <v>4.0999999999999996</v>
      </c>
      <c r="G136" s="3"/>
      <c r="H136" s="3"/>
      <c r="I136" s="3">
        <v>14.2</v>
      </c>
      <c r="J136" s="3"/>
      <c r="K136" s="3"/>
      <c r="L136" s="3"/>
      <c r="M136" s="3"/>
      <c r="N136" s="30"/>
      <c r="Q136" s="3">
        <v>14.2</v>
      </c>
      <c r="R136" s="3"/>
      <c r="S136" s="36">
        <f t="shared" si="19"/>
        <v>0.55905511811023623</v>
      </c>
    </row>
    <row r="137" spans="1:21" x14ac:dyDescent="0.25">
      <c r="A137" s="3">
        <v>14</v>
      </c>
      <c r="B137" s="3" t="s">
        <v>69</v>
      </c>
      <c r="C137" s="3" t="s">
        <v>66</v>
      </c>
      <c r="D137" s="3">
        <v>3</v>
      </c>
      <c r="E137" s="3">
        <v>3.2</v>
      </c>
      <c r="F137" s="3">
        <f t="shared" si="17"/>
        <v>3.1</v>
      </c>
      <c r="G137" s="3"/>
      <c r="H137" s="3"/>
      <c r="I137" s="3">
        <v>12.1</v>
      </c>
      <c r="J137" s="3"/>
      <c r="K137" s="3"/>
      <c r="L137" s="3"/>
      <c r="M137" s="3"/>
      <c r="N137" s="30"/>
      <c r="Q137" s="3">
        <v>12.1</v>
      </c>
      <c r="R137" s="3"/>
      <c r="S137" s="36">
        <f t="shared" si="19"/>
        <v>0.4763779527559055</v>
      </c>
    </row>
    <row r="138" spans="1:21" x14ac:dyDescent="0.25">
      <c r="A138" s="3">
        <v>15</v>
      </c>
      <c r="B138" s="3" t="s">
        <v>69</v>
      </c>
      <c r="C138" s="3" t="s">
        <v>66</v>
      </c>
      <c r="D138" s="3">
        <v>3.8</v>
      </c>
      <c r="E138" s="3">
        <v>4</v>
      </c>
      <c r="F138" s="3">
        <f t="shared" si="17"/>
        <v>3.9</v>
      </c>
      <c r="G138" s="3"/>
      <c r="H138" s="3"/>
      <c r="I138" s="3">
        <v>14.6</v>
      </c>
      <c r="J138" s="3"/>
      <c r="K138" s="3"/>
      <c r="L138" s="3"/>
      <c r="M138" s="3"/>
      <c r="N138" s="30"/>
      <c r="Q138" s="3">
        <v>14.6</v>
      </c>
      <c r="R138" s="3"/>
      <c r="S138" s="36">
        <f t="shared" si="19"/>
        <v>0.57480314960629919</v>
      </c>
    </row>
    <row r="139" spans="1:21" x14ac:dyDescent="0.25">
      <c r="A139" s="3">
        <v>16</v>
      </c>
      <c r="B139" s="3" t="s">
        <v>69</v>
      </c>
      <c r="C139" s="3" t="s">
        <v>66</v>
      </c>
      <c r="D139" s="3">
        <v>4</v>
      </c>
      <c r="E139" s="3">
        <v>4.4000000000000004</v>
      </c>
      <c r="F139" s="3">
        <f t="shared" si="17"/>
        <v>4.2</v>
      </c>
      <c r="G139" s="3"/>
      <c r="H139" s="3"/>
      <c r="I139" s="3">
        <v>13.4</v>
      </c>
      <c r="J139" s="3"/>
      <c r="K139" s="3"/>
      <c r="L139" s="3"/>
      <c r="M139" s="3"/>
      <c r="N139" s="30"/>
      <c r="Q139" s="3">
        <v>13.4</v>
      </c>
      <c r="R139" s="3"/>
      <c r="S139" s="36">
        <f t="shared" si="19"/>
        <v>0.5275590551181103</v>
      </c>
    </row>
    <row r="140" spans="1:21" x14ac:dyDescent="0.25">
      <c r="A140" s="3">
        <v>17</v>
      </c>
      <c r="B140" s="3" t="s">
        <v>69</v>
      </c>
      <c r="C140" s="3" t="s">
        <v>66</v>
      </c>
      <c r="D140" s="3">
        <v>4.5</v>
      </c>
      <c r="E140" s="3">
        <v>4.5</v>
      </c>
      <c r="F140" s="3">
        <f t="shared" si="17"/>
        <v>4.5</v>
      </c>
      <c r="G140" s="3"/>
      <c r="H140" s="3"/>
      <c r="I140" s="3">
        <v>12.2</v>
      </c>
      <c r="J140" s="3"/>
      <c r="K140" s="3"/>
      <c r="L140" s="3"/>
      <c r="M140" s="3"/>
      <c r="N140" s="30"/>
      <c r="Q140" s="3">
        <v>12.2</v>
      </c>
      <c r="R140" s="3"/>
      <c r="S140" s="36">
        <f t="shared" si="19"/>
        <v>0.48031496062992124</v>
      </c>
    </row>
    <row r="141" spans="1:21" x14ac:dyDescent="0.25">
      <c r="A141" s="3">
        <v>18</v>
      </c>
      <c r="B141" s="3" t="s">
        <v>69</v>
      </c>
      <c r="C141" s="3" t="s">
        <v>66</v>
      </c>
      <c r="D141" s="3">
        <v>4</v>
      </c>
      <c r="E141" s="3">
        <v>4.5</v>
      </c>
      <c r="F141" s="3">
        <f t="shared" si="17"/>
        <v>4.25</v>
      </c>
      <c r="G141" s="3"/>
      <c r="H141" s="3"/>
      <c r="I141" s="3">
        <v>14.5</v>
      </c>
      <c r="J141" s="3"/>
      <c r="K141" s="3"/>
      <c r="L141" s="3"/>
      <c r="M141" s="3"/>
      <c r="N141" s="30"/>
      <c r="Q141" s="3">
        <v>14.5</v>
      </c>
      <c r="R141" s="3"/>
      <c r="S141" s="36">
        <f t="shared" si="19"/>
        <v>0.57086614173228345</v>
      </c>
    </row>
    <row r="142" spans="1:21" x14ac:dyDescent="0.25">
      <c r="A142" s="3">
        <v>19</v>
      </c>
      <c r="B142" s="3" t="s">
        <v>69</v>
      </c>
      <c r="C142" s="3" t="s">
        <v>66</v>
      </c>
      <c r="D142" s="3">
        <v>3.7</v>
      </c>
      <c r="E142" s="3">
        <v>4.5</v>
      </c>
      <c r="F142" s="3">
        <f t="shared" si="17"/>
        <v>4.0999999999999996</v>
      </c>
      <c r="G142" s="3"/>
      <c r="H142" s="3"/>
      <c r="I142" s="3">
        <v>13.5</v>
      </c>
      <c r="J142" s="3"/>
      <c r="K142" s="3"/>
      <c r="L142" s="3"/>
      <c r="M142" s="3"/>
      <c r="N142" s="30"/>
      <c r="Q142" s="3">
        <v>13.5</v>
      </c>
      <c r="R142" s="3"/>
      <c r="S142" s="36">
        <f t="shared" si="19"/>
        <v>0.53149606299212604</v>
      </c>
    </row>
    <row r="143" spans="1:21" x14ac:dyDescent="0.25">
      <c r="A143" s="3">
        <v>20</v>
      </c>
      <c r="B143" s="3" t="s">
        <v>69</v>
      </c>
      <c r="C143" s="3" t="s">
        <v>66</v>
      </c>
      <c r="D143" s="3">
        <v>6.5</v>
      </c>
      <c r="E143" s="3">
        <v>5.6</v>
      </c>
      <c r="F143" s="3">
        <f t="shared" si="17"/>
        <v>6.05</v>
      </c>
      <c r="G143" s="3"/>
      <c r="H143" s="3"/>
      <c r="I143" s="3">
        <v>14.1</v>
      </c>
      <c r="J143" s="3"/>
      <c r="K143" s="3"/>
      <c r="L143" s="3"/>
      <c r="M143" s="3"/>
      <c r="N143" s="30"/>
      <c r="Q143" s="3">
        <v>14.1</v>
      </c>
      <c r="R143" s="3"/>
      <c r="S143" s="36">
        <f t="shared" si="19"/>
        <v>0.55511811023622049</v>
      </c>
    </row>
    <row r="144" spans="1:21" x14ac:dyDescent="0.25">
      <c r="A144" s="3">
        <v>21</v>
      </c>
      <c r="B144" s="3" t="s">
        <v>69</v>
      </c>
      <c r="C144" s="3" t="s">
        <v>66</v>
      </c>
      <c r="D144" s="3">
        <v>2.6</v>
      </c>
      <c r="E144" s="3">
        <v>2.5</v>
      </c>
      <c r="F144" s="3">
        <f t="shared" si="17"/>
        <v>2.5499999999999998</v>
      </c>
      <c r="G144" s="3"/>
      <c r="H144" s="3"/>
      <c r="I144" s="3">
        <v>13.5</v>
      </c>
      <c r="J144" s="3"/>
      <c r="K144" s="3"/>
      <c r="L144" s="3">
        <v>564.29999999999995</v>
      </c>
      <c r="M144" s="3">
        <v>27.7</v>
      </c>
      <c r="N144" s="30">
        <f t="shared" si="18"/>
        <v>1.8559000000000001</v>
      </c>
      <c r="Q144" s="3">
        <v>13.5</v>
      </c>
      <c r="R144" s="3">
        <v>27.7</v>
      </c>
      <c r="S144" s="1">
        <f>Q144/R$144</f>
        <v>0.48736462093862815</v>
      </c>
      <c r="T144" s="36"/>
      <c r="U144" s="36"/>
    </row>
    <row r="145" spans="1:21" x14ac:dyDescent="0.25">
      <c r="A145" s="3">
        <v>22</v>
      </c>
      <c r="B145" s="3" t="s">
        <v>69</v>
      </c>
      <c r="C145" s="3" t="s">
        <v>66</v>
      </c>
      <c r="D145" s="3">
        <v>4.7</v>
      </c>
      <c r="E145" s="3">
        <v>5.2</v>
      </c>
      <c r="F145" s="3">
        <f t="shared" si="17"/>
        <v>4.95</v>
      </c>
      <c r="G145" s="3"/>
      <c r="H145" s="3"/>
      <c r="I145" s="3">
        <v>15.5</v>
      </c>
      <c r="J145" s="3"/>
      <c r="K145" s="3"/>
      <c r="L145" s="3"/>
      <c r="M145" s="3"/>
      <c r="N145" s="30"/>
      <c r="Q145" s="3">
        <v>15.5</v>
      </c>
      <c r="R145" s="3"/>
      <c r="S145" s="36">
        <f t="shared" ref="S145:S153" si="20">Q145/R$144</f>
        <v>0.55956678700361018</v>
      </c>
    </row>
    <row r="146" spans="1:21" x14ac:dyDescent="0.25">
      <c r="A146" s="3">
        <v>23</v>
      </c>
      <c r="B146" s="3" t="s">
        <v>69</v>
      </c>
      <c r="C146" s="3" t="s">
        <v>66</v>
      </c>
      <c r="D146" s="3">
        <v>3.5</v>
      </c>
      <c r="E146" s="3">
        <v>4.5999999999999996</v>
      </c>
      <c r="F146" s="3">
        <f t="shared" si="17"/>
        <v>4.05</v>
      </c>
      <c r="G146" s="3"/>
      <c r="H146" s="3"/>
      <c r="I146" s="3">
        <v>14.1</v>
      </c>
      <c r="J146" s="3"/>
      <c r="K146" s="3"/>
      <c r="L146" s="3"/>
      <c r="M146" s="3"/>
      <c r="N146" s="30"/>
      <c r="Q146" s="3">
        <v>14.1</v>
      </c>
      <c r="R146" s="3"/>
      <c r="S146" s="36">
        <f t="shared" si="20"/>
        <v>0.50902527075812276</v>
      </c>
    </row>
    <row r="147" spans="1:21" x14ac:dyDescent="0.25">
      <c r="A147" s="3">
        <v>24</v>
      </c>
      <c r="B147" s="3" t="s">
        <v>69</v>
      </c>
      <c r="C147" s="3" t="s">
        <v>66</v>
      </c>
      <c r="D147" s="3">
        <v>3.5</v>
      </c>
      <c r="E147" s="3">
        <v>4.2</v>
      </c>
      <c r="F147" s="3">
        <f t="shared" si="17"/>
        <v>3.85</v>
      </c>
      <c r="G147" s="3"/>
      <c r="H147" s="3"/>
      <c r="I147" s="3">
        <v>13.8</v>
      </c>
      <c r="J147" s="3"/>
      <c r="K147" s="3"/>
      <c r="L147" s="3"/>
      <c r="M147" s="3"/>
      <c r="N147" s="30"/>
      <c r="Q147" s="3">
        <v>13.8</v>
      </c>
      <c r="R147" s="3"/>
      <c r="S147" s="36">
        <f t="shared" si="20"/>
        <v>0.49819494584837548</v>
      </c>
    </row>
    <row r="148" spans="1:21" x14ac:dyDescent="0.25">
      <c r="A148" s="3">
        <v>25</v>
      </c>
      <c r="B148" s="3" t="s">
        <v>69</v>
      </c>
      <c r="C148" s="3" t="s">
        <v>66</v>
      </c>
      <c r="D148" s="3">
        <v>4</v>
      </c>
      <c r="E148" s="3">
        <v>5.0999999999999996</v>
      </c>
      <c r="F148" s="3">
        <f t="shared" si="17"/>
        <v>4.55</v>
      </c>
      <c r="G148" s="3"/>
      <c r="H148" s="3"/>
      <c r="I148" s="3">
        <v>15.4</v>
      </c>
      <c r="J148" s="3"/>
      <c r="K148" s="3"/>
      <c r="L148" s="3"/>
      <c r="M148" s="3"/>
      <c r="N148" s="30"/>
      <c r="Q148" s="3">
        <v>15.4</v>
      </c>
      <c r="R148" s="3"/>
      <c r="S148" s="36">
        <f t="shared" si="20"/>
        <v>0.55595667870036103</v>
      </c>
    </row>
    <row r="149" spans="1:21" x14ac:dyDescent="0.25">
      <c r="A149" s="3">
        <v>26</v>
      </c>
      <c r="B149" s="3" t="s">
        <v>69</v>
      </c>
      <c r="C149" s="3" t="s">
        <v>66</v>
      </c>
      <c r="D149" s="3">
        <v>4</v>
      </c>
      <c r="E149" s="3">
        <v>3.5</v>
      </c>
      <c r="F149" s="3">
        <f t="shared" si="17"/>
        <v>3.75</v>
      </c>
      <c r="G149" s="3"/>
      <c r="H149" s="3"/>
      <c r="I149" s="3">
        <v>15.1</v>
      </c>
      <c r="J149" s="3"/>
      <c r="K149" s="3"/>
      <c r="L149" s="3"/>
      <c r="M149" s="3"/>
      <c r="N149" s="30"/>
      <c r="Q149" s="3">
        <v>15.1</v>
      </c>
      <c r="R149" s="3"/>
      <c r="S149" s="36">
        <f t="shared" si="20"/>
        <v>0.54512635379061369</v>
      </c>
    </row>
    <row r="150" spans="1:21" x14ac:dyDescent="0.25">
      <c r="A150" s="3">
        <v>27</v>
      </c>
      <c r="B150" s="3" t="s">
        <v>69</v>
      </c>
      <c r="C150" s="3" t="s">
        <v>66</v>
      </c>
      <c r="D150" s="3">
        <v>3.5</v>
      </c>
      <c r="E150" s="3">
        <v>3.4</v>
      </c>
      <c r="F150" s="3">
        <f t="shared" si="17"/>
        <v>3.45</v>
      </c>
      <c r="G150" s="3"/>
      <c r="H150" s="3"/>
      <c r="I150" s="3">
        <v>13.6</v>
      </c>
      <c r="J150" s="3"/>
      <c r="K150" s="3"/>
      <c r="L150" s="3"/>
      <c r="M150" s="3"/>
      <c r="N150" s="30"/>
      <c r="Q150" s="3">
        <v>13.6</v>
      </c>
      <c r="R150" s="3"/>
      <c r="S150" s="36">
        <f t="shared" si="20"/>
        <v>0.49097472924187724</v>
      </c>
    </row>
    <row r="151" spans="1:21" x14ac:dyDescent="0.25">
      <c r="A151" s="3">
        <v>28</v>
      </c>
      <c r="B151" s="3" t="s">
        <v>69</v>
      </c>
      <c r="C151" s="3" t="s">
        <v>66</v>
      </c>
      <c r="D151" s="3">
        <v>4.2</v>
      </c>
      <c r="E151" s="3">
        <v>4.3</v>
      </c>
      <c r="F151" s="3">
        <f t="shared" si="17"/>
        <v>4.25</v>
      </c>
      <c r="G151" s="3"/>
      <c r="H151" s="3"/>
      <c r="I151" s="3">
        <v>13.8</v>
      </c>
      <c r="J151" s="3"/>
      <c r="K151" s="3"/>
      <c r="L151" s="3"/>
      <c r="M151" s="3"/>
      <c r="N151" s="30"/>
      <c r="Q151" s="3">
        <v>13.8</v>
      </c>
      <c r="R151" s="3"/>
      <c r="S151" s="36">
        <f t="shared" si="20"/>
        <v>0.49819494584837548</v>
      </c>
    </row>
    <row r="152" spans="1:21" x14ac:dyDescent="0.25">
      <c r="A152" s="3">
        <v>29</v>
      </c>
      <c r="B152" s="3" t="s">
        <v>69</v>
      </c>
      <c r="C152" s="3" t="s">
        <v>66</v>
      </c>
      <c r="D152" s="3">
        <v>4.8</v>
      </c>
      <c r="E152" s="3">
        <v>5</v>
      </c>
      <c r="F152" s="3">
        <f t="shared" si="17"/>
        <v>4.9000000000000004</v>
      </c>
      <c r="G152" s="3"/>
      <c r="H152" s="3"/>
      <c r="I152" s="3">
        <v>14.5</v>
      </c>
      <c r="J152" s="3"/>
      <c r="K152" s="3"/>
      <c r="L152" s="3"/>
      <c r="M152" s="3"/>
      <c r="N152" s="30"/>
      <c r="Q152" s="3">
        <v>14.5</v>
      </c>
      <c r="R152" s="3"/>
      <c r="S152" s="36">
        <f t="shared" si="20"/>
        <v>0.52346570397111913</v>
      </c>
    </row>
    <row r="153" spans="1:21" x14ac:dyDescent="0.25">
      <c r="A153" s="3">
        <v>30</v>
      </c>
      <c r="B153" s="3" t="s">
        <v>69</v>
      </c>
      <c r="C153" s="3" t="s">
        <v>66</v>
      </c>
      <c r="D153" s="3">
        <v>4.0999999999999996</v>
      </c>
      <c r="E153" s="3">
        <v>4.4000000000000004</v>
      </c>
      <c r="F153" s="3">
        <f t="shared" si="17"/>
        <v>4.25</v>
      </c>
      <c r="G153" s="3"/>
      <c r="H153" s="3"/>
      <c r="I153" s="3">
        <v>12.9</v>
      </c>
      <c r="J153" s="3"/>
      <c r="K153" s="3"/>
      <c r="L153" s="3"/>
      <c r="M153" s="3"/>
      <c r="N153" s="30"/>
      <c r="Q153" s="3">
        <v>12.9</v>
      </c>
      <c r="R153" s="3"/>
      <c r="S153" s="36">
        <f t="shared" si="20"/>
        <v>0.46570397111913359</v>
      </c>
    </row>
    <row r="154" spans="1:21" x14ac:dyDescent="0.25">
      <c r="A154" s="3">
        <v>1</v>
      </c>
      <c r="B154" s="3" t="s">
        <v>70</v>
      </c>
      <c r="C154" s="3" t="s">
        <v>66</v>
      </c>
      <c r="D154" s="3">
        <v>4.2</v>
      </c>
      <c r="E154" s="3">
        <v>5</v>
      </c>
      <c r="F154" s="3">
        <f t="shared" si="17"/>
        <v>4.5999999999999996</v>
      </c>
      <c r="G154" s="3">
        <f>AVERAGE(F154:F183)</f>
        <v>5.2783333333333351</v>
      </c>
      <c r="H154" s="3">
        <f>STDEV(F154:F183)</f>
        <v>0.60553244358157843</v>
      </c>
      <c r="I154" s="3">
        <v>13.6</v>
      </c>
      <c r="J154" s="3">
        <f>AVERAGE(I154:I183)</f>
        <v>11.863333333333333</v>
      </c>
      <c r="K154" s="3">
        <f>STDEV(I154:I183)</f>
        <v>0.96650216594770744</v>
      </c>
      <c r="L154" s="3">
        <v>1085.5999999999999</v>
      </c>
      <c r="M154" s="3">
        <v>18.8</v>
      </c>
      <c r="N154" s="30">
        <f t="shared" si="18"/>
        <v>1.2596000000000003</v>
      </c>
      <c r="O154" s="30">
        <f>AVERAGE(N154:N183)</f>
        <v>1.3087333333333337</v>
      </c>
      <c r="P154" s="30">
        <f>STDEV(N154:N183)</f>
        <v>6.843627205899902E-2</v>
      </c>
      <c r="Q154" s="3">
        <v>13.6</v>
      </c>
      <c r="R154" s="3">
        <v>18.8</v>
      </c>
      <c r="S154" s="1">
        <f>Q154/R$154</f>
        <v>0.72340425531914887</v>
      </c>
      <c r="T154" s="36">
        <f>AVERAGE(S154:S183)</f>
        <v>0.60834419038670495</v>
      </c>
      <c r="U154" s="36">
        <f>STDEV(S154:S183)</f>
        <v>5.5590499954771437E-2</v>
      </c>
    </row>
    <row r="155" spans="1:21" x14ac:dyDescent="0.25">
      <c r="A155" s="3">
        <v>2</v>
      </c>
      <c r="B155" s="3" t="s">
        <v>70</v>
      </c>
      <c r="C155" s="3" t="s">
        <v>66</v>
      </c>
      <c r="D155" s="3">
        <v>4.7</v>
      </c>
      <c r="E155" s="3">
        <v>5.7</v>
      </c>
      <c r="F155" s="3">
        <f t="shared" si="17"/>
        <v>5.2</v>
      </c>
      <c r="G155" s="3"/>
      <c r="H155" s="3"/>
      <c r="I155" s="3">
        <v>11.9</v>
      </c>
      <c r="J155" s="3"/>
      <c r="K155" s="3"/>
      <c r="L155" s="3"/>
      <c r="M155" s="3"/>
      <c r="N155" s="30"/>
      <c r="Q155" s="3">
        <v>11.9</v>
      </c>
      <c r="R155" s="3"/>
      <c r="S155" s="36">
        <f t="shared" ref="S155:S163" si="21">Q155/R$154</f>
        <v>0.63297872340425532</v>
      </c>
    </row>
    <row r="156" spans="1:21" x14ac:dyDescent="0.25">
      <c r="A156" s="3">
        <v>3</v>
      </c>
      <c r="B156" s="3" t="s">
        <v>70</v>
      </c>
      <c r="C156" s="3" t="s">
        <v>66</v>
      </c>
      <c r="D156" s="3">
        <v>6.3</v>
      </c>
      <c r="E156" s="3">
        <v>5.5</v>
      </c>
      <c r="F156" s="3">
        <f t="shared" si="17"/>
        <v>5.9</v>
      </c>
      <c r="G156" s="3"/>
      <c r="H156" s="3"/>
      <c r="I156" s="3">
        <v>12.1</v>
      </c>
      <c r="J156" s="3"/>
      <c r="K156" s="3"/>
      <c r="L156" s="3"/>
      <c r="M156" s="3"/>
      <c r="N156" s="30"/>
      <c r="Q156" s="3">
        <v>12.1</v>
      </c>
      <c r="R156" s="3"/>
      <c r="S156" s="36">
        <f t="shared" si="21"/>
        <v>0.6436170212765957</v>
      </c>
    </row>
    <row r="157" spans="1:21" x14ac:dyDescent="0.25">
      <c r="A157" s="3">
        <v>4</v>
      </c>
      <c r="B157" s="3" t="s">
        <v>70</v>
      </c>
      <c r="C157" s="3" t="s">
        <v>66</v>
      </c>
      <c r="D157" s="3">
        <v>5</v>
      </c>
      <c r="E157" s="3">
        <v>4.4000000000000004</v>
      </c>
      <c r="F157" s="3">
        <f t="shared" si="17"/>
        <v>4.7</v>
      </c>
      <c r="G157" s="3"/>
      <c r="H157" s="3"/>
      <c r="I157" s="3">
        <v>11.9</v>
      </c>
      <c r="J157" s="3"/>
      <c r="K157" s="3"/>
      <c r="L157" s="3"/>
      <c r="M157" s="3"/>
      <c r="N157" s="30"/>
      <c r="Q157" s="3">
        <v>11.9</v>
      </c>
      <c r="R157" s="3"/>
      <c r="S157" s="36">
        <f t="shared" si="21"/>
        <v>0.63297872340425532</v>
      </c>
    </row>
    <row r="158" spans="1:21" x14ac:dyDescent="0.25">
      <c r="A158" s="3">
        <v>5</v>
      </c>
      <c r="B158" s="3" t="s">
        <v>70</v>
      </c>
      <c r="C158" s="3" t="s">
        <v>66</v>
      </c>
      <c r="D158" s="3">
        <v>5.5</v>
      </c>
      <c r="E158" s="3">
        <v>5.7</v>
      </c>
      <c r="F158" s="3">
        <f t="shared" si="17"/>
        <v>5.6</v>
      </c>
      <c r="G158" s="3"/>
      <c r="H158" s="3"/>
      <c r="I158" s="3">
        <v>10.4</v>
      </c>
      <c r="J158" s="3"/>
      <c r="K158" s="3"/>
      <c r="L158" s="3"/>
      <c r="M158" s="3"/>
      <c r="N158" s="30"/>
      <c r="Q158" s="3">
        <v>10.4</v>
      </c>
      <c r="R158" s="3"/>
      <c r="S158" s="36">
        <f t="shared" si="21"/>
        <v>0.55319148936170215</v>
      </c>
    </row>
    <row r="159" spans="1:21" x14ac:dyDescent="0.25">
      <c r="A159" s="3">
        <v>6</v>
      </c>
      <c r="B159" s="3" t="s">
        <v>70</v>
      </c>
      <c r="C159" s="3" t="s">
        <v>66</v>
      </c>
      <c r="D159" s="3">
        <v>7</v>
      </c>
      <c r="E159" s="3">
        <v>6</v>
      </c>
      <c r="F159" s="3">
        <f t="shared" si="17"/>
        <v>6.5</v>
      </c>
      <c r="G159" s="3"/>
      <c r="H159" s="3"/>
      <c r="I159" s="3">
        <v>10.7</v>
      </c>
      <c r="J159" s="3"/>
      <c r="K159" s="3"/>
      <c r="L159" s="3"/>
      <c r="M159" s="3"/>
      <c r="N159" s="30"/>
      <c r="Q159" s="3">
        <v>10.7</v>
      </c>
      <c r="R159" s="3"/>
      <c r="S159" s="36">
        <f t="shared" si="21"/>
        <v>0.56914893617021267</v>
      </c>
    </row>
    <row r="160" spans="1:21" x14ac:dyDescent="0.25">
      <c r="A160" s="3">
        <v>7</v>
      </c>
      <c r="B160" s="3" t="s">
        <v>70</v>
      </c>
      <c r="C160" s="3" t="s">
        <v>66</v>
      </c>
      <c r="D160" s="3">
        <v>5.2</v>
      </c>
      <c r="E160" s="3">
        <v>4.7</v>
      </c>
      <c r="F160" s="3">
        <f t="shared" si="17"/>
        <v>4.95</v>
      </c>
      <c r="G160" s="3"/>
      <c r="H160" s="3"/>
      <c r="I160" s="3">
        <v>10.1</v>
      </c>
      <c r="J160" s="3"/>
      <c r="K160" s="3"/>
      <c r="L160" s="3"/>
      <c r="M160" s="3"/>
      <c r="N160" s="30"/>
      <c r="Q160" s="3">
        <v>10.1</v>
      </c>
      <c r="R160" s="3"/>
      <c r="S160" s="36">
        <f t="shared" si="21"/>
        <v>0.5372340425531914</v>
      </c>
    </row>
    <row r="161" spans="1:21" x14ac:dyDescent="0.25">
      <c r="A161" s="3">
        <v>8</v>
      </c>
      <c r="B161" s="3" t="s">
        <v>70</v>
      </c>
      <c r="C161" s="3" t="s">
        <v>66</v>
      </c>
      <c r="D161" s="3">
        <v>5</v>
      </c>
      <c r="E161" s="3">
        <v>5.5</v>
      </c>
      <c r="F161" s="3">
        <f t="shared" si="17"/>
        <v>5.25</v>
      </c>
      <c r="G161" s="3"/>
      <c r="H161" s="3"/>
      <c r="I161" s="3">
        <v>10.7</v>
      </c>
      <c r="J161" s="3"/>
      <c r="K161" s="3"/>
      <c r="L161" s="3"/>
      <c r="M161" s="3"/>
      <c r="N161" s="30"/>
      <c r="Q161" s="3">
        <v>10.7</v>
      </c>
      <c r="R161" s="3"/>
      <c r="S161" s="36">
        <f t="shared" si="21"/>
        <v>0.56914893617021267</v>
      </c>
    </row>
    <row r="162" spans="1:21" x14ac:dyDescent="0.25">
      <c r="A162" s="3">
        <v>9</v>
      </c>
      <c r="B162" s="3" t="s">
        <v>70</v>
      </c>
      <c r="C162" s="3" t="s">
        <v>66</v>
      </c>
      <c r="D162" s="3">
        <v>4.5</v>
      </c>
      <c r="E162" s="3">
        <v>4.3</v>
      </c>
      <c r="F162" s="3">
        <f t="shared" si="17"/>
        <v>4.4000000000000004</v>
      </c>
      <c r="G162" s="3"/>
      <c r="H162" s="3"/>
      <c r="I162" s="3">
        <v>12.6</v>
      </c>
      <c r="J162" s="3"/>
      <c r="K162" s="3"/>
      <c r="L162" s="3"/>
      <c r="M162" s="3"/>
      <c r="N162" s="30"/>
      <c r="Q162" s="3">
        <v>12.6</v>
      </c>
      <c r="R162" s="3"/>
      <c r="S162" s="36">
        <f t="shared" si="21"/>
        <v>0.67021276595744672</v>
      </c>
    </row>
    <row r="163" spans="1:21" x14ac:dyDescent="0.25">
      <c r="A163" s="3">
        <v>10</v>
      </c>
      <c r="B163" s="3" t="s">
        <v>70</v>
      </c>
      <c r="C163" s="3" t="s">
        <v>66</v>
      </c>
      <c r="D163" s="3">
        <v>5.4</v>
      </c>
      <c r="E163" s="3">
        <v>5.2</v>
      </c>
      <c r="F163" s="3">
        <f t="shared" si="17"/>
        <v>5.3000000000000007</v>
      </c>
      <c r="G163" s="3"/>
      <c r="H163" s="3"/>
      <c r="I163" s="3">
        <v>12.8</v>
      </c>
      <c r="J163" s="3"/>
      <c r="K163" s="3"/>
      <c r="L163" s="3"/>
      <c r="M163" s="3"/>
      <c r="N163" s="30"/>
      <c r="Q163" s="3">
        <v>12.8</v>
      </c>
      <c r="R163" s="3"/>
      <c r="S163" s="36">
        <f t="shared" si="21"/>
        <v>0.68085106382978722</v>
      </c>
    </row>
    <row r="164" spans="1:21" x14ac:dyDescent="0.25">
      <c r="A164" s="3">
        <v>11</v>
      </c>
      <c r="B164" s="3" t="s">
        <v>70</v>
      </c>
      <c r="C164" s="3" t="s">
        <v>66</v>
      </c>
      <c r="D164" s="3">
        <v>6</v>
      </c>
      <c r="E164" s="3">
        <v>5.5</v>
      </c>
      <c r="F164" s="3">
        <f t="shared" si="17"/>
        <v>5.75</v>
      </c>
      <c r="G164" s="3"/>
      <c r="H164" s="3"/>
      <c r="I164" s="3">
        <v>12</v>
      </c>
      <c r="J164" s="3"/>
      <c r="K164" s="3"/>
      <c r="L164" s="3">
        <v>1026.7</v>
      </c>
      <c r="M164" s="3">
        <v>19.100000000000001</v>
      </c>
      <c r="N164" s="30">
        <f t="shared" si="18"/>
        <v>1.2797000000000003</v>
      </c>
      <c r="Q164" s="3">
        <v>12</v>
      </c>
      <c r="R164" s="3">
        <v>19.100000000000001</v>
      </c>
      <c r="S164" s="1">
        <f>Q164/R$164</f>
        <v>0.62827225130890052</v>
      </c>
      <c r="T164" s="36"/>
      <c r="U164" s="36"/>
    </row>
    <row r="165" spans="1:21" x14ac:dyDescent="0.25">
      <c r="A165" s="3">
        <v>12</v>
      </c>
      <c r="B165" s="3" t="s">
        <v>70</v>
      </c>
      <c r="C165" s="3" t="s">
        <v>66</v>
      </c>
      <c r="D165" s="3">
        <v>5.3</v>
      </c>
      <c r="E165" s="3">
        <v>6.2</v>
      </c>
      <c r="F165" s="3">
        <f t="shared" si="17"/>
        <v>5.75</v>
      </c>
      <c r="G165" s="3"/>
      <c r="H165" s="3"/>
      <c r="I165" s="3">
        <v>13</v>
      </c>
      <c r="J165" s="3"/>
      <c r="K165" s="3"/>
      <c r="L165" s="3"/>
      <c r="M165" s="3"/>
      <c r="N165" s="30"/>
      <c r="Q165" s="3">
        <v>13</v>
      </c>
      <c r="R165" s="3"/>
      <c r="S165" s="36">
        <f t="shared" ref="S165:S173" si="22">Q165/R$164</f>
        <v>0.68062827225130884</v>
      </c>
    </row>
    <row r="166" spans="1:21" x14ac:dyDescent="0.25">
      <c r="A166" s="3">
        <v>13</v>
      </c>
      <c r="B166" s="3" t="s">
        <v>70</v>
      </c>
      <c r="C166" s="3" t="s">
        <v>66</v>
      </c>
      <c r="D166" s="3">
        <v>5.3</v>
      </c>
      <c r="E166" s="3">
        <v>5.5</v>
      </c>
      <c r="F166" s="3">
        <f t="shared" si="17"/>
        <v>5.4</v>
      </c>
      <c r="G166" s="3"/>
      <c r="H166" s="3"/>
      <c r="I166" s="3">
        <v>11.5</v>
      </c>
      <c r="J166" s="3"/>
      <c r="K166" s="3"/>
      <c r="L166" s="3"/>
      <c r="M166" s="3"/>
      <c r="N166" s="30"/>
      <c r="Q166" s="3">
        <v>11.5</v>
      </c>
      <c r="R166" s="3"/>
      <c r="S166" s="36">
        <f t="shared" si="22"/>
        <v>0.60209424083769625</v>
      </c>
    </row>
    <row r="167" spans="1:21" x14ac:dyDescent="0.25">
      <c r="A167" s="3">
        <v>14</v>
      </c>
      <c r="B167" s="3" t="s">
        <v>70</v>
      </c>
      <c r="C167" s="3" t="s">
        <v>66</v>
      </c>
      <c r="D167" s="3">
        <v>5</v>
      </c>
      <c r="E167" s="3">
        <v>4.4000000000000004</v>
      </c>
      <c r="F167" s="3">
        <f t="shared" si="17"/>
        <v>4.7</v>
      </c>
      <c r="G167" s="3"/>
      <c r="H167" s="3"/>
      <c r="I167" s="3">
        <v>10.6</v>
      </c>
      <c r="J167" s="3"/>
      <c r="K167" s="3"/>
      <c r="L167" s="3"/>
      <c r="M167" s="3"/>
      <c r="N167" s="30"/>
      <c r="Q167" s="3">
        <v>10.6</v>
      </c>
      <c r="R167" s="3"/>
      <c r="S167" s="36">
        <f t="shared" si="22"/>
        <v>0.55497382198952872</v>
      </c>
    </row>
    <row r="168" spans="1:21" x14ac:dyDescent="0.25">
      <c r="A168" s="3">
        <v>15</v>
      </c>
      <c r="B168" s="3" t="s">
        <v>70</v>
      </c>
      <c r="C168" s="3" t="s">
        <v>66</v>
      </c>
      <c r="D168" s="3">
        <v>3.8</v>
      </c>
      <c r="E168" s="3">
        <v>3.7</v>
      </c>
      <c r="F168" s="3">
        <f t="shared" si="17"/>
        <v>3.75</v>
      </c>
      <c r="G168" s="3"/>
      <c r="H168" s="3"/>
      <c r="I168" s="3">
        <v>14.3</v>
      </c>
      <c r="J168" s="3"/>
      <c r="K168" s="3"/>
      <c r="L168" s="3"/>
      <c r="M168" s="3"/>
      <c r="N168" s="30"/>
      <c r="Q168" s="3">
        <v>14.3</v>
      </c>
      <c r="R168" s="3"/>
      <c r="S168" s="36">
        <f t="shared" si="22"/>
        <v>0.74869109947643975</v>
      </c>
    </row>
    <row r="169" spans="1:21" x14ac:dyDescent="0.25">
      <c r="A169" s="3">
        <v>16</v>
      </c>
      <c r="B169" s="3" t="s">
        <v>70</v>
      </c>
      <c r="C169" s="3" t="s">
        <v>66</v>
      </c>
      <c r="D169" s="3">
        <v>5</v>
      </c>
      <c r="E169" s="3">
        <v>4.7</v>
      </c>
      <c r="F169" s="3">
        <f t="shared" si="17"/>
        <v>4.8499999999999996</v>
      </c>
      <c r="G169" s="3"/>
      <c r="H169" s="3"/>
      <c r="I169" s="3">
        <v>12.1</v>
      </c>
      <c r="J169" s="3"/>
      <c r="K169" s="3"/>
      <c r="L169" s="3"/>
      <c r="M169" s="3"/>
      <c r="N169" s="30"/>
      <c r="Q169" s="3">
        <v>12.1</v>
      </c>
      <c r="R169" s="3"/>
      <c r="S169" s="36">
        <f t="shared" si="22"/>
        <v>0.63350785340314131</v>
      </c>
    </row>
    <row r="170" spans="1:21" x14ac:dyDescent="0.25">
      <c r="A170" s="3">
        <v>17</v>
      </c>
      <c r="B170" s="3" t="s">
        <v>70</v>
      </c>
      <c r="C170" s="3" t="s">
        <v>66</v>
      </c>
      <c r="D170" s="3">
        <v>4.8</v>
      </c>
      <c r="E170" s="3">
        <v>6.3</v>
      </c>
      <c r="F170" s="3">
        <f t="shared" si="17"/>
        <v>5.55</v>
      </c>
      <c r="G170" s="3"/>
      <c r="H170" s="3"/>
      <c r="I170" s="3">
        <v>11.5</v>
      </c>
      <c r="J170" s="3"/>
      <c r="K170" s="3"/>
      <c r="L170" s="3"/>
      <c r="M170" s="3"/>
      <c r="N170" s="30"/>
      <c r="Q170" s="3">
        <v>11.5</v>
      </c>
      <c r="R170" s="3"/>
      <c r="S170" s="36">
        <f t="shared" si="22"/>
        <v>0.60209424083769625</v>
      </c>
    </row>
    <row r="171" spans="1:21" x14ac:dyDescent="0.25">
      <c r="A171" s="3">
        <v>18</v>
      </c>
      <c r="B171" s="3" t="s">
        <v>70</v>
      </c>
      <c r="C171" s="3" t="s">
        <v>66</v>
      </c>
      <c r="D171" s="3">
        <v>5.2</v>
      </c>
      <c r="E171" s="3">
        <v>6.9</v>
      </c>
      <c r="F171" s="3">
        <f t="shared" si="17"/>
        <v>6.0500000000000007</v>
      </c>
      <c r="G171" s="3"/>
      <c r="H171" s="3"/>
      <c r="I171" s="3">
        <v>11.8</v>
      </c>
      <c r="J171" s="3"/>
      <c r="K171" s="3"/>
      <c r="L171" s="3"/>
      <c r="M171" s="3"/>
      <c r="N171" s="30"/>
      <c r="Q171" s="3">
        <v>11.8</v>
      </c>
      <c r="R171" s="3"/>
      <c r="S171" s="36">
        <f t="shared" si="22"/>
        <v>0.61780104712041883</v>
      </c>
    </row>
    <row r="172" spans="1:21" x14ac:dyDescent="0.25">
      <c r="A172" s="3">
        <v>19</v>
      </c>
      <c r="B172" s="3" t="s">
        <v>70</v>
      </c>
      <c r="C172" s="3" t="s">
        <v>66</v>
      </c>
      <c r="D172" s="3">
        <v>5</v>
      </c>
      <c r="E172" s="3">
        <v>6.3</v>
      </c>
      <c r="F172" s="3">
        <f t="shared" si="17"/>
        <v>5.65</v>
      </c>
      <c r="G172" s="3"/>
      <c r="H172" s="3"/>
      <c r="I172" s="3">
        <v>11.5</v>
      </c>
      <c r="J172" s="3"/>
      <c r="K172" s="3"/>
      <c r="L172" s="3"/>
      <c r="M172" s="3"/>
      <c r="N172" s="30"/>
      <c r="Q172" s="3">
        <v>11.5</v>
      </c>
      <c r="R172" s="3"/>
      <c r="S172" s="36">
        <f t="shared" si="22"/>
        <v>0.60209424083769625</v>
      </c>
    </row>
    <row r="173" spans="1:21" x14ac:dyDescent="0.25">
      <c r="A173" s="3">
        <v>20</v>
      </c>
      <c r="B173" s="3" t="s">
        <v>70</v>
      </c>
      <c r="C173" s="3" t="s">
        <v>66</v>
      </c>
      <c r="D173" s="3">
        <v>5</v>
      </c>
      <c r="E173" s="3">
        <v>5</v>
      </c>
      <c r="F173" s="3">
        <f t="shared" si="17"/>
        <v>5</v>
      </c>
      <c r="G173" s="3"/>
      <c r="H173" s="3"/>
      <c r="I173" s="3">
        <v>12</v>
      </c>
      <c r="J173" s="3"/>
      <c r="K173" s="3"/>
      <c r="L173" s="3"/>
      <c r="M173" s="3"/>
      <c r="N173" s="30"/>
      <c r="Q173" s="3">
        <v>12</v>
      </c>
      <c r="R173" s="3"/>
      <c r="S173" s="36">
        <f t="shared" si="22"/>
        <v>0.62827225130890052</v>
      </c>
    </row>
    <row r="174" spans="1:21" x14ac:dyDescent="0.25">
      <c r="A174" s="3">
        <v>21</v>
      </c>
      <c r="B174" s="3" t="s">
        <v>70</v>
      </c>
      <c r="C174" s="3" t="s">
        <v>66</v>
      </c>
      <c r="D174" s="3">
        <v>5.6</v>
      </c>
      <c r="E174" s="3">
        <v>4.9000000000000004</v>
      </c>
      <c r="F174" s="3">
        <f t="shared" si="17"/>
        <v>5.25</v>
      </c>
      <c r="G174" s="3"/>
      <c r="H174" s="3"/>
      <c r="I174" s="3">
        <v>12</v>
      </c>
      <c r="J174" s="3"/>
      <c r="K174" s="3"/>
      <c r="L174" s="3">
        <v>996.4</v>
      </c>
      <c r="M174" s="3">
        <v>20.7</v>
      </c>
      <c r="N174" s="30">
        <f t="shared" si="18"/>
        <v>1.3869000000000002</v>
      </c>
      <c r="Q174" s="3">
        <v>12</v>
      </c>
      <c r="R174" s="3">
        <v>20.7</v>
      </c>
      <c r="S174" s="1">
        <f>Q174/R$174</f>
        <v>0.57971014492753625</v>
      </c>
      <c r="T174" s="36"/>
      <c r="U174" s="36"/>
    </row>
    <row r="175" spans="1:21" x14ac:dyDescent="0.25">
      <c r="A175" s="3">
        <v>22</v>
      </c>
      <c r="B175" s="3" t="s">
        <v>70</v>
      </c>
      <c r="C175" s="3" t="s">
        <v>66</v>
      </c>
      <c r="D175" s="3">
        <v>4.5</v>
      </c>
      <c r="E175" s="3">
        <v>5.4</v>
      </c>
      <c r="F175" s="3">
        <f t="shared" si="17"/>
        <v>4.95</v>
      </c>
      <c r="G175" s="3"/>
      <c r="H175" s="3"/>
      <c r="I175" s="3">
        <v>12.5</v>
      </c>
      <c r="J175" s="3"/>
      <c r="K175" s="3"/>
      <c r="L175" s="3"/>
      <c r="M175" s="3"/>
      <c r="N175" s="30"/>
      <c r="Q175" s="3">
        <v>12.5</v>
      </c>
      <c r="R175" s="3"/>
      <c r="S175" s="36">
        <f t="shared" ref="S175:S183" si="23">Q175/R$174</f>
        <v>0.60386473429951693</v>
      </c>
    </row>
    <row r="176" spans="1:21" x14ac:dyDescent="0.25">
      <c r="A176" s="3">
        <v>23</v>
      </c>
      <c r="B176" s="3" t="s">
        <v>70</v>
      </c>
      <c r="C176" s="3" t="s">
        <v>66</v>
      </c>
      <c r="D176" s="3">
        <v>5.3</v>
      </c>
      <c r="E176" s="3">
        <v>6</v>
      </c>
      <c r="F176" s="3">
        <f t="shared" si="17"/>
        <v>5.65</v>
      </c>
      <c r="G176" s="3"/>
      <c r="H176" s="3"/>
      <c r="I176" s="3">
        <v>10.4</v>
      </c>
      <c r="J176" s="3"/>
      <c r="K176" s="3"/>
      <c r="L176" s="3"/>
      <c r="M176" s="3"/>
      <c r="N176" s="30"/>
      <c r="Q176" s="3">
        <v>10.4</v>
      </c>
      <c r="R176" s="3"/>
      <c r="S176" s="36">
        <f t="shared" si="23"/>
        <v>0.50241545893719808</v>
      </c>
    </row>
    <row r="177" spans="1:21" x14ac:dyDescent="0.25">
      <c r="A177" s="3">
        <v>24</v>
      </c>
      <c r="B177" s="3" t="s">
        <v>70</v>
      </c>
      <c r="C177" s="3" t="s">
        <v>66</v>
      </c>
      <c r="D177" s="3">
        <v>4.7</v>
      </c>
      <c r="E177" s="3">
        <v>4.7</v>
      </c>
      <c r="F177" s="3">
        <f t="shared" si="17"/>
        <v>4.7</v>
      </c>
      <c r="G177" s="3"/>
      <c r="H177" s="3"/>
      <c r="I177" s="3">
        <v>11.5</v>
      </c>
      <c r="J177" s="3"/>
      <c r="K177" s="3"/>
      <c r="L177" s="3"/>
      <c r="M177" s="3"/>
      <c r="N177" s="30"/>
      <c r="Q177" s="3">
        <v>11.5</v>
      </c>
      <c r="R177" s="3"/>
      <c r="S177" s="36">
        <f t="shared" si="23"/>
        <v>0.55555555555555558</v>
      </c>
    </row>
    <row r="178" spans="1:21" x14ac:dyDescent="0.25">
      <c r="A178" s="3">
        <v>25</v>
      </c>
      <c r="B178" s="3" t="s">
        <v>70</v>
      </c>
      <c r="C178" s="3" t="s">
        <v>66</v>
      </c>
      <c r="D178" s="3">
        <v>5</v>
      </c>
      <c r="E178" s="3">
        <v>6</v>
      </c>
      <c r="F178" s="3">
        <f t="shared" si="17"/>
        <v>5.5</v>
      </c>
      <c r="G178" s="3"/>
      <c r="H178" s="3"/>
      <c r="I178" s="3">
        <v>11.8</v>
      </c>
      <c r="J178" s="3"/>
      <c r="K178" s="3"/>
      <c r="L178" s="3"/>
      <c r="M178" s="3"/>
      <c r="N178" s="30"/>
      <c r="Q178" s="3">
        <v>11.8</v>
      </c>
      <c r="R178" s="3"/>
      <c r="S178" s="36">
        <f t="shared" si="23"/>
        <v>0.57004830917874405</v>
      </c>
    </row>
    <row r="179" spans="1:21" x14ac:dyDescent="0.25">
      <c r="A179" s="3">
        <v>26</v>
      </c>
      <c r="B179" s="3" t="s">
        <v>70</v>
      </c>
      <c r="C179" s="3" t="s">
        <v>66</v>
      </c>
      <c r="D179" s="3">
        <v>6</v>
      </c>
      <c r="E179" s="3">
        <v>6.6</v>
      </c>
      <c r="F179" s="3">
        <f t="shared" si="17"/>
        <v>6.3</v>
      </c>
      <c r="G179" s="3"/>
      <c r="H179" s="3"/>
      <c r="I179" s="3">
        <v>12.9</v>
      </c>
      <c r="J179" s="3"/>
      <c r="K179" s="3"/>
      <c r="L179" s="3"/>
      <c r="M179" s="3"/>
      <c r="N179" s="30"/>
      <c r="Q179" s="3">
        <v>12.9</v>
      </c>
      <c r="R179" s="3"/>
      <c r="S179" s="36">
        <f t="shared" si="23"/>
        <v>0.62318840579710144</v>
      </c>
    </row>
    <row r="180" spans="1:21" x14ac:dyDescent="0.25">
      <c r="A180" s="3">
        <v>27</v>
      </c>
      <c r="B180" s="3" t="s">
        <v>70</v>
      </c>
      <c r="C180" s="3" t="s">
        <v>66</v>
      </c>
      <c r="D180" s="3">
        <v>6.5</v>
      </c>
      <c r="E180" s="3">
        <v>5</v>
      </c>
      <c r="F180" s="3">
        <f t="shared" si="17"/>
        <v>5.75</v>
      </c>
      <c r="G180" s="3"/>
      <c r="H180" s="3"/>
      <c r="I180" s="3">
        <v>12.5</v>
      </c>
      <c r="J180" s="3"/>
      <c r="K180" s="3"/>
      <c r="L180" s="3"/>
      <c r="M180" s="3"/>
      <c r="N180" s="30"/>
      <c r="Q180" s="3">
        <v>12.5</v>
      </c>
      <c r="R180" s="3"/>
      <c r="S180" s="36">
        <f t="shared" si="23"/>
        <v>0.60386473429951693</v>
      </c>
    </row>
    <row r="181" spans="1:21" x14ac:dyDescent="0.25">
      <c r="A181" s="3">
        <v>28</v>
      </c>
      <c r="B181" s="3" t="s">
        <v>70</v>
      </c>
      <c r="C181" s="3" t="s">
        <v>66</v>
      </c>
      <c r="D181" s="3">
        <v>5.2</v>
      </c>
      <c r="E181" s="3">
        <v>5.7</v>
      </c>
      <c r="F181" s="3">
        <f t="shared" si="17"/>
        <v>5.45</v>
      </c>
      <c r="G181" s="3"/>
      <c r="H181" s="3"/>
      <c r="I181" s="3">
        <v>12</v>
      </c>
      <c r="J181" s="3"/>
      <c r="K181" s="3"/>
      <c r="L181" s="3"/>
      <c r="M181" s="3"/>
      <c r="N181" s="30"/>
      <c r="Q181" s="3">
        <v>12</v>
      </c>
      <c r="R181" s="3"/>
      <c r="S181" s="36">
        <f t="shared" si="23"/>
        <v>0.57971014492753625</v>
      </c>
    </row>
    <row r="182" spans="1:21" x14ac:dyDescent="0.25">
      <c r="A182" s="3">
        <v>29</v>
      </c>
      <c r="B182" s="3" t="s">
        <v>70</v>
      </c>
      <c r="C182" s="3" t="s">
        <v>66</v>
      </c>
      <c r="D182" s="3">
        <v>4.4000000000000004</v>
      </c>
      <c r="E182" s="3">
        <v>4.4000000000000004</v>
      </c>
      <c r="F182" s="3">
        <f t="shared" si="17"/>
        <v>4.4000000000000004</v>
      </c>
      <c r="G182" s="3"/>
      <c r="H182" s="3"/>
      <c r="I182" s="3">
        <v>10.9</v>
      </c>
      <c r="J182" s="3"/>
      <c r="K182" s="3"/>
      <c r="L182" s="3"/>
      <c r="M182" s="3"/>
      <c r="N182" s="30"/>
      <c r="Q182" s="3">
        <v>10.9</v>
      </c>
      <c r="R182" s="3"/>
      <c r="S182" s="36">
        <f t="shared" si="23"/>
        <v>0.52657004830917875</v>
      </c>
    </row>
    <row r="183" spans="1:21" x14ac:dyDescent="0.25">
      <c r="A183" s="3">
        <v>30</v>
      </c>
      <c r="B183" s="3" t="s">
        <v>70</v>
      </c>
      <c r="C183" s="3" t="s">
        <v>66</v>
      </c>
      <c r="D183" s="3">
        <v>5.5</v>
      </c>
      <c r="E183" s="3">
        <v>5.6</v>
      </c>
      <c r="F183" s="3">
        <f t="shared" si="17"/>
        <v>5.55</v>
      </c>
      <c r="G183" s="3"/>
      <c r="H183" s="3"/>
      <c r="I183" s="3">
        <v>12.3</v>
      </c>
      <c r="J183" s="3"/>
      <c r="K183" s="3"/>
      <c r="L183" s="3"/>
      <c r="M183" s="3"/>
      <c r="N183" s="30"/>
      <c r="Q183" s="3">
        <v>12.3</v>
      </c>
      <c r="R183" s="3"/>
      <c r="S183" s="36">
        <f t="shared" si="23"/>
        <v>0.59420289855072472</v>
      </c>
    </row>
    <row r="184" spans="1:21" x14ac:dyDescent="0.25">
      <c r="A184" s="3">
        <v>1</v>
      </c>
      <c r="B184" s="3" t="s">
        <v>64</v>
      </c>
      <c r="C184" s="3" t="s">
        <v>67</v>
      </c>
      <c r="D184" s="3">
        <v>3</v>
      </c>
      <c r="E184" s="3">
        <v>3.1</v>
      </c>
      <c r="F184" s="3">
        <f t="shared" si="17"/>
        <v>3.05</v>
      </c>
      <c r="G184" s="3">
        <f>AVERAGE(F184:F213)</f>
        <v>3.8350000000000013</v>
      </c>
      <c r="H184" s="3">
        <f>STDEV(F184:F213)</f>
        <v>0.64435880987386152</v>
      </c>
      <c r="I184" s="3">
        <v>11.7</v>
      </c>
      <c r="J184" s="3">
        <f>AVERAGE(I184:I213)</f>
        <v>10.373333333333335</v>
      </c>
      <c r="K184" s="3">
        <f>STDEV(I184:I213)</f>
        <v>1.4388533109996609</v>
      </c>
      <c r="L184" s="3">
        <v>631</v>
      </c>
      <c r="M184" s="3">
        <v>20.2</v>
      </c>
      <c r="N184" s="30">
        <f t="shared" si="18"/>
        <v>1.3534000000000002</v>
      </c>
      <c r="O184" s="30">
        <f>AVERAGE(N184:N213)</f>
        <v>1.3668000000000002</v>
      </c>
      <c r="P184" s="30">
        <f>STDEV(N184:N213)</f>
        <v>4.1841486589269374E-2</v>
      </c>
      <c r="Q184" s="3">
        <v>11.7</v>
      </c>
      <c r="R184" s="3">
        <v>20.2</v>
      </c>
      <c r="S184" s="1">
        <f>Q184/R$184</f>
        <v>0.57920792079207917</v>
      </c>
      <c r="T184" s="36">
        <f>AVERAGE(S184:S213)</f>
        <v>0.50828371519902216</v>
      </c>
      <c r="U184" s="36">
        <f>STDEV(S184:S213)</f>
        <v>6.7963909161729424E-2</v>
      </c>
    </row>
    <row r="185" spans="1:21" x14ac:dyDescent="0.25">
      <c r="A185" s="3">
        <v>2</v>
      </c>
      <c r="B185" s="3" t="s">
        <v>64</v>
      </c>
      <c r="C185" s="3" t="s">
        <v>67</v>
      </c>
      <c r="D185" s="3">
        <v>4.5</v>
      </c>
      <c r="E185" s="3">
        <v>4</v>
      </c>
      <c r="F185" s="3">
        <f t="shared" si="17"/>
        <v>4.25</v>
      </c>
      <c r="G185" s="3"/>
      <c r="H185" s="3"/>
      <c r="I185" s="3">
        <v>9.6999999999999993</v>
      </c>
      <c r="J185" s="3"/>
      <c r="K185" s="3"/>
      <c r="L185" s="3"/>
      <c r="M185" s="3"/>
      <c r="N185" s="30"/>
      <c r="Q185" s="3">
        <v>9.6999999999999993</v>
      </c>
      <c r="R185" s="3"/>
      <c r="S185" s="36">
        <f t="shared" ref="S185:S193" si="24">Q185/R$184</f>
        <v>0.48019801980198018</v>
      </c>
    </row>
    <row r="186" spans="1:21" x14ac:dyDescent="0.25">
      <c r="A186" s="3">
        <v>3</v>
      </c>
      <c r="B186" s="3" t="s">
        <v>64</v>
      </c>
      <c r="C186" s="3" t="s">
        <v>67</v>
      </c>
      <c r="D186" s="3">
        <v>4.5</v>
      </c>
      <c r="E186" s="3">
        <v>3.7</v>
      </c>
      <c r="F186" s="3">
        <f t="shared" si="17"/>
        <v>4.0999999999999996</v>
      </c>
      <c r="G186" s="3"/>
      <c r="H186" s="3"/>
      <c r="I186" s="3">
        <v>8.3000000000000007</v>
      </c>
      <c r="J186" s="3"/>
      <c r="K186" s="3"/>
      <c r="L186" s="3"/>
      <c r="M186" s="3"/>
      <c r="N186" s="30"/>
      <c r="Q186" s="3">
        <v>8.3000000000000007</v>
      </c>
      <c r="R186" s="3"/>
      <c r="S186" s="36">
        <f t="shared" si="24"/>
        <v>0.41089108910891092</v>
      </c>
    </row>
    <row r="187" spans="1:21" x14ac:dyDescent="0.25">
      <c r="A187" s="3">
        <v>4</v>
      </c>
      <c r="B187" s="3" t="s">
        <v>64</v>
      </c>
      <c r="C187" s="3" t="s">
        <v>67</v>
      </c>
      <c r="D187" s="3">
        <v>4.4000000000000004</v>
      </c>
      <c r="E187" s="3">
        <v>4.2</v>
      </c>
      <c r="F187" s="3">
        <f t="shared" si="17"/>
        <v>4.3000000000000007</v>
      </c>
      <c r="G187" s="3"/>
      <c r="H187" s="3"/>
      <c r="I187" s="3">
        <v>10.9</v>
      </c>
      <c r="J187" s="3"/>
      <c r="K187" s="3"/>
      <c r="L187" s="3"/>
      <c r="M187" s="3"/>
      <c r="N187" s="30"/>
      <c r="Q187" s="3">
        <v>10.9</v>
      </c>
      <c r="R187" s="3"/>
      <c r="S187" s="36">
        <f t="shared" si="24"/>
        <v>0.53960396039603964</v>
      </c>
    </row>
    <row r="188" spans="1:21" x14ac:dyDescent="0.25">
      <c r="A188" s="3">
        <v>5</v>
      </c>
      <c r="B188" s="3" t="s">
        <v>64</v>
      </c>
      <c r="C188" s="3" t="s">
        <v>67</v>
      </c>
      <c r="D188" s="3">
        <v>3.4</v>
      </c>
      <c r="E188" s="3">
        <v>3.5</v>
      </c>
      <c r="F188" s="3">
        <f t="shared" si="17"/>
        <v>3.45</v>
      </c>
      <c r="G188" s="3"/>
      <c r="H188" s="3"/>
      <c r="I188" s="3">
        <v>9</v>
      </c>
      <c r="J188" s="3"/>
      <c r="K188" s="3"/>
      <c r="L188" s="3"/>
      <c r="M188" s="3"/>
      <c r="N188" s="30"/>
      <c r="Q188" s="3">
        <v>9</v>
      </c>
      <c r="R188" s="3"/>
      <c r="S188" s="36">
        <f t="shared" si="24"/>
        <v>0.44554455445544555</v>
      </c>
    </row>
    <row r="189" spans="1:21" x14ac:dyDescent="0.25">
      <c r="A189" s="3">
        <v>6</v>
      </c>
      <c r="B189" s="3" t="s">
        <v>64</v>
      </c>
      <c r="C189" s="3" t="s">
        <v>67</v>
      </c>
      <c r="D189" s="3">
        <v>5.0999999999999996</v>
      </c>
      <c r="E189" s="3">
        <v>4</v>
      </c>
      <c r="F189" s="3">
        <f t="shared" si="17"/>
        <v>4.55</v>
      </c>
      <c r="G189" s="3"/>
      <c r="H189" s="3"/>
      <c r="I189" s="3">
        <v>7.7</v>
      </c>
      <c r="J189" s="3"/>
      <c r="K189" s="3"/>
      <c r="L189" s="3"/>
      <c r="M189" s="3"/>
      <c r="N189" s="30"/>
      <c r="Q189" s="3">
        <v>7.7</v>
      </c>
      <c r="R189" s="3"/>
      <c r="S189" s="36">
        <f t="shared" si="24"/>
        <v>0.38118811881188119</v>
      </c>
    </row>
    <row r="190" spans="1:21" x14ac:dyDescent="0.25">
      <c r="A190" s="3">
        <v>7</v>
      </c>
      <c r="B190" s="3" t="s">
        <v>64</v>
      </c>
      <c r="C190" s="3" t="s">
        <v>67</v>
      </c>
      <c r="D190" s="3">
        <v>4</v>
      </c>
      <c r="E190" s="3">
        <v>2.7</v>
      </c>
      <c r="F190" s="3">
        <f t="shared" si="17"/>
        <v>3.35</v>
      </c>
      <c r="G190" s="3"/>
      <c r="H190" s="3"/>
      <c r="I190" s="3">
        <v>9.5</v>
      </c>
      <c r="J190" s="3"/>
      <c r="K190" s="3"/>
      <c r="L190" s="3"/>
      <c r="M190" s="3"/>
      <c r="N190" s="30"/>
      <c r="Q190" s="3">
        <v>9.5</v>
      </c>
      <c r="R190" s="3"/>
      <c r="S190" s="36">
        <f t="shared" si="24"/>
        <v>0.47029702970297033</v>
      </c>
    </row>
    <row r="191" spans="1:21" x14ac:dyDescent="0.25">
      <c r="A191" s="3">
        <v>8</v>
      </c>
      <c r="B191" s="3" t="s">
        <v>64</v>
      </c>
      <c r="C191" s="3" t="s">
        <v>67</v>
      </c>
      <c r="D191" s="3">
        <v>3.5</v>
      </c>
      <c r="E191" s="3">
        <v>3.7</v>
      </c>
      <c r="F191" s="3">
        <f t="shared" si="17"/>
        <v>3.6</v>
      </c>
      <c r="G191" s="3"/>
      <c r="H191" s="3"/>
      <c r="I191" s="3">
        <v>8.3000000000000007</v>
      </c>
      <c r="J191" s="3"/>
      <c r="K191" s="3"/>
      <c r="L191" s="3"/>
      <c r="M191" s="3"/>
      <c r="N191" s="30"/>
      <c r="Q191" s="3">
        <v>8.3000000000000007</v>
      </c>
      <c r="R191" s="3"/>
      <c r="S191" s="36">
        <f t="shared" si="24"/>
        <v>0.41089108910891092</v>
      </c>
    </row>
    <row r="192" spans="1:21" x14ac:dyDescent="0.25">
      <c r="A192" s="3">
        <v>9</v>
      </c>
      <c r="B192" s="3" t="s">
        <v>64</v>
      </c>
      <c r="C192" s="3" t="s">
        <v>67</v>
      </c>
      <c r="D192" s="3">
        <v>4</v>
      </c>
      <c r="E192" s="3">
        <v>3.6</v>
      </c>
      <c r="F192" s="3">
        <f t="shared" si="17"/>
        <v>3.8</v>
      </c>
      <c r="G192" s="3"/>
      <c r="H192" s="3"/>
      <c r="I192" s="3">
        <v>10.7</v>
      </c>
      <c r="J192" s="3"/>
      <c r="K192" s="3"/>
      <c r="L192" s="3"/>
      <c r="M192" s="3"/>
      <c r="N192" s="30"/>
      <c r="Q192" s="3">
        <v>10.7</v>
      </c>
      <c r="R192" s="3"/>
      <c r="S192" s="36">
        <f t="shared" si="24"/>
        <v>0.52970297029702973</v>
      </c>
    </row>
    <row r="193" spans="1:21" x14ac:dyDescent="0.25">
      <c r="A193" s="3">
        <v>10</v>
      </c>
      <c r="B193" s="3" t="s">
        <v>64</v>
      </c>
      <c r="C193" s="3" t="s">
        <v>67</v>
      </c>
      <c r="D193" s="3">
        <v>5</v>
      </c>
      <c r="E193" s="3">
        <v>4</v>
      </c>
      <c r="F193" s="3">
        <f t="shared" si="17"/>
        <v>4.5</v>
      </c>
      <c r="G193" s="3"/>
      <c r="H193" s="3"/>
      <c r="I193" s="3">
        <v>10.9</v>
      </c>
      <c r="J193" s="3"/>
      <c r="K193" s="3"/>
      <c r="L193" s="3"/>
      <c r="M193" s="3"/>
      <c r="N193" s="30"/>
      <c r="Q193" s="3">
        <v>10.9</v>
      </c>
      <c r="R193" s="3"/>
      <c r="S193" s="36">
        <f t="shared" si="24"/>
        <v>0.53960396039603964</v>
      </c>
    </row>
    <row r="194" spans="1:21" x14ac:dyDescent="0.25">
      <c r="A194" s="3">
        <v>11</v>
      </c>
      <c r="B194" s="3" t="s">
        <v>64</v>
      </c>
      <c r="C194" s="3" t="s">
        <v>67</v>
      </c>
      <c r="D194" s="3">
        <v>3</v>
      </c>
      <c r="E194" s="3">
        <v>3.4</v>
      </c>
      <c r="F194" s="3">
        <f t="shared" si="17"/>
        <v>3.2</v>
      </c>
      <c r="G194" s="3"/>
      <c r="H194" s="3"/>
      <c r="I194" s="3">
        <v>11.7</v>
      </c>
      <c r="J194" s="3"/>
      <c r="K194" s="3"/>
      <c r="L194" s="3">
        <v>549.20000000000005</v>
      </c>
      <c r="M194" s="3">
        <v>19.899999999999999</v>
      </c>
      <c r="N194" s="30">
        <f t="shared" si="18"/>
        <v>1.3332999999999999</v>
      </c>
      <c r="Q194" s="3">
        <v>11.7</v>
      </c>
      <c r="R194" s="3">
        <v>19.899999999999999</v>
      </c>
      <c r="S194" s="1">
        <f>Q194/R$194</f>
        <v>0.5879396984924623</v>
      </c>
      <c r="T194" s="36"/>
      <c r="U194" s="36"/>
    </row>
    <row r="195" spans="1:21" x14ac:dyDescent="0.25">
      <c r="A195" s="3">
        <v>12</v>
      </c>
      <c r="B195" s="3" t="s">
        <v>64</v>
      </c>
      <c r="C195" s="3" t="s">
        <v>67</v>
      </c>
      <c r="D195" s="3">
        <v>3.2</v>
      </c>
      <c r="E195" s="3">
        <v>4</v>
      </c>
      <c r="F195" s="3">
        <f t="shared" si="17"/>
        <v>3.6</v>
      </c>
      <c r="G195" s="3"/>
      <c r="H195" s="3"/>
      <c r="I195" s="3">
        <v>7.9</v>
      </c>
      <c r="J195" s="3"/>
      <c r="K195" s="3"/>
      <c r="L195" s="3"/>
      <c r="M195" s="3"/>
      <c r="N195" s="30"/>
      <c r="Q195" s="3">
        <v>7.9</v>
      </c>
      <c r="R195" s="3"/>
      <c r="S195" s="36">
        <f t="shared" ref="S195:S203" si="25">Q195/R$194</f>
        <v>0.39698492462311563</v>
      </c>
    </row>
    <row r="196" spans="1:21" x14ac:dyDescent="0.25">
      <c r="A196" s="3">
        <v>13</v>
      </c>
      <c r="B196" s="3" t="s">
        <v>64</v>
      </c>
      <c r="C196" s="3" t="s">
        <v>67</v>
      </c>
      <c r="D196" s="3">
        <v>4.3</v>
      </c>
      <c r="E196" s="3">
        <v>3.2</v>
      </c>
      <c r="F196" s="3">
        <f t="shared" si="17"/>
        <v>3.75</v>
      </c>
      <c r="G196" s="3"/>
      <c r="H196" s="3"/>
      <c r="I196" s="3">
        <v>8.9</v>
      </c>
      <c r="J196" s="3"/>
      <c r="K196" s="3"/>
      <c r="L196" s="3"/>
      <c r="M196" s="3"/>
      <c r="N196" s="30"/>
      <c r="Q196" s="3">
        <v>8.9</v>
      </c>
      <c r="R196" s="3"/>
      <c r="S196" s="36">
        <f t="shared" si="25"/>
        <v>0.44723618090452266</v>
      </c>
    </row>
    <row r="197" spans="1:21" x14ac:dyDescent="0.25">
      <c r="A197" s="3">
        <v>14</v>
      </c>
      <c r="B197" s="3" t="s">
        <v>64</v>
      </c>
      <c r="C197" s="3" t="s">
        <v>67</v>
      </c>
      <c r="D197" s="3">
        <v>2.8</v>
      </c>
      <c r="E197" s="3">
        <v>2.8</v>
      </c>
      <c r="F197" s="3">
        <f t="shared" ref="F197:F260" si="26">AVERAGE(D197:E197)</f>
        <v>2.8</v>
      </c>
      <c r="G197" s="3"/>
      <c r="H197" s="3"/>
      <c r="I197" s="3">
        <v>8.6</v>
      </c>
      <c r="J197" s="3"/>
      <c r="K197" s="3"/>
      <c r="L197" s="3"/>
      <c r="M197" s="3"/>
      <c r="N197" s="30"/>
      <c r="Q197" s="3">
        <v>8.6</v>
      </c>
      <c r="R197" s="3"/>
      <c r="S197" s="36">
        <f t="shared" si="25"/>
        <v>0.43216080402010054</v>
      </c>
    </row>
    <row r="198" spans="1:21" x14ac:dyDescent="0.25">
      <c r="A198" s="3">
        <v>15</v>
      </c>
      <c r="B198" s="3" t="s">
        <v>64</v>
      </c>
      <c r="C198" s="3" t="s">
        <v>67</v>
      </c>
      <c r="D198" s="3">
        <v>4</v>
      </c>
      <c r="E198" s="3">
        <v>6</v>
      </c>
      <c r="F198" s="3">
        <f t="shared" si="26"/>
        <v>5</v>
      </c>
      <c r="G198" s="3"/>
      <c r="H198" s="3"/>
      <c r="I198" s="3">
        <v>11.6</v>
      </c>
      <c r="J198" s="3"/>
      <c r="K198" s="3"/>
      <c r="L198" s="3"/>
      <c r="M198" s="3"/>
      <c r="N198" s="30"/>
      <c r="Q198" s="3">
        <v>11.6</v>
      </c>
      <c r="R198" s="3"/>
      <c r="S198" s="36">
        <f t="shared" si="25"/>
        <v>0.58291457286432158</v>
      </c>
    </row>
    <row r="199" spans="1:21" x14ac:dyDescent="0.25">
      <c r="A199" s="3">
        <v>16</v>
      </c>
      <c r="B199" s="3" t="s">
        <v>64</v>
      </c>
      <c r="C199" s="3" t="s">
        <v>67</v>
      </c>
      <c r="D199" s="3">
        <v>4.5</v>
      </c>
      <c r="E199" s="3">
        <v>5</v>
      </c>
      <c r="F199" s="3">
        <f t="shared" si="26"/>
        <v>4.75</v>
      </c>
      <c r="G199" s="3"/>
      <c r="H199" s="3"/>
      <c r="I199" s="3">
        <v>11.2</v>
      </c>
      <c r="J199" s="3"/>
      <c r="K199" s="3"/>
      <c r="L199" s="3"/>
      <c r="M199" s="3"/>
      <c r="N199" s="30"/>
      <c r="Q199" s="3">
        <v>11.2</v>
      </c>
      <c r="R199" s="3"/>
      <c r="S199" s="36">
        <f t="shared" si="25"/>
        <v>0.56281407035175879</v>
      </c>
    </row>
    <row r="200" spans="1:21" x14ac:dyDescent="0.25">
      <c r="A200" s="3">
        <v>17</v>
      </c>
      <c r="B200" s="3" t="s">
        <v>64</v>
      </c>
      <c r="C200" s="3" t="s">
        <v>67</v>
      </c>
      <c r="D200" s="3">
        <v>3</v>
      </c>
      <c r="E200" s="3">
        <v>2.7</v>
      </c>
      <c r="F200" s="3">
        <f t="shared" si="26"/>
        <v>2.85</v>
      </c>
      <c r="G200" s="3"/>
      <c r="H200" s="3"/>
      <c r="I200" s="3">
        <v>11.4</v>
      </c>
      <c r="J200" s="3"/>
      <c r="K200" s="3"/>
      <c r="L200" s="3"/>
      <c r="M200" s="3"/>
      <c r="N200" s="30"/>
      <c r="Q200" s="3">
        <v>11.4</v>
      </c>
      <c r="R200" s="3"/>
      <c r="S200" s="36">
        <f t="shared" si="25"/>
        <v>0.57286432160804024</v>
      </c>
    </row>
    <row r="201" spans="1:21" x14ac:dyDescent="0.25">
      <c r="A201" s="3">
        <v>18</v>
      </c>
      <c r="B201" s="3" t="s">
        <v>64</v>
      </c>
      <c r="C201" s="3" t="s">
        <v>67</v>
      </c>
      <c r="D201" s="3">
        <v>3.5</v>
      </c>
      <c r="E201" s="3">
        <v>3.3</v>
      </c>
      <c r="F201" s="3">
        <f t="shared" si="26"/>
        <v>3.4</v>
      </c>
      <c r="G201" s="3"/>
      <c r="H201" s="3"/>
      <c r="I201" s="3">
        <v>10.4</v>
      </c>
      <c r="J201" s="3"/>
      <c r="K201" s="3"/>
      <c r="L201" s="3"/>
      <c r="M201" s="3"/>
      <c r="N201" s="30"/>
      <c r="Q201" s="3">
        <v>10.4</v>
      </c>
      <c r="R201" s="3"/>
      <c r="S201" s="36">
        <f t="shared" si="25"/>
        <v>0.52261306532663321</v>
      </c>
    </row>
    <row r="202" spans="1:21" x14ac:dyDescent="0.25">
      <c r="A202" s="3">
        <v>19</v>
      </c>
      <c r="B202" s="3" t="s">
        <v>64</v>
      </c>
      <c r="C202" s="3" t="s">
        <v>67</v>
      </c>
      <c r="D202" s="3">
        <v>4.2</v>
      </c>
      <c r="E202" s="3">
        <v>4.5999999999999996</v>
      </c>
      <c r="F202" s="3">
        <f t="shared" si="26"/>
        <v>4.4000000000000004</v>
      </c>
      <c r="G202" s="3"/>
      <c r="H202" s="3"/>
      <c r="I202" s="3">
        <v>12.2</v>
      </c>
      <c r="J202" s="3"/>
      <c r="K202" s="3"/>
      <c r="L202" s="3"/>
      <c r="M202" s="3"/>
      <c r="N202" s="30"/>
      <c r="Q202" s="3">
        <v>12.2</v>
      </c>
      <c r="R202" s="3"/>
      <c r="S202" s="36">
        <f t="shared" si="25"/>
        <v>0.61306532663316582</v>
      </c>
    </row>
    <row r="203" spans="1:21" x14ac:dyDescent="0.25">
      <c r="A203" s="3">
        <v>20</v>
      </c>
      <c r="B203" s="3" t="s">
        <v>64</v>
      </c>
      <c r="C203" s="3" t="s">
        <v>67</v>
      </c>
      <c r="D203" s="3">
        <v>3</v>
      </c>
      <c r="E203" s="3">
        <v>3.8</v>
      </c>
      <c r="F203" s="3">
        <f t="shared" si="26"/>
        <v>3.4</v>
      </c>
      <c r="G203" s="3"/>
      <c r="H203" s="3"/>
      <c r="I203" s="3">
        <v>9.5</v>
      </c>
      <c r="J203" s="3"/>
      <c r="K203" s="3"/>
      <c r="L203" s="3"/>
      <c r="M203" s="3"/>
      <c r="N203" s="30"/>
      <c r="Q203" s="3">
        <v>9.5</v>
      </c>
      <c r="R203" s="3"/>
      <c r="S203" s="36">
        <f t="shared" si="25"/>
        <v>0.47738693467336685</v>
      </c>
    </row>
    <row r="204" spans="1:21" x14ac:dyDescent="0.25">
      <c r="A204" s="3">
        <v>21</v>
      </c>
      <c r="B204" s="3" t="s">
        <v>64</v>
      </c>
      <c r="C204" s="3" t="s">
        <v>67</v>
      </c>
      <c r="D204" s="3">
        <v>5</v>
      </c>
      <c r="E204" s="3">
        <v>5.5</v>
      </c>
      <c r="F204" s="3">
        <f t="shared" si="26"/>
        <v>5.25</v>
      </c>
      <c r="G204" s="3"/>
      <c r="H204" s="3"/>
      <c r="I204" s="3">
        <v>11.9</v>
      </c>
      <c r="J204" s="3"/>
      <c r="K204" s="3"/>
      <c r="L204" s="3">
        <v>634.1</v>
      </c>
      <c r="M204" s="3">
        <v>21.1</v>
      </c>
      <c r="N204" s="30">
        <f t="shared" ref="N204:N254" si="27">M204*0.1*0.067*100/10</f>
        <v>1.4137000000000002</v>
      </c>
      <c r="Q204" s="3">
        <v>11.9</v>
      </c>
      <c r="R204" s="3">
        <v>21.1</v>
      </c>
      <c r="S204" s="1">
        <f>Q204/R$204</f>
        <v>0.56398104265402837</v>
      </c>
      <c r="T204" s="36"/>
      <c r="U204" s="36"/>
    </row>
    <row r="205" spans="1:21" x14ac:dyDescent="0.25">
      <c r="A205" s="3">
        <v>22</v>
      </c>
      <c r="B205" s="3" t="s">
        <v>64</v>
      </c>
      <c r="C205" s="3" t="s">
        <v>67</v>
      </c>
      <c r="D205" s="3">
        <v>2.7</v>
      </c>
      <c r="E205" s="3">
        <v>4.4000000000000004</v>
      </c>
      <c r="F205" s="3">
        <f t="shared" si="26"/>
        <v>3.5500000000000003</v>
      </c>
      <c r="G205" s="3"/>
      <c r="H205" s="3"/>
      <c r="I205" s="3">
        <v>13</v>
      </c>
      <c r="J205" s="3"/>
      <c r="K205" s="3"/>
      <c r="L205" s="3"/>
      <c r="M205" s="3"/>
      <c r="N205" s="30"/>
      <c r="Q205" s="3">
        <v>13</v>
      </c>
      <c r="R205" s="3"/>
      <c r="S205" s="36">
        <f t="shared" ref="S205:S213" si="28">Q205/R$204</f>
        <v>0.61611374407582931</v>
      </c>
    </row>
    <row r="206" spans="1:21" x14ac:dyDescent="0.25">
      <c r="A206" s="3">
        <v>23</v>
      </c>
      <c r="B206" s="3" t="s">
        <v>64</v>
      </c>
      <c r="C206" s="3" t="s">
        <v>67</v>
      </c>
      <c r="D206" s="3">
        <v>3.5</v>
      </c>
      <c r="E206" s="3">
        <v>3.2</v>
      </c>
      <c r="F206" s="3">
        <f t="shared" si="26"/>
        <v>3.35</v>
      </c>
      <c r="G206" s="3"/>
      <c r="H206" s="3"/>
      <c r="I206" s="3">
        <v>9.1999999999999993</v>
      </c>
      <c r="J206" s="3"/>
      <c r="K206" s="3"/>
      <c r="L206" s="3"/>
      <c r="M206" s="3"/>
      <c r="N206" s="30"/>
      <c r="Q206" s="3">
        <v>9.1999999999999993</v>
      </c>
      <c r="R206" s="3"/>
      <c r="S206" s="36">
        <f t="shared" si="28"/>
        <v>0.43601895734597151</v>
      </c>
    </row>
    <row r="207" spans="1:21" x14ac:dyDescent="0.25">
      <c r="A207" s="3">
        <v>24</v>
      </c>
      <c r="B207" s="3" t="s">
        <v>64</v>
      </c>
      <c r="C207" s="3" t="s">
        <v>67</v>
      </c>
      <c r="D207" s="3">
        <v>3.7</v>
      </c>
      <c r="E207" s="3">
        <v>4.5999999999999996</v>
      </c>
      <c r="F207" s="3">
        <f t="shared" si="26"/>
        <v>4.1500000000000004</v>
      </c>
      <c r="G207" s="3"/>
      <c r="H207" s="3"/>
      <c r="I207" s="3">
        <v>10.6</v>
      </c>
      <c r="J207" s="3"/>
      <c r="K207" s="3"/>
      <c r="L207" s="3"/>
      <c r="M207" s="3"/>
      <c r="N207" s="30"/>
      <c r="Q207" s="3">
        <v>10.6</v>
      </c>
      <c r="R207" s="3"/>
      <c r="S207" s="36">
        <f t="shared" si="28"/>
        <v>0.50236966824644547</v>
      </c>
    </row>
    <row r="208" spans="1:21" x14ac:dyDescent="0.25">
      <c r="A208" s="3">
        <v>25</v>
      </c>
      <c r="B208" s="3" t="s">
        <v>64</v>
      </c>
      <c r="C208" s="3" t="s">
        <v>67</v>
      </c>
      <c r="D208" s="3">
        <v>3.8</v>
      </c>
      <c r="E208" s="3">
        <v>4</v>
      </c>
      <c r="F208" s="3">
        <f t="shared" si="26"/>
        <v>3.9</v>
      </c>
      <c r="G208" s="3"/>
      <c r="H208" s="3"/>
      <c r="I208" s="3">
        <v>12.1</v>
      </c>
      <c r="J208" s="3"/>
      <c r="K208" s="3"/>
      <c r="L208" s="3"/>
      <c r="M208" s="3"/>
      <c r="N208" s="30"/>
      <c r="Q208" s="3">
        <v>12.1</v>
      </c>
      <c r="R208" s="3"/>
      <c r="S208" s="36">
        <f t="shared" si="28"/>
        <v>0.57345971563981035</v>
      </c>
    </row>
    <row r="209" spans="1:21" x14ac:dyDescent="0.25">
      <c r="A209" s="3">
        <v>26</v>
      </c>
      <c r="B209" s="3" t="s">
        <v>64</v>
      </c>
      <c r="C209" s="3" t="s">
        <v>67</v>
      </c>
      <c r="D209" s="3">
        <v>5</v>
      </c>
      <c r="E209" s="3">
        <v>4.3</v>
      </c>
      <c r="F209" s="3">
        <f t="shared" si="26"/>
        <v>4.6500000000000004</v>
      </c>
      <c r="G209" s="3"/>
      <c r="H209" s="3"/>
      <c r="I209" s="3">
        <v>12</v>
      </c>
      <c r="J209" s="3"/>
      <c r="K209" s="3"/>
      <c r="L209" s="3"/>
      <c r="M209" s="3"/>
      <c r="N209" s="30"/>
      <c r="Q209" s="3">
        <v>12</v>
      </c>
      <c r="R209" s="3"/>
      <c r="S209" s="36">
        <f t="shared" si="28"/>
        <v>0.56872037914691942</v>
      </c>
    </row>
    <row r="210" spans="1:21" x14ac:dyDescent="0.25">
      <c r="A210" s="3">
        <v>27</v>
      </c>
      <c r="B210" s="3" t="s">
        <v>64</v>
      </c>
      <c r="C210" s="3" t="s">
        <v>67</v>
      </c>
      <c r="D210" s="3">
        <v>3.3</v>
      </c>
      <c r="E210" s="3">
        <v>3.5</v>
      </c>
      <c r="F210" s="3">
        <f t="shared" si="26"/>
        <v>3.4</v>
      </c>
      <c r="G210" s="3"/>
      <c r="H210" s="3"/>
      <c r="I210" s="3">
        <v>10.9</v>
      </c>
      <c r="J210" s="3"/>
      <c r="K210" s="3"/>
      <c r="L210" s="3"/>
      <c r="M210" s="3"/>
      <c r="N210" s="30"/>
      <c r="Q210" s="3">
        <v>10.9</v>
      </c>
      <c r="R210" s="3"/>
      <c r="S210" s="36">
        <f t="shared" si="28"/>
        <v>0.51658767772511849</v>
      </c>
    </row>
    <row r="211" spans="1:21" x14ac:dyDescent="0.25">
      <c r="A211" s="3">
        <v>28</v>
      </c>
      <c r="B211" s="3" t="s">
        <v>64</v>
      </c>
      <c r="C211" s="3" t="s">
        <v>67</v>
      </c>
      <c r="D211" s="3">
        <v>2.5</v>
      </c>
      <c r="E211" s="3">
        <v>3.6</v>
      </c>
      <c r="F211" s="3">
        <f t="shared" si="26"/>
        <v>3.05</v>
      </c>
      <c r="G211" s="3"/>
      <c r="H211" s="3"/>
      <c r="I211" s="3">
        <v>9.5</v>
      </c>
      <c r="J211" s="3"/>
      <c r="K211" s="3"/>
      <c r="L211" s="3"/>
      <c r="M211" s="3"/>
      <c r="N211" s="30"/>
      <c r="Q211" s="3">
        <v>9.5</v>
      </c>
      <c r="R211" s="3"/>
      <c r="S211" s="36">
        <f t="shared" si="28"/>
        <v>0.45023696682464454</v>
      </c>
    </row>
    <row r="212" spans="1:21" x14ac:dyDescent="0.25">
      <c r="A212" s="3">
        <v>29</v>
      </c>
      <c r="B212" s="3" t="s">
        <v>64</v>
      </c>
      <c r="C212" s="3" t="s">
        <v>67</v>
      </c>
      <c r="D212" s="3">
        <v>4.4000000000000004</v>
      </c>
      <c r="E212" s="3">
        <v>4</v>
      </c>
      <c r="F212" s="3">
        <f t="shared" si="26"/>
        <v>4.2</v>
      </c>
      <c r="G212" s="3"/>
      <c r="H212" s="3"/>
      <c r="I212" s="3">
        <v>10.6</v>
      </c>
      <c r="J212" s="3"/>
      <c r="K212" s="3"/>
      <c r="L212" s="3"/>
      <c r="M212" s="3"/>
      <c r="N212" s="30"/>
      <c r="Q212" s="3">
        <v>10.6</v>
      </c>
      <c r="R212" s="3"/>
      <c r="S212" s="36">
        <f t="shared" si="28"/>
        <v>0.50236966824644547</v>
      </c>
    </row>
    <row r="213" spans="1:21" x14ac:dyDescent="0.25">
      <c r="A213" s="3">
        <v>30</v>
      </c>
      <c r="B213" s="3" t="s">
        <v>64</v>
      </c>
      <c r="C213" s="3" t="s">
        <v>67</v>
      </c>
      <c r="D213" s="3">
        <v>3.5</v>
      </c>
      <c r="E213" s="3">
        <v>3.4</v>
      </c>
      <c r="F213" s="3">
        <f t="shared" si="26"/>
        <v>3.45</v>
      </c>
      <c r="G213" s="3"/>
      <c r="H213" s="3"/>
      <c r="I213" s="3">
        <v>11.3</v>
      </c>
      <c r="J213" s="3"/>
      <c r="K213" s="3"/>
      <c r="L213" s="3"/>
      <c r="M213" s="3"/>
      <c r="N213" s="30"/>
      <c r="Q213" s="3">
        <v>11.3</v>
      </c>
      <c r="R213" s="3"/>
      <c r="S213" s="36">
        <f t="shared" si="28"/>
        <v>0.53554502369668244</v>
      </c>
    </row>
    <row r="214" spans="1:21" x14ac:dyDescent="0.25">
      <c r="A214" s="3">
        <v>1</v>
      </c>
      <c r="B214" s="3" t="s">
        <v>69</v>
      </c>
      <c r="C214" s="3" t="s">
        <v>67</v>
      </c>
      <c r="D214" s="3">
        <v>3.3</v>
      </c>
      <c r="E214" s="3">
        <v>3.2</v>
      </c>
      <c r="F214" s="3">
        <f t="shared" si="26"/>
        <v>3.25</v>
      </c>
      <c r="G214" s="3">
        <f>AVERAGE(F214:F243)</f>
        <v>3.1416666666666675</v>
      </c>
      <c r="H214" s="3">
        <f>STDEV(F214:F243)</f>
        <v>0.74128073389018867</v>
      </c>
      <c r="I214" s="3">
        <v>14.7</v>
      </c>
      <c r="J214" s="3">
        <f>AVERAGE(I214:I243)</f>
        <v>13.543333333333331</v>
      </c>
      <c r="K214" s="3">
        <f>STDEV(I214:I243)</f>
        <v>1.3512914214732241</v>
      </c>
      <c r="L214" s="3">
        <v>458.2</v>
      </c>
      <c r="M214" s="3">
        <v>26.3</v>
      </c>
      <c r="N214" s="30">
        <f t="shared" si="27"/>
        <v>1.7621000000000002</v>
      </c>
      <c r="O214" s="30">
        <f>AVERAGE(N214:N243)</f>
        <v>1.7933666666666668</v>
      </c>
      <c r="P214" s="30">
        <f>STDEV(N214:N243)</f>
        <v>0.11056691789741328</v>
      </c>
      <c r="Q214" s="3">
        <v>14.7</v>
      </c>
      <c r="R214" s="3">
        <v>26.3</v>
      </c>
      <c r="S214" s="1">
        <f>Q214/R$214</f>
        <v>0.55893536121673004</v>
      </c>
      <c r="T214" s="36">
        <f>AVERAGE(S214:S243)</f>
        <v>0.50767294490087223</v>
      </c>
      <c r="U214" s="36">
        <f>STDEV(S214:S243)</f>
        <v>6.0204573221272172E-2</v>
      </c>
    </row>
    <row r="215" spans="1:21" x14ac:dyDescent="0.25">
      <c r="A215" s="3">
        <v>2</v>
      </c>
      <c r="B215" s="3" t="s">
        <v>69</v>
      </c>
      <c r="C215" s="3" t="s">
        <v>67</v>
      </c>
      <c r="D215" s="3">
        <v>4.0999999999999996</v>
      </c>
      <c r="E215" s="3">
        <v>3.5</v>
      </c>
      <c r="F215" s="3">
        <f t="shared" si="26"/>
        <v>3.8</v>
      </c>
      <c r="G215" s="3"/>
      <c r="H215" s="3"/>
      <c r="I215" s="3">
        <v>14.7</v>
      </c>
      <c r="J215" s="3"/>
      <c r="K215" s="3"/>
      <c r="L215" s="3"/>
      <c r="M215" s="3"/>
      <c r="N215" s="30"/>
      <c r="Q215" s="3">
        <v>14.7</v>
      </c>
      <c r="R215" s="3"/>
      <c r="S215" s="36">
        <f t="shared" ref="S215:S223" si="29">Q215/R$214</f>
        <v>0.55893536121673004</v>
      </c>
    </row>
    <row r="216" spans="1:21" x14ac:dyDescent="0.25">
      <c r="A216" s="3">
        <v>3</v>
      </c>
      <c r="B216" s="3" t="s">
        <v>69</v>
      </c>
      <c r="C216" s="3" t="s">
        <v>67</v>
      </c>
      <c r="D216" s="3">
        <v>4</v>
      </c>
      <c r="E216" s="3">
        <v>2.8</v>
      </c>
      <c r="F216" s="3">
        <f t="shared" si="26"/>
        <v>3.4</v>
      </c>
      <c r="G216" s="3"/>
      <c r="H216" s="3"/>
      <c r="I216" s="3">
        <v>12.7</v>
      </c>
      <c r="J216" s="3"/>
      <c r="K216" s="3"/>
      <c r="L216" s="3"/>
      <c r="M216" s="3"/>
      <c r="N216" s="30"/>
      <c r="Q216" s="3">
        <v>12.7</v>
      </c>
      <c r="R216" s="3"/>
      <c r="S216" s="36">
        <f t="shared" si="29"/>
        <v>0.48288973384030415</v>
      </c>
    </row>
    <row r="217" spans="1:21" x14ac:dyDescent="0.25">
      <c r="A217" s="3">
        <v>4</v>
      </c>
      <c r="B217" s="3" t="s">
        <v>69</v>
      </c>
      <c r="C217" s="3" t="s">
        <v>67</v>
      </c>
      <c r="D217" s="3">
        <v>4.2</v>
      </c>
      <c r="E217" s="3">
        <v>3.8</v>
      </c>
      <c r="F217" s="3">
        <f t="shared" si="26"/>
        <v>4</v>
      </c>
      <c r="G217" s="3"/>
      <c r="H217" s="3"/>
      <c r="I217" s="3">
        <v>15.4</v>
      </c>
      <c r="J217" s="3"/>
      <c r="K217" s="3"/>
      <c r="L217" s="3"/>
      <c r="M217" s="3"/>
      <c r="N217" s="30"/>
      <c r="Q217" s="3">
        <v>15.4</v>
      </c>
      <c r="R217" s="3"/>
      <c r="S217" s="36">
        <f t="shared" si="29"/>
        <v>0.5855513307984791</v>
      </c>
    </row>
    <row r="218" spans="1:21" x14ac:dyDescent="0.25">
      <c r="A218" s="3">
        <v>5</v>
      </c>
      <c r="B218" s="3" t="s">
        <v>69</v>
      </c>
      <c r="C218" s="3" t="s">
        <v>67</v>
      </c>
      <c r="D218" s="3">
        <v>2.7</v>
      </c>
      <c r="E218" s="3">
        <v>2.7</v>
      </c>
      <c r="F218" s="3">
        <f t="shared" si="26"/>
        <v>2.7</v>
      </c>
      <c r="G218" s="3"/>
      <c r="H218" s="3"/>
      <c r="I218" s="3">
        <v>14.2</v>
      </c>
      <c r="J218" s="3"/>
      <c r="K218" s="3"/>
      <c r="L218" s="3"/>
      <c r="M218" s="3"/>
      <c r="N218" s="30"/>
      <c r="Q218" s="3">
        <v>14.2</v>
      </c>
      <c r="R218" s="3"/>
      <c r="S218" s="36">
        <f t="shared" si="29"/>
        <v>0.53992395437262353</v>
      </c>
    </row>
    <row r="219" spans="1:21" x14ac:dyDescent="0.25">
      <c r="A219" s="3">
        <v>6</v>
      </c>
      <c r="B219" s="3" t="s">
        <v>69</v>
      </c>
      <c r="C219" s="3" t="s">
        <v>67</v>
      </c>
      <c r="D219" s="3">
        <v>3</v>
      </c>
      <c r="E219" s="3">
        <v>3.6</v>
      </c>
      <c r="F219" s="3">
        <f t="shared" si="26"/>
        <v>3.3</v>
      </c>
      <c r="G219" s="3"/>
      <c r="H219" s="3"/>
      <c r="I219" s="3">
        <v>14.6</v>
      </c>
      <c r="J219" s="3"/>
      <c r="K219" s="3"/>
      <c r="L219" s="3"/>
      <c r="M219" s="3"/>
      <c r="N219" s="30"/>
      <c r="Q219" s="3">
        <v>14.6</v>
      </c>
      <c r="R219" s="3"/>
      <c r="S219" s="36">
        <f t="shared" si="29"/>
        <v>0.55513307984790872</v>
      </c>
    </row>
    <row r="220" spans="1:21" x14ac:dyDescent="0.25">
      <c r="A220" s="3">
        <v>7</v>
      </c>
      <c r="B220" s="3" t="s">
        <v>69</v>
      </c>
      <c r="C220" s="3" t="s">
        <v>67</v>
      </c>
      <c r="D220" s="3">
        <v>3</v>
      </c>
      <c r="E220" s="3">
        <v>2.5</v>
      </c>
      <c r="F220" s="3">
        <f t="shared" si="26"/>
        <v>2.75</v>
      </c>
      <c r="G220" s="3"/>
      <c r="H220" s="3"/>
      <c r="I220" s="3">
        <v>14.1</v>
      </c>
      <c r="J220" s="3"/>
      <c r="K220" s="3"/>
      <c r="L220" s="3"/>
      <c r="M220" s="3"/>
      <c r="N220" s="30"/>
      <c r="Q220" s="3">
        <v>14.1</v>
      </c>
      <c r="R220" s="3"/>
      <c r="S220" s="36">
        <f t="shared" si="29"/>
        <v>0.5361216730038022</v>
      </c>
    </row>
    <row r="221" spans="1:21" x14ac:dyDescent="0.25">
      <c r="A221" s="3">
        <v>8</v>
      </c>
      <c r="B221" s="3" t="s">
        <v>69</v>
      </c>
      <c r="C221" s="3" t="s">
        <v>67</v>
      </c>
      <c r="D221" s="3">
        <v>4.8</v>
      </c>
      <c r="E221" s="3">
        <v>4.5</v>
      </c>
      <c r="F221" s="3">
        <f t="shared" si="26"/>
        <v>4.6500000000000004</v>
      </c>
      <c r="G221" s="3"/>
      <c r="H221" s="3"/>
      <c r="I221" s="3">
        <v>14.5</v>
      </c>
      <c r="J221" s="3"/>
      <c r="K221" s="3"/>
      <c r="L221" s="3"/>
      <c r="M221" s="3"/>
      <c r="N221" s="30"/>
      <c r="Q221" s="3">
        <v>14.5</v>
      </c>
      <c r="R221" s="3"/>
      <c r="S221" s="36">
        <f t="shared" si="29"/>
        <v>0.55133079847908739</v>
      </c>
    </row>
    <row r="222" spans="1:21" x14ac:dyDescent="0.25">
      <c r="A222" s="3">
        <v>9</v>
      </c>
      <c r="B222" s="3" t="s">
        <v>69</v>
      </c>
      <c r="C222" s="3" t="s">
        <v>67</v>
      </c>
      <c r="D222" s="3">
        <v>5</v>
      </c>
      <c r="E222" s="3">
        <v>3.5</v>
      </c>
      <c r="F222" s="3">
        <f t="shared" si="26"/>
        <v>4.25</v>
      </c>
      <c r="G222" s="3"/>
      <c r="H222" s="3"/>
      <c r="I222" s="3">
        <v>14.7</v>
      </c>
      <c r="J222" s="3"/>
      <c r="K222" s="3"/>
      <c r="L222" s="3"/>
      <c r="M222" s="3"/>
      <c r="N222" s="30"/>
      <c r="Q222" s="3">
        <v>14.7</v>
      </c>
      <c r="R222" s="3"/>
      <c r="S222" s="36">
        <f t="shared" si="29"/>
        <v>0.55893536121673004</v>
      </c>
    </row>
    <row r="223" spans="1:21" x14ac:dyDescent="0.25">
      <c r="A223" s="3">
        <v>10</v>
      </c>
      <c r="B223" s="3" t="s">
        <v>69</v>
      </c>
      <c r="C223" s="3" t="s">
        <v>67</v>
      </c>
      <c r="D223" s="3">
        <v>2.8</v>
      </c>
      <c r="E223" s="3">
        <v>3.4</v>
      </c>
      <c r="F223" s="3">
        <f t="shared" si="26"/>
        <v>3.0999999999999996</v>
      </c>
      <c r="G223" s="3"/>
      <c r="H223" s="3"/>
      <c r="I223" s="3">
        <v>11.2</v>
      </c>
      <c r="J223" s="3"/>
      <c r="K223" s="3"/>
      <c r="L223" s="3"/>
      <c r="M223" s="3"/>
      <c r="N223" s="30"/>
      <c r="Q223" s="3">
        <v>11.2</v>
      </c>
      <c r="R223" s="3"/>
      <c r="S223" s="36">
        <f t="shared" si="29"/>
        <v>0.42585551330798477</v>
      </c>
    </row>
    <row r="224" spans="1:21" x14ac:dyDescent="0.25">
      <c r="A224" s="3">
        <v>11</v>
      </c>
      <c r="B224" s="3" t="s">
        <v>69</v>
      </c>
      <c r="C224" s="3" t="s">
        <v>67</v>
      </c>
      <c r="D224" s="3">
        <v>4.2</v>
      </c>
      <c r="E224" s="3">
        <v>3.5</v>
      </c>
      <c r="F224" s="3">
        <f t="shared" si="26"/>
        <v>3.85</v>
      </c>
      <c r="G224" s="3"/>
      <c r="H224" s="3"/>
      <c r="I224" s="3">
        <v>12.3</v>
      </c>
      <c r="J224" s="3"/>
      <c r="K224" s="3"/>
      <c r="L224" s="3">
        <v>453</v>
      </c>
      <c r="M224" s="3">
        <v>25.4</v>
      </c>
      <c r="N224" s="30">
        <f t="shared" si="27"/>
        <v>1.7018000000000004</v>
      </c>
      <c r="Q224" s="3">
        <v>12.3</v>
      </c>
      <c r="R224" s="3">
        <v>25.4</v>
      </c>
      <c r="S224" s="1">
        <f>Q224/R$224</f>
        <v>0.48425196850393704</v>
      </c>
      <c r="T224" s="36"/>
      <c r="U224" s="36"/>
    </row>
    <row r="225" spans="1:21" x14ac:dyDescent="0.25">
      <c r="A225" s="3">
        <v>12</v>
      </c>
      <c r="B225" s="3" t="s">
        <v>69</v>
      </c>
      <c r="C225" s="3" t="s">
        <v>67</v>
      </c>
      <c r="D225" s="3">
        <v>2.5</v>
      </c>
      <c r="E225" s="3">
        <v>3.5</v>
      </c>
      <c r="F225" s="3">
        <f t="shared" si="26"/>
        <v>3</v>
      </c>
      <c r="G225" s="3"/>
      <c r="H225" s="3"/>
      <c r="I225" s="3">
        <v>11.6</v>
      </c>
      <c r="J225" s="3"/>
      <c r="K225" s="3"/>
      <c r="L225" s="3"/>
      <c r="M225" s="3"/>
      <c r="N225" s="30"/>
      <c r="Q225" s="3">
        <v>11.6</v>
      </c>
      <c r="R225" s="3"/>
      <c r="S225" s="36">
        <f t="shared" ref="S225:S233" si="30">Q225/R$224</f>
        <v>0.45669291338582679</v>
      </c>
    </row>
    <row r="226" spans="1:21" x14ac:dyDescent="0.25">
      <c r="A226" s="3">
        <v>13</v>
      </c>
      <c r="B226" s="3" t="s">
        <v>69</v>
      </c>
      <c r="C226" s="3" t="s">
        <v>67</v>
      </c>
      <c r="D226" s="3">
        <v>2.9</v>
      </c>
      <c r="E226" s="3">
        <v>3.8</v>
      </c>
      <c r="F226" s="3">
        <f t="shared" si="26"/>
        <v>3.3499999999999996</v>
      </c>
      <c r="G226" s="3"/>
      <c r="H226" s="3"/>
      <c r="I226" s="3">
        <v>11.2</v>
      </c>
      <c r="J226" s="3"/>
      <c r="K226" s="3"/>
      <c r="L226" s="3"/>
      <c r="M226" s="3"/>
      <c r="N226" s="30"/>
      <c r="Q226" s="3">
        <v>11.2</v>
      </c>
      <c r="R226" s="3"/>
      <c r="S226" s="36">
        <f t="shared" si="30"/>
        <v>0.44094488188976377</v>
      </c>
    </row>
    <row r="227" spans="1:21" x14ac:dyDescent="0.25">
      <c r="A227" s="3">
        <v>14</v>
      </c>
      <c r="B227" s="3" t="s">
        <v>69</v>
      </c>
      <c r="C227" s="3" t="s">
        <v>67</v>
      </c>
      <c r="D227" s="3">
        <v>3</v>
      </c>
      <c r="E227" s="3">
        <v>3.6</v>
      </c>
      <c r="F227" s="3">
        <f t="shared" si="26"/>
        <v>3.3</v>
      </c>
      <c r="G227" s="3"/>
      <c r="H227" s="3"/>
      <c r="I227" s="3">
        <v>13.7</v>
      </c>
      <c r="J227" s="3"/>
      <c r="K227" s="3"/>
      <c r="L227" s="3"/>
      <c r="M227" s="3"/>
      <c r="N227" s="30"/>
      <c r="Q227" s="3">
        <v>13.7</v>
      </c>
      <c r="R227" s="3"/>
      <c r="S227" s="36">
        <f t="shared" si="30"/>
        <v>0.53937007874015752</v>
      </c>
    </row>
    <row r="228" spans="1:21" x14ac:dyDescent="0.25">
      <c r="A228" s="3">
        <v>15</v>
      </c>
      <c r="B228" s="3" t="s">
        <v>69</v>
      </c>
      <c r="C228" s="3" t="s">
        <v>67</v>
      </c>
      <c r="D228" s="3">
        <v>3.3</v>
      </c>
      <c r="E228" s="3">
        <v>3</v>
      </c>
      <c r="F228" s="3">
        <f t="shared" si="26"/>
        <v>3.15</v>
      </c>
      <c r="G228" s="3"/>
      <c r="H228" s="3"/>
      <c r="I228" s="3">
        <v>14.9</v>
      </c>
      <c r="J228" s="3"/>
      <c r="K228" s="3"/>
      <c r="L228" s="3"/>
      <c r="M228" s="3"/>
      <c r="N228" s="30"/>
      <c r="Q228" s="3">
        <v>14.9</v>
      </c>
      <c r="R228" s="3"/>
      <c r="S228" s="36">
        <f t="shared" si="30"/>
        <v>0.58661417322834652</v>
      </c>
    </row>
    <row r="229" spans="1:21" x14ac:dyDescent="0.25">
      <c r="A229" s="3">
        <v>16</v>
      </c>
      <c r="B229" s="3" t="s">
        <v>69</v>
      </c>
      <c r="C229" s="3" t="s">
        <v>67</v>
      </c>
      <c r="D229" s="3">
        <v>5</v>
      </c>
      <c r="E229" s="3">
        <v>4.5</v>
      </c>
      <c r="F229" s="3">
        <f t="shared" si="26"/>
        <v>4.75</v>
      </c>
      <c r="G229" s="3"/>
      <c r="H229" s="3"/>
      <c r="I229" s="3">
        <v>14.6</v>
      </c>
      <c r="J229" s="3"/>
      <c r="K229" s="3"/>
      <c r="L229" s="3"/>
      <c r="M229" s="3"/>
      <c r="N229" s="30"/>
      <c r="Q229" s="3">
        <v>14.6</v>
      </c>
      <c r="R229" s="3"/>
      <c r="S229" s="36">
        <f t="shared" si="30"/>
        <v>0.57480314960629919</v>
      </c>
    </row>
    <row r="230" spans="1:21" x14ac:dyDescent="0.25">
      <c r="A230" s="3">
        <v>17</v>
      </c>
      <c r="B230" s="3" t="s">
        <v>69</v>
      </c>
      <c r="C230" s="3" t="s">
        <v>67</v>
      </c>
      <c r="D230" s="3">
        <v>4.4000000000000004</v>
      </c>
      <c r="E230" s="3">
        <v>2.8</v>
      </c>
      <c r="F230" s="3">
        <f t="shared" si="26"/>
        <v>3.6</v>
      </c>
      <c r="G230" s="3"/>
      <c r="H230" s="3"/>
      <c r="I230" s="3">
        <v>13.2</v>
      </c>
      <c r="J230" s="3"/>
      <c r="K230" s="3"/>
      <c r="L230" s="3"/>
      <c r="M230" s="3"/>
      <c r="N230" s="30"/>
      <c r="Q230" s="3">
        <v>13.2</v>
      </c>
      <c r="R230" s="3"/>
      <c r="S230" s="36">
        <f t="shared" si="30"/>
        <v>0.51968503937007871</v>
      </c>
    </row>
    <row r="231" spans="1:21" x14ac:dyDescent="0.25">
      <c r="A231" s="3">
        <v>18</v>
      </c>
      <c r="B231" s="3" t="s">
        <v>69</v>
      </c>
      <c r="C231" s="3" t="s">
        <v>67</v>
      </c>
      <c r="D231" s="3">
        <v>2</v>
      </c>
      <c r="E231" s="3">
        <v>1.7</v>
      </c>
      <c r="F231" s="3">
        <f t="shared" si="26"/>
        <v>1.85</v>
      </c>
      <c r="G231" s="3"/>
      <c r="H231" s="3"/>
      <c r="I231" s="3">
        <v>14.1</v>
      </c>
      <c r="J231" s="3"/>
      <c r="K231" s="3"/>
      <c r="L231" s="3"/>
      <c r="M231" s="3"/>
      <c r="N231" s="30"/>
      <c r="Q231" s="3">
        <v>14.1</v>
      </c>
      <c r="R231" s="3"/>
      <c r="S231" s="36">
        <f t="shared" si="30"/>
        <v>0.55511811023622049</v>
      </c>
    </row>
    <row r="232" spans="1:21" x14ac:dyDescent="0.25">
      <c r="A232" s="3">
        <v>19</v>
      </c>
      <c r="B232" s="3" t="s">
        <v>69</v>
      </c>
      <c r="C232" s="3" t="s">
        <v>67</v>
      </c>
      <c r="D232" s="3">
        <v>2.5</v>
      </c>
      <c r="E232" s="3">
        <v>3</v>
      </c>
      <c r="F232" s="3">
        <f t="shared" si="26"/>
        <v>2.75</v>
      </c>
      <c r="G232" s="3"/>
      <c r="H232" s="3"/>
      <c r="I232" s="3">
        <v>14.1</v>
      </c>
      <c r="J232" s="3"/>
      <c r="K232" s="3"/>
      <c r="L232" s="3"/>
      <c r="M232" s="3"/>
      <c r="N232" s="30"/>
      <c r="Q232" s="3">
        <v>14.1</v>
      </c>
      <c r="R232" s="3"/>
      <c r="S232" s="36">
        <f t="shared" si="30"/>
        <v>0.55511811023622049</v>
      </c>
    </row>
    <row r="233" spans="1:21" x14ac:dyDescent="0.25">
      <c r="A233" s="3">
        <v>20</v>
      </c>
      <c r="B233" s="3" t="s">
        <v>69</v>
      </c>
      <c r="C233" s="3" t="s">
        <v>67</v>
      </c>
      <c r="D233" s="3">
        <v>3</v>
      </c>
      <c r="E233" s="3">
        <v>2.5</v>
      </c>
      <c r="F233" s="3">
        <f t="shared" si="26"/>
        <v>2.75</v>
      </c>
      <c r="G233" s="3"/>
      <c r="H233" s="3"/>
      <c r="I233" s="3">
        <v>15</v>
      </c>
      <c r="J233" s="3"/>
      <c r="K233" s="3"/>
      <c r="L233" s="3"/>
      <c r="M233" s="3"/>
      <c r="N233" s="30"/>
      <c r="Q233" s="3">
        <v>15</v>
      </c>
      <c r="R233" s="3"/>
      <c r="S233" s="36">
        <f t="shared" si="30"/>
        <v>0.59055118110236227</v>
      </c>
    </row>
    <row r="234" spans="1:21" x14ac:dyDescent="0.25">
      <c r="A234" s="3">
        <v>21</v>
      </c>
      <c r="B234" s="3" t="s">
        <v>69</v>
      </c>
      <c r="C234" s="3" t="s">
        <v>67</v>
      </c>
      <c r="D234" s="3">
        <v>3</v>
      </c>
      <c r="E234" s="3">
        <v>2.5</v>
      </c>
      <c r="F234" s="3">
        <f t="shared" si="26"/>
        <v>2.75</v>
      </c>
      <c r="G234" s="3"/>
      <c r="H234" s="3"/>
      <c r="I234" s="3">
        <v>12.7</v>
      </c>
      <c r="J234" s="3"/>
      <c r="K234" s="3"/>
      <c r="L234" s="3">
        <v>498.5</v>
      </c>
      <c r="M234" s="3">
        <v>28.6</v>
      </c>
      <c r="N234" s="30">
        <f t="shared" si="27"/>
        <v>1.9162000000000003</v>
      </c>
      <c r="Q234" s="3">
        <v>12.7</v>
      </c>
      <c r="R234" s="3">
        <v>28.6</v>
      </c>
      <c r="S234" s="1">
        <f>Q234/R$234</f>
        <v>0.44405594405594401</v>
      </c>
      <c r="T234" s="36"/>
      <c r="U234" s="36"/>
    </row>
    <row r="235" spans="1:21" x14ac:dyDescent="0.25">
      <c r="A235" s="3">
        <v>22</v>
      </c>
      <c r="B235" s="3" t="s">
        <v>69</v>
      </c>
      <c r="C235" s="3" t="s">
        <v>67</v>
      </c>
      <c r="D235" s="3">
        <v>2</v>
      </c>
      <c r="E235" s="3">
        <v>2.4</v>
      </c>
      <c r="F235" s="3">
        <f t="shared" si="26"/>
        <v>2.2000000000000002</v>
      </c>
      <c r="G235" s="3"/>
      <c r="H235" s="3"/>
      <c r="I235" s="3">
        <v>14.3</v>
      </c>
      <c r="J235" s="3"/>
      <c r="K235" s="3"/>
      <c r="L235" s="3"/>
      <c r="M235" s="3"/>
      <c r="N235" s="30"/>
      <c r="Q235" s="3">
        <v>14.3</v>
      </c>
      <c r="R235" s="3"/>
      <c r="S235" s="36">
        <f t="shared" ref="S235:S243" si="31">Q235/R$234</f>
        <v>0.5</v>
      </c>
    </row>
    <row r="236" spans="1:21" x14ac:dyDescent="0.25">
      <c r="A236" s="3">
        <v>23</v>
      </c>
      <c r="B236" s="3" t="s">
        <v>69</v>
      </c>
      <c r="C236" s="3" t="s">
        <v>67</v>
      </c>
      <c r="D236" s="3">
        <v>2.1</v>
      </c>
      <c r="E236" s="3">
        <v>3</v>
      </c>
      <c r="F236" s="3">
        <f t="shared" si="26"/>
        <v>2.5499999999999998</v>
      </c>
      <c r="G236" s="3"/>
      <c r="H236" s="3"/>
      <c r="I236" s="3">
        <v>15.3</v>
      </c>
      <c r="J236" s="3"/>
      <c r="K236" s="3"/>
      <c r="L236" s="3"/>
      <c r="M236" s="3"/>
      <c r="N236" s="30"/>
      <c r="Q236" s="3">
        <v>15.3</v>
      </c>
      <c r="R236" s="3"/>
      <c r="S236" s="36">
        <f t="shared" si="31"/>
        <v>0.534965034965035</v>
      </c>
    </row>
    <row r="237" spans="1:21" x14ac:dyDescent="0.25">
      <c r="A237" s="3">
        <v>24</v>
      </c>
      <c r="B237" s="3" t="s">
        <v>69</v>
      </c>
      <c r="C237" s="3" t="s">
        <v>67</v>
      </c>
      <c r="D237" s="3">
        <v>2.1</v>
      </c>
      <c r="E237" s="3">
        <v>2.7</v>
      </c>
      <c r="F237" s="3">
        <f t="shared" si="26"/>
        <v>2.4000000000000004</v>
      </c>
      <c r="G237" s="3"/>
      <c r="H237" s="3"/>
      <c r="I237" s="3">
        <v>11.4</v>
      </c>
      <c r="J237" s="3"/>
      <c r="K237" s="3"/>
      <c r="L237" s="3"/>
      <c r="M237" s="3"/>
      <c r="N237" s="30"/>
      <c r="Q237" s="3">
        <v>11.4</v>
      </c>
      <c r="R237" s="3"/>
      <c r="S237" s="36">
        <f t="shared" si="31"/>
        <v>0.39860139860139859</v>
      </c>
    </row>
    <row r="238" spans="1:21" x14ac:dyDescent="0.25">
      <c r="A238" s="3">
        <v>25</v>
      </c>
      <c r="B238" s="3" t="s">
        <v>69</v>
      </c>
      <c r="C238" s="3" t="s">
        <v>67</v>
      </c>
      <c r="D238" s="3">
        <v>2.7</v>
      </c>
      <c r="E238" s="3">
        <v>3.1</v>
      </c>
      <c r="F238" s="3">
        <f t="shared" si="26"/>
        <v>2.9000000000000004</v>
      </c>
      <c r="G238" s="3"/>
      <c r="H238" s="3"/>
      <c r="I238" s="3">
        <v>12.4</v>
      </c>
      <c r="J238" s="3"/>
      <c r="K238" s="3"/>
      <c r="L238" s="3"/>
      <c r="M238" s="3"/>
      <c r="N238" s="30"/>
      <c r="Q238" s="3">
        <v>12.4</v>
      </c>
      <c r="R238" s="3"/>
      <c r="S238" s="36">
        <f t="shared" si="31"/>
        <v>0.43356643356643354</v>
      </c>
    </row>
    <row r="239" spans="1:21" x14ac:dyDescent="0.25">
      <c r="A239" s="3">
        <v>26</v>
      </c>
      <c r="B239" s="3" t="s">
        <v>69</v>
      </c>
      <c r="C239" s="3" t="s">
        <v>67</v>
      </c>
      <c r="D239" s="3">
        <v>1.3</v>
      </c>
      <c r="E239" s="3">
        <v>1.5</v>
      </c>
      <c r="F239" s="3">
        <f t="shared" si="26"/>
        <v>1.4</v>
      </c>
      <c r="G239" s="3"/>
      <c r="H239" s="3"/>
      <c r="I239" s="3">
        <v>13.9</v>
      </c>
      <c r="J239" s="3"/>
      <c r="K239" s="3"/>
      <c r="L239" s="3"/>
      <c r="M239" s="3"/>
      <c r="N239" s="30"/>
      <c r="Q239" s="3">
        <v>13.9</v>
      </c>
      <c r="R239" s="3"/>
      <c r="S239" s="36">
        <f t="shared" si="31"/>
        <v>0.48601398601398599</v>
      </c>
    </row>
    <row r="240" spans="1:21" x14ac:dyDescent="0.25">
      <c r="A240" s="3">
        <v>27</v>
      </c>
      <c r="B240" s="3" t="s">
        <v>69</v>
      </c>
      <c r="C240" s="3" t="s">
        <v>67</v>
      </c>
      <c r="D240" s="3">
        <v>2.8</v>
      </c>
      <c r="E240" s="3">
        <v>3.4</v>
      </c>
      <c r="F240" s="3">
        <f t="shared" si="26"/>
        <v>3.0999999999999996</v>
      </c>
      <c r="G240" s="3"/>
      <c r="H240" s="3"/>
      <c r="I240" s="3">
        <v>14.1</v>
      </c>
      <c r="J240" s="3"/>
      <c r="K240" s="3"/>
      <c r="L240" s="3"/>
      <c r="M240" s="3"/>
      <c r="N240" s="30"/>
      <c r="Q240" s="3">
        <v>14.1</v>
      </c>
      <c r="R240" s="3"/>
      <c r="S240" s="36">
        <f t="shared" si="31"/>
        <v>0.49300699300699297</v>
      </c>
    </row>
    <row r="241" spans="1:21" x14ac:dyDescent="0.25">
      <c r="A241" s="3">
        <v>28</v>
      </c>
      <c r="B241" s="3" t="s">
        <v>69</v>
      </c>
      <c r="C241" s="3" t="s">
        <v>67</v>
      </c>
      <c r="D241" s="3">
        <v>2.5</v>
      </c>
      <c r="E241" s="3">
        <v>2.8</v>
      </c>
      <c r="F241" s="3">
        <f t="shared" si="26"/>
        <v>2.65</v>
      </c>
      <c r="G241" s="3"/>
      <c r="H241" s="3"/>
      <c r="I241" s="3">
        <v>10.6</v>
      </c>
      <c r="J241" s="3"/>
      <c r="K241" s="3"/>
      <c r="L241" s="3"/>
      <c r="M241" s="3"/>
      <c r="N241" s="30"/>
      <c r="Q241" s="3">
        <v>10.6</v>
      </c>
      <c r="R241" s="3"/>
      <c r="S241" s="36">
        <f t="shared" si="31"/>
        <v>0.37062937062937062</v>
      </c>
    </row>
    <row r="242" spans="1:21" x14ac:dyDescent="0.25">
      <c r="A242" s="3">
        <v>29</v>
      </c>
      <c r="B242" s="3" t="s">
        <v>69</v>
      </c>
      <c r="C242" s="3" t="s">
        <v>67</v>
      </c>
      <c r="D242" s="3">
        <v>3.4</v>
      </c>
      <c r="E242" s="3">
        <v>3</v>
      </c>
      <c r="F242" s="3">
        <f t="shared" si="26"/>
        <v>3.2</v>
      </c>
      <c r="G242" s="3"/>
      <c r="H242" s="3"/>
      <c r="I242" s="3">
        <v>13.1</v>
      </c>
      <c r="J242" s="3"/>
      <c r="K242" s="3"/>
      <c r="L242" s="3"/>
      <c r="M242" s="3"/>
      <c r="N242" s="30"/>
      <c r="Q242" s="3">
        <v>13.1</v>
      </c>
      <c r="R242" s="3"/>
      <c r="S242" s="36">
        <f t="shared" si="31"/>
        <v>0.45804195804195802</v>
      </c>
    </row>
    <row r="243" spans="1:21" x14ac:dyDescent="0.25">
      <c r="A243" s="3">
        <v>30</v>
      </c>
      <c r="B243" s="3" t="s">
        <v>69</v>
      </c>
      <c r="C243" s="3" t="s">
        <v>67</v>
      </c>
      <c r="D243" s="3">
        <v>3.3</v>
      </c>
      <c r="E243" s="3">
        <v>3.8</v>
      </c>
      <c r="F243" s="3">
        <f>AVERAGE(D243:E243)</f>
        <v>3.55</v>
      </c>
      <c r="G243" s="3"/>
      <c r="H243" s="3"/>
      <c r="I243" s="3">
        <v>13</v>
      </c>
      <c r="J243" s="3"/>
      <c r="K243" s="3"/>
      <c r="L243" s="3"/>
      <c r="M243" s="3"/>
      <c r="N243" s="30"/>
      <c r="Q243" s="3">
        <v>13</v>
      </c>
      <c r="R243" s="3"/>
      <c r="S243" s="36">
        <f t="shared" si="31"/>
        <v>0.45454545454545453</v>
      </c>
    </row>
    <row r="244" spans="1:21" x14ac:dyDescent="0.25">
      <c r="A244" s="3">
        <v>1</v>
      </c>
      <c r="B244" s="3" t="s">
        <v>70</v>
      </c>
      <c r="C244" s="3" t="s">
        <v>67</v>
      </c>
      <c r="D244" s="3">
        <v>4.4000000000000004</v>
      </c>
      <c r="E244" s="3">
        <v>4.5</v>
      </c>
      <c r="F244" s="3">
        <f t="shared" si="26"/>
        <v>4.45</v>
      </c>
      <c r="G244" s="3">
        <f>AVERAGE(F244:F273)</f>
        <v>5.2666666666666657</v>
      </c>
      <c r="H244" s="3">
        <f>STDEV(F244:F273)</f>
        <v>0.51282404950150939</v>
      </c>
      <c r="I244" s="3">
        <v>10.7</v>
      </c>
      <c r="J244" s="3">
        <f>AVERAGE(I244:I273)</f>
        <v>11.636666666666665</v>
      </c>
      <c r="K244" s="3">
        <f>STDEV(I244:I273)</f>
        <v>1.0496250014544057</v>
      </c>
      <c r="L244" s="3">
        <v>1026.8</v>
      </c>
      <c r="M244" s="3">
        <v>19.8</v>
      </c>
      <c r="N244" s="30">
        <f t="shared" si="27"/>
        <v>1.3266000000000004</v>
      </c>
      <c r="O244" s="30">
        <f>AVERAGE(N244:N273)</f>
        <v>1.3065000000000002</v>
      </c>
      <c r="P244" s="30">
        <f>STDEV(N244:N273)</f>
        <v>2.0100000000000229E-2</v>
      </c>
      <c r="Q244" s="3">
        <v>10.7</v>
      </c>
      <c r="R244" s="3">
        <v>19.8</v>
      </c>
      <c r="S244" s="1">
        <f>Q244/R$244</f>
        <v>0.54040404040404033</v>
      </c>
      <c r="T244" s="36">
        <f>AVERAGE(S244:S273)</f>
        <v>0.59697236790986774</v>
      </c>
      <c r="U244" s="36">
        <f>STDEV(S244:S273)</f>
        <v>5.5452369176216543E-2</v>
      </c>
    </row>
    <row r="245" spans="1:21" x14ac:dyDescent="0.25">
      <c r="A245" s="3">
        <v>2</v>
      </c>
      <c r="B245" s="3" t="s">
        <v>70</v>
      </c>
      <c r="C245" s="3" t="s">
        <v>67</v>
      </c>
      <c r="D245" s="3">
        <v>4.2</v>
      </c>
      <c r="E245" s="3">
        <v>4.5</v>
      </c>
      <c r="F245" s="3">
        <f t="shared" si="26"/>
        <v>4.3499999999999996</v>
      </c>
      <c r="G245" s="3"/>
      <c r="H245" s="3"/>
      <c r="I245" s="3">
        <v>10.8</v>
      </c>
      <c r="J245" s="3"/>
      <c r="K245" s="3"/>
      <c r="L245" s="3"/>
      <c r="M245" s="3"/>
      <c r="N245" s="30"/>
      <c r="Q245" s="3">
        <v>10.8</v>
      </c>
      <c r="R245" s="3"/>
      <c r="S245" s="36">
        <f t="shared" ref="S245:S253" si="32">Q245/R$244</f>
        <v>0.54545454545454553</v>
      </c>
    </row>
    <row r="246" spans="1:21" x14ac:dyDescent="0.25">
      <c r="A246" s="3">
        <v>3</v>
      </c>
      <c r="B246" s="3" t="s">
        <v>70</v>
      </c>
      <c r="C246" s="3" t="s">
        <v>67</v>
      </c>
      <c r="D246" s="3">
        <v>5</v>
      </c>
      <c r="E246" s="3">
        <v>5.4</v>
      </c>
      <c r="F246" s="3">
        <f t="shared" si="26"/>
        <v>5.2</v>
      </c>
      <c r="G246" s="3"/>
      <c r="H246" s="3"/>
      <c r="I246" s="3">
        <v>12.5</v>
      </c>
      <c r="J246" s="3"/>
      <c r="K246" s="3"/>
      <c r="L246" s="3"/>
      <c r="M246" s="3"/>
      <c r="N246" s="30"/>
      <c r="Q246" s="3">
        <v>12.5</v>
      </c>
      <c r="R246" s="3"/>
      <c r="S246" s="36">
        <f t="shared" si="32"/>
        <v>0.63131313131313127</v>
      </c>
    </row>
    <row r="247" spans="1:21" x14ac:dyDescent="0.25">
      <c r="A247" s="3">
        <v>4</v>
      </c>
      <c r="B247" s="3" t="s">
        <v>70</v>
      </c>
      <c r="C247" s="3" t="s">
        <v>67</v>
      </c>
      <c r="D247" s="3">
        <v>5.5</v>
      </c>
      <c r="E247" s="3">
        <v>5.4</v>
      </c>
      <c r="F247" s="3">
        <f t="shared" si="26"/>
        <v>5.45</v>
      </c>
      <c r="G247" s="3"/>
      <c r="H247" s="3"/>
      <c r="I247" s="3">
        <v>11.8</v>
      </c>
      <c r="J247" s="3"/>
      <c r="K247" s="3"/>
      <c r="L247" s="3"/>
      <c r="M247" s="3"/>
      <c r="N247" s="30"/>
      <c r="Q247" s="3">
        <v>11.8</v>
      </c>
      <c r="R247" s="3"/>
      <c r="S247" s="36">
        <f t="shared" si="32"/>
        <v>0.59595959595959602</v>
      </c>
    </row>
    <row r="248" spans="1:21" x14ac:dyDescent="0.25">
      <c r="A248" s="3">
        <v>5</v>
      </c>
      <c r="B248" s="3" t="s">
        <v>70</v>
      </c>
      <c r="C248" s="3" t="s">
        <v>67</v>
      </c>
      <c r="D248" s="3">
        <v>4.5</v>
      </c>
      <c r="E248" s="3">
        <v>5.5</v>
      </c>
      <c r="F248" s="3">
        <f t="shared" si="26"/>
        <v>5</v>
      </c>
      <c r="G248" s="3"/>
      <c r="H248" s="3"/>
      <c r="I248" s="3">
        <v>9.9</v>
      </c>
      <c r="J248" s="3"/>
      <c r="K248" s="3"/>
      <c r="L248" s="3"/>
      <c r="M248" s="3"/>
      <c r="N248" s="30"/>
      <c r="Q248" s="3">
        <v>9.9</v>
      </c>
      <c r="R248" s="3"/>
      <c r="S248" s="36">
        <f t="shared" si="32"/>
        <v>0.5</v>
      </c>
    </row>
    <row r="249" spans="1:21" x14ac:dyDescent="0.25">
      <c r="A249" s="3">
        <v>6</v>
      </c>
      <c r="B249" s="3" t="s">
        <v>70</v>
      </c>
      <c r="C249" s="3" t="s">
        <v>67</v>
      </c>
      <c r="D249" s="3">
        <v>5</v>
      </c>
      <c r="E249" s="3">
        <v>4.7</v>
      </c>
      <c r="F249" s="3">
        <f t="shared" si="26"/>
        <v>4.8499999999999996</v>
      </c>
      <c r="G249" s="3"/>
      <c r="H249" s="3"/>
      <c r="I249" s="3">
        <v>10.6</v>
      </c>
      <c r="J249" s="3"/>
      <c r="K249" s="3"/>
      <c r="L249" s="3"/>
      <c r="M249" s="3"/>
      <c r="N249" s="30"/>
      <c r="Q249" s="3">
        <v>10.6</v>
      </c>
      <c r="R249" s="3"/>
      <c r="S249" s="36">
        <f t="shared" si="32"/>
        <v>0.53535353535353536</v>
      </c>
    </row>
    <row r="250" spans="1:21" x14ac:dyDescent="0.25">
      <c r="A250" s="3">
        <v>7</v>
      </c>
      <c r="B250" s="3" t="s">
        <v>70</v>
      </c>
      <c r="C250" s="3" t="s">
        <v>67</v>
      </c>
      <c r="D250" s="3">
        <v>5.2</v>
      </c>
      <c r="E250" s="3">
        <v>5.6</v>
      </c>
      <c r="F250" s="3">
        <f t="shared" si="26"/>
        <v>5.4</v>
      </c>
      <c r="G250" s="3"/>
      <c r="H250" s="3"/>
      <c r="I250" s="3">
        <v>9</v>
      </c>
      <c r="J250" s="3"/>
      <c r="K250" s="3"/>
      <c r="L250" s="3"/>
      <c r="M250" s="3"/>
      <c r="N250" s="30"/>
      <c r="Q250" s="3">
        <v>9</v>
      </c>
      <c r="R250" s="3"/>
      <c r="S250" s="36">
        <f t="shared" si="32"/>
        <v>0.45454545454545453</v>
      </c>
    </row>
    <row r="251" spans="1:21" x14ac:dyDescent="0.25">
      <c r="A251" s="3">
        <v>8</v>
      </c>
      <c r="B251" s="3" t="s">
        <v>70</v>
      </c>
      <c r="C251" s="3" t="s">
        <v>67</v>
      </c>
      <c r="D251" s="3">
        <v>6</v>
      </c>
      <c r="E251" s="3">
        <v>4.8</v>
      </c>
      <c r="F251" s="3">
        <f t="shared" si="26"/>
        <v>5.4</v>
      </c>
      <c r="G251" s="3"/>
      <c r="H251" s="3"/>
      <c r="I251" s="3">
        <v>10.199999999999999</v>
      </c>
      <c r="J251" s="3"/>
      <c r="K251" s="3"/>
      <c r="L251" s="3"/>
      <c r="M251" s="3"/>
      <c r="N251" s="30"/>
      <c r="Q251" s="3">
        <v>10.199999999999999</v>
      </c>
      <c r="R251" s="3"/>
      <c r="S251" s="36">
        <f t="shared" si="32"/>
        <v>0.51515151515151514</v>
      </c>
    </row>
    <row r="252" spans="1:21" x14ac:dyDescent="0.25">
      <c r="A252" s="3">
        <v>9</v>
      </c>
      <c r="B252" s="3" t="s">
        <v>70</v>
      </c>
      <c r="C252" s="3" t="s">
        <v>67</v>
      </c>
      <c r="D252" s="3">
        <v>5.5</v>
      </c>
      <c r="E252" s="3">
        <v>5</v>
      </c>
      <c r="F252" s="3">
        <f t="shared" si="26"/>
        <v>5.25</v>
      </c>
      <c r="G252" s="3"/>
      <c r="H252" s="3"/>
      <c r="I252" s="3">
        <v>12.1</v>
      </c>
      <c r="J252" s="3"/>
      <c r="K252" s="3"/>
      <c r="L252" s="3"/>
      <c r="M252" s="3"/>
      <c r="N252" s="30"/>
      <c r="Q252" s="3">
        <v>12.1</v>
      </c>
      <c r="R252" s="3"/>
      <c r="S252" s="36">
        <f t="shared" si="32"/>
        <v>0.61111111111111105</v>
      </c>
    </row>
    <row r="253" spans="1:21" x14ac:dyDescent="0.25">
      <c r="A253" s="3">
        <v>10</v>
      </c>
      <c r="B253" s="3" t="s">
        <v>70</v>
      </c>
      <c r="C253" s="3" t="s">
        <v>67</v>
      </c>
      <c r="D253" s="3">
        <v>4</v>
      </c>
      <c r="E253" s="3">
        <v>3.8</v>
      </c>
      <c r="F253" s="3">
        <f t="shared" si="26"/>
        <v>3.9</v>
      </c>
      <c r="G253" s="3"/>
      <c r="H253" s="3"/>
      <c r="I253" s="3">
        <v>12.8</v>
      </c>
      <c r="J253" s="3"/>
      <c r="K253" s="3"/>
      <c r="L253" s="3"/>
      <c r="M253" s="3"/>
      <c r="N253" s="30"/>
      <c r="Q253" s="3">
        <v>12.8</v>
      </c>
      <c r="R253" s="3"/>
      <c r="S253" s="36">
        <f t="shared" si="32"/>
        <v>0.64646464646464652</v>
      </c>
    </row>
    <row r="254" spans="1:21" x14ac:dyDescent="0.25">
      <c r="A254" s="3">
        <v>11</v>
      </c>
      <c r="B254" s="3" t="s">
        <v>70</v>
      </c>
      <c r="C254" s="3" t="s">
        <v>67</v>
      </c>
      <c r="D254" s="3">
        <v>4.5999999999999996</v>
      </c>
      <c r="E254" s="3">
        <v>5.5</v>
      </c>
      <c r="F254" s="3">
        <f t="shared" si="26"/>
        <v>5.05</v>
      </c>
      <c r="G254" s="3"/>
      <c r="H254" s="3"/>
      <c r="I254" s="3">
        <v>12.1</v>
      </c>
      <c r="J254" s="3"/>
      <c r="K254" s="3"/>
      <c r="L254" s="3">
        <v>1122</v>
      </c>
      <c r="M254" s="3">
        <v>19.5</v>
      </c>
      <c r="N254" s="30">
        <f t="shared" si="27"/>
        <v>1.3065000000000002</v>
      </c>
      <c r="Q254" s="3">
        <v>12.1</v>
      </c>
      <c r="R254" s="3">
        <v>19.5</v>
      </c>
      <c r="S254" s="1">
        <f>Q254/R$254</f>
        <v>0.62051282051282053</v>
      </c>
      <c r="T254" s="36"/>
      <c r="U254" s="36"/>
    </row>
    <row r="255" spans="1:21" x14ac:dyDescent="0.25">
      <c r="A255" s="3">
        <v>12</v>
      </c>
      <c r="B255" s="3" t="s">
        <v>70</v>
      </c>
      <c r="C255" s="3" t="s">
        <v>67</v>
      </c>
      <c r="D255" s="3">
        <v>5</v>
      </c>
      <c r="E255" s="3">
        <v>5.3</v>
      </c>
      <c r="F255" s="3">
        <f t="shared" si="26"/>
        <v>5.15</v>
      </c>
      <c r="G255" s="3"/>
      <c r="H255" s="3"/>
      <c r="I255" s="3">
        <v>12.8</v>
      </c>
      <c r="J255" s="3"/>
      <c r="K255" s="3"/>
      <c r="L255" s="3"/>
      <c r="M255" s="3"/>
      <c r="N255" s="30"/>
      <c r="Q255" s="3">
        <v>12.8</v>
      </c>
      <c r="R255" s="3"/>
      <c r="S255" s="36">
        <f t="shared" ref="S255:S263" si="33">Q255/R$254</f>
        <v>0.65641025641025641</v>
      </c>
    </row>
    <row r="256" spans="1:21" x14ac:dyDescent="0.25">
      <c r="A256" s="3">
        <v>13</v>
      </c>
      <c r="B256" s="3" t="s">
        <v>70</v>
      </c>
      <c r="C256" s="3" t="s">
        <v>67</v>
      </c>
      <c r="D256" s="3">
        <v>5.8</v>
      </c>
      <c r="E256" s="3">
        <v>6.7</v>
      </c>
      <c r="F256" s="3">
        <f t="shared" si="26"/>
        <v>6.25</v>
      </c>
      <c r="G256" s="3"/>
      <c r="H256" s="3"/>
      <c r="I256" s="3">
        <v>11.3</v>
      </c>
      <c r="J256" s="3"/>
      <c r="K256" s="3"/>
      <c r="L256" s="3"/>
      <c r="M256" s="3"/>
      <c r="N256" s="30"/>
      <c r="Q256" s="3">
        <v>11.3</v>
      </c>
      <c r="R256" s="3"/>
      <c r="S256" s="36">
        <f t="shared" si="33"/>
        <v>0.57948717948717954</v>
      </c>
    </row>
    <row r="257" spans="1:21" x14ac:dyDescent="0.25">
      <c r="A257" s="3">
        <v>14</v>
      </c>
      <c r="B257" s="3" t="s">
        <v>70</v>
      </c>
      <c r="C257" s="3" t="s">
        <v>67</v>
      </c>
      <c r="D257" s="3">
        <v>5.4</v>
      </c>
      <c r="E257" s="3">
        <v>5.8</v>
      </c>
      <c r="F257" s="3">
        <f t="shared" si="26"/>
        <v>5.6</v>
      </c>
      <c r="G257" s="3"/>
      <c r="H257" s="3"/>
      <c r="I257" s="3">
        <v>11.7</v>
      </c>
      <c r="J257" s="3"/>
      <c r="K257" s="3"/>
      <c r="L257" s="3"/>
      <c r="M257" s="3"/>
      <c r="N257" s="30"/>
      <c r="Q257" s="3">
        <v>11.7</v>
      </c>
      <c r="R257" s="3"/>
      <c r="S257" s="36">
        <f t="shared" si="33"/>
        <v>0.6</v>
      </c>
    </row>
    <row r="258" spans="1:21" x14ac:dyDescent="0.25">
      <c r="A258" s="3">
        <v>15</v>
      </c>
      <c r="B258" s="3" t="s">
        <v>70</v>
      </c>
      <c r="C258" s="3" t="s">
        <v>67</v>
      </c>
      <c r="D258" s="3">
        <v>5.4</v>
      </c>
      <c r="E258" s="3">
        <v>5.5</v>
      </c>
      <c r="F258" s="3">
        <f t="shared" si="26"/>
        <v>5.45</v>
      </c>
      <c r="G258" s="3"/>
      <c r="H258" s="3"/>
      <c r="I258" s="3">
        <v>12.3</v>
      </c>
      <c r="J258" s="3"/>
      <c r="K258" s="3"/>
      <c r="L258" s="3"/>
      <c r="M258" s="3"/>
      <c r="N258" s="30"/>
      <c r="Q258" s="3">
        <v>12.3</v>
      </c>
      <c r="R258" s="3"/>
      <c r="S258" s="36">
        <f t="shared" si="33"/>
        <v>0.63076923076923086</v>
      </c>
    </row>
    <row r="259" spans="1:21" x14ac:dyDescent="0.25">
      <c r="A259" s="3">
        <v>16</v>
      </c>
      <c r="B259" s="3" t="s">
        <v>70</v>
      </c>
      <c r="C259" s="3" t="s">
        <v>67</v>
      </c>
      <c r="D259" s="3">
        <v>4.5</v>
      </c>
      <c r="E259" s="3">
        <v>5.8</v>
      </c>
      <c r="F259" s="3">
        <f t="shared" si="26"/>
        <v>5.15</v>
      </c>
      <c r="G259" s="3"/>
      <c r="H259" s="3"/>
      <c r="I259" s="3">
        <v>12.7</v>
      </c>
      <c r="J259" s="3"/>
      <c r="K259" s="3"/>
      <c r="L259" s="3"/>
      <c r="M259" s="3"/>
      <c r="N259" s="30"/>
      <c r="Q259" s="3">
        <v>12.7</v>
      </c>
      <c r="R259" s="3"/>
      <c r="S259" s="36">
        <f t="shared" si="33"/>
        <v>0.6512820512820513</v>
      </c>
    </row>
    <row r="260" spans="1:21" x14ac:dyDescent="0.25">
      <c r="A260" s="3">
        <v>17</v>
      </c>
      <c r="B260" s="3" t="s">
        <v>70</v>
      </c>
      <c r="C260" s="3" t="s">
        <v>67</v>
      </c>
      <c r="D260" s="3">
        <v>5</v>
      </c>
      <c r="E260" s="3">
        <v>5.2</v>
      </c>
      <c r="F260" s="3">
        <f t="shared" si="26"/>
        <v>5.0999999999999996</v>
      </c>
      <c r="G260" s="3"/>
      <c r="H260" s="3"/>
      <c r="I260" s="3">
        <v>12.9</v>
      </c>
      <c r="J260" s="3"/>
      <c r="K260" s="3"/>
      <c r="L260" s="3"/>
      <c r="M260" s="3"/>
      <c r="N260" s="30"/>
      <c r="Q260" s="3">
        <v>12.9</v>
      </c>
      <c r="R260" s="3"/>
      <c r="S260" s="36">
        <f t="shared" si="33"/>
        <v>0.66153846153846152</v>
      </c>
    </row>
    <row r="261" spans="1:21" x14ac:dyDescent="0.25">
      <c r="A261" s="3">
        <v>18</v>
      </c>
      <c r="B261" s="3" t="s">
        <v>70</v>
      </c>
      <c r="C261" s="3" t="s">
        <v>67</v>
      </c>
      <c r="D261" s="3">
        <v>4.2</v>
      </c>
      <c r="E261" s="3">
        <v>6</v>
      </c>
      <c r="F261" s="3">
        <f t="shared" ref="F261:F273" si="34">AVERAGE(D261:E261)</f>
        <v>5.0999999999999996</v>
      </c>
      <c r="G261" s="3"/>
      <c r="H261" s="3"/>
      <c r="I261" s="3">
        <v>13.5</v>
      </c>
      <c r="J261" s="3"/>
      <c r="K261" s="3"/>
      <c r="L261" s="3"/>
      <c r="M261" s="3"/>
      <c r="N261" s="30"/>
      <c r="Q261" s="3">
        <v>13.5</v>
      </c>
      <c r="R261" s="3"/>
      <c r="S261" s="36">
        <f t="shared" si="33"/>
        <v>0.69230769230769229</v>
      </c>
    </row>
    <row r="262" spans="1:21" x14ac:dyDescent="0.25">
      <c r="A262" s="3">
        <v>19</v>
      </c>
      <c r="B262" s="3" t="s">
        <v>70</v>
      </c>
      <c r="C262" s="3" t="s">
        <v>67</v>
      </c>
      <c r="D262" s="3">
        <v>6.5</v>
      </c>
      <c r="E262" s="3">
        <v>6</v>
      </c>
      <c r="F262" s="3">
        <f t="shared" si="34"/>
        <v>6.25</v>
      </c>
      <c r="G262" s="3"/>
      <c r="H262" s="3"/>
      <c r="I262" s="3">
        <v>12.9</v>
      </c>
      <c r="J262" s="3"/>
      <c r="K262" s="3"/>
      <c r="L262" s="3"/>
      <c r="M262" s="3"/>
      <c r="N262" s="30"/>
      <c r="Q262" s="3">
        <v>12.9</v>
      </c>
      <c r="R262" s="3"/>
      <c r="S262" s="36">
        <f t="shared" si="33"/>
        <v>0.66153846153846152</v>
      </c>
    </row>
    <row r="263" spans="1:21" x14ac:dyDescent="0.25">
      <c r="A263" s="3">
        <v>20</v>
      </c>
      <c r="B263" s="3" t="s">
        <v>70</v>
      </c>
      <c r="C263" s="3" t="s">
        <v>67</v>
      </c>
      <c r="D263" s="3">
        <v>5.6</v>
      </c>
      <c r="E263" s="3">
        <v>5.5</v>
      </c>
      <c r="F263" s="3">
        <f t="shared" si="34"/>
        <v>5.55</v>
      </c>
      <c r="G263" s="3"/>
      <c r="H263" s="3"/>
      <c r="I263" s="3">
        <v>11.2</v>
      </c>
      <c r="J263" s="3"/>
      <c r="K263" s="3"/>
      <c r="L263" s="3"/>
      <c r="M263" s="3"/>
      <c r="N263" s="30"/>
      <c r="Q263" s="3">
        <v>11.2</v>
      </c>
      <c r="R263" s="3"/>
      <c r="S263" s="36">
        <f t="shared" si="33"/>
        <v>0.57435897435897432</v>
      </c>
    </row>
    <row r="264" spans="1:21" x14ac:dyDescent="0.25">
      <c r="A264" s="3">
        <v>21</v>
      </c>
      <c r="B264" s="3" t="s">
        <v>70</v>
      </c>
      <c r="C264" s="3" t="s">
        <v>67</v>
      </c>
      <c r="D264" s="3">
        <v>4.8</v>
      </c>
      <c r="E264" s="3">
        <v>5.9</v>
      </c>
      <c r="F264" s="3">
        <f t="shared" si="34"/>
        <v>5.35</v>
      </c>
      <c r="G264" s="3"/>
      <c r="H264" s="3"/>
      <c r="I264" s="3">
        <v>12</v>
      </c>
      <c r="J264" s="3"/>
      <c r="K264" s="3"/>
      <c r="L264" s="3">
        <v>987.4</v>
      </c>
      <c r="M264" s="3">
        <v>19.2</v>
      </c>
      <c r="N264" s="30">
        <f t="shared" ref="N264" si="35">M264*0.1*0.067*100/10</f>
        <v>1.2864</v>
      </c>
      <c r="Q264" s="3">
        <v>12</v>
      </c>
      <c r="R264" s="3">
        <v>19.2</v>
      </c>
      <c r="S264" s="1">
        <f>Q264/R$264</f>
        <v>0.625</v>
      </c>
      <c r="T264" s="36"/>
      <c r="U264" s="36"/>
    </row>
    <row r="265" spans="1:21" x14ac:dyDescent="0.25">
      <c r="A265" s="3">
        <v>22</v>
      </c>
      <c r="B265" s="3" t="s">
        <v>70</v>
      </c>
      <c r="C265" s="3" t="s">
        <v>67</v>
      </c>
      <c r="D265" s="3">
        <v>4.8</v>
      </c>
      <c r="E265" s="3">
        <v>5</v>
      </c>
      <c r="F265" s="3">
        <f t="shared" si="34"/>
        <v>4.9000000000000004</v>
      </c>
      <c r="G265" s="3"/>
      <c r="H265" s="3"/>
      <c r="I265" s="3">
        <v>12.2</v>
      </c>
      <c r="J265" s="3"/>
      <c r="K265" s="3"/>
      <c r="L265" s="3"/>
      <c r="M265" s="3"/>
      <c r="N265" s="30"/>
      <c r="Q265" s="3">
        <v>12.2</v>
      </c>
      <c r="R265" s="3"/>
      <c r="S265" s="36">
        <f t="shared" ref="S265:S273" si="36">Q265/R$264</f>
        <v>0.63541666666666663</v>
      </c>
    </row>
    <row r="266" spans="1:21" x14ac:dyDescent="0.25">
      <c r="A266" s="3">
        <v>23</v>
      </c>
      <c r="B266" s="3" t="s">
        <v>70</v>
      </c>
      <c r="C266" s="3" t="s">
        <v>67</v>
      </c>
      <c r="D266" s="3">
        <v>5.2</v>
      </c>
      <c r="E266" s="3">
        <v>5.9</v>
      </c>
      <c r="F266" s="3">
        <f t="shared" si="34"/>
        <v>5.5500000000000007</v>
      </c>
      <c r="G266" s="3"/>
      <c r="H266" s="3"/>
      <c r="I266" s="3">
        <v>11.4</v>
      </c>
      <c r="J266" s="3"/>
      <c r="K266" s="3"/>
      <c r="L266" s="3"/>
      <c r="M266" s="3"/>
      <c r="N266" s="30"/>
      <c r="Q266" s="3">
        <v>11.4</v>
      </c>
      <c r="R266" s="3"/>
      <c r="S266" s="36">
        <f t="shared" si="36"/>
        <v>0.59375</v>
      </c>
    </row>
    <row r="267" spans="1:21" x14ac:dyDescent="0.25">
      <c r="A267" s="3">
        <v>24</v>
      </c>
      <c r="B267" s="3" t="s">
        <v>70</v>
      </c>
      <c r="C267" s="3" t="s">
        <v>67</v>
      </c>
      <c r="D267" s="3">
        <v>5.8</v>
      </c>
      <c r="E267" s="3">
        <v>5.4</v>
      </c>
      <c r="F267" s="3">
        <f t="shared" si="34"/>
        <v>5.6</v>
      </c>
      <c r="G267" s="3"/>
      <c r="H267" s="3"/>
      <c r="I267" s="3">
        <v>11.1</v>
      </c>
      <c r="J267" s="3"/>
      <c r="K267" s="3"/>
      <c r="L267" s="3"/>
      <c r="M267" s="3"/>
      <c r="N267" s="30"/>
      <c r="Q267" s="3">
        <v>11.1</v>
      </c>
      <c r="R267" s="3"/>
      <c r="S267" s="36">
        <f t="shared" si="36"/>
        <v>0.578125</v>
      </c>
    </row>
    <row r="268" spans="1:21" x14ac:dyDescent="0.25">
      <c r="A268" s="3">
        <v>25</v>
      </c>
      <c r="B268" s="3" t="s">
        <v>70</v>
      </c>
      <c r="C268" s="3" t="s">
        <v>67</v>
      </c>
      <c r="D268" s="3">
        <v>6</v>
      </c>
      <c r="E268" s="3">
        <v>5.4</v>
      </c>
      <c r="F268" s="3">
        <f t="shared" si="34"/>
        <v>5.7</v>
      </c>
      <c r="G268" s="3"/>
      <c r="H268" s="3"/>
      <c r="I268" s="3">
        <v>10.7</v>
      </c>
      <c r="J268" s="3"/>
      <c r="K268" s="3"/>
      <c r="L268" s="3"/>
      <c r="M268" s="3"/>
      <c r="N268" s="30"/>
      <c r="Q268" s="3">
        <v>10.7</v>
      </c>
      <c r="R268" s="3"/>
      <c r="S268" s="36">
        <f t="shared" si="36"/>
        <v>0.55729166666666663</v>
      </c>
    </row>
    <row r="269" spans="1:21" x14ac:dyDescent="0.25">
      <c r="A269" s="3">
        <v>26</v>
      </c>
      <c r="B269" s="3" t="s">
        <v>70</v>
      </c>
      <c r="C269" s="3" t="s">
        <v>67</v>
      </c>
      <c r="D269" s="3">
        <v>5.5</v>
      </c>
      <c r="E269" s="3">
        <v>6.3</v>
      </c>
      <c r="F269" s="3">
        <f t="shared" si="34"/>
        <v>5.9</v>
      </c>
      <c r="G269" s="3"/>
      <c r="H269" s="3"/>
      <c r="I269" s="3">
        <v>12.3</v>
      </c>
      <c r="J269" s="3"/>
      <c r="K269" s="3"/>
      <c r="L269" s="3"/>
      <c r="M269" s="3"/>
      <c r="N269" s="30"/>
      <c r="Q269" s="3">
        <v>12.3</v>
      </c>
      <c r="R269" s="3"/>
      <c r="S269" s="36">
        <f t="shared" si="36"/>
        <v>0.64062500000000011</v>
      </c>
    </row>
    <row r="270" spans="1:21" x14ac:dyDescent="0.25">
      <c r="A270" s="3">
        <v>27</v>
      </c>
      <c r="B270" s="3" t="s">
        <v>70</v>
      </c>
      <c r="C270" s="3" t="s">
        <v>67</v>
      </c>
      <c r="D270" s="3">
        <v>5.4</v>
      </c>
      <c r="E270" s="3">
        <v>6.4</v>
      </c>
      <c r="F270" s="3">
        <f t="shared" si="34"/>
        <v>5.9</v>
      </c>
      <c r="G270" s="3"/>
      <c r="H270" s="3"/>
      <c r="I270" s="3">
        <v>12.4</v>
      </c>
      <c r="J270" s="3"/>
      <c r="K270" s="3"/>
      <c r="L270" s="3"/>
      <c r="M270" s="3"/>
      <c r="N270" s="30"/>
      <c r="Q270" s="3">
        <v>12.4</v>
      </c>
      <c r="R270" s="3"/>
      <c r="S270" s="36">
        <f t="shared" si="36"/>
        <v>0.64583333333333337</v>
      </c>
    </row>
    <row r="271" spans="1:21" x14ac:dyDescent="0.25">
      <c r="A271" s="3">
        <v>28</v>
      </c>
      <c r="B271" s="3" t="s">
        <v>70</v>
      </c>
      <c r="C271" s="3" t="s">
        <v>67</v>
      </c>
      <c r="D271" s="3">
        <v>5.5</v>
      </c>
      <c r="E271" s="3">
        <v>5</v>
      </c>
      <c r="F271" s="3">
        <f t="shared" si="34"/>
        <v>5.25</v>
      </c>
      <c r="G271" s="3"/>
      <c r="H271" s="3"/>
      <c r="I271" s="3">
        <v>10.199999999999999</v>
      </c>
      <c r="J271" s="3"/>
      <c r="K271" s="3"/>
      <c r="L271" s="3"/>
      <c r="M271" s="3"/>
      <c r="N271" s="30"/>
      <c r="Q271" s="3">
        <v>10.199999999999999</v>
      </c>
      <c r="R271" s="3"/>
      <c r="S271" s="36">
        <f t="shared" si="36"/>
        <v>0.53125</v>
      </c>
    </row>
    <row r="272" spans="1:21" x14ac:dyDescent="0.25">
      <c r="A272" s="3">
        <v>29</v>
      </c>
      <c r="B272" s="3" t="s">
        <v>70</v>
      </c>
      <c r="C272" s="3" t="s">
        <v>67</v>
      </c>
      <c r="D272" s="3">
        <v>6</v>
      </c>
      <c r="E272" s="3">
        <v>4.5</v>
      </c>
      <c r="F272" s="3">
        <f t="shared" si="34"/>
        <v>5.25</v>
      </c>
      <c r="G272" s="3"/>
      <c r="H272" s="3"/>
      <c r="I272" s="3">
        <v>11.6</v>
      </c>
      <c r="J272" s="3"/>
      <c r="K272" s="3"/>
      <c r="L272" s="3"/>
      <c r="M272" s="3"/>
      <c r="N272" s="30"/>
      <c r="Q272" s="3">
        <v>11.6</v>
      </c>
      <c r="R272" s="3"/>
      <c r="S272" s="36">
        <f t="shared" si="36"/>
        <v>0.60416666666666663</v>
      </c>
    </row>
    <row r="273" spans="1:19" x14ac:dyDescent="0.25">
      <c r="A273" s="3">
        <v>30</v>
      </c>
      <c r="B273" s="3" t="s">
        <v>70</v>
      </c>
      <c r="C273" s="3" t="s">
        <v>67</v>
      </c>
      <c r="D273" s="3">
        <v>4.4000000000000004</v>
      </c>
      <c r="E273" s="3">
        <v>5</v>
      </c>
      <c r="F273" s="3">
        <f t="shared" si="34"/>
        <v>4.7</v>
      </c>
      <c r="G273" s="3"/>
      <c r="H273" s="3"/>
      <c r="I273" s="3">
        <v>11.4</v>
      </c>
      <c r="J273" s="3"/>
      <c r="K273" s="3"/>
      <c r="L273" s="3"/>
      <c r="M273" s="3"/>
      <c r="N273" s="30"/>
      <c r="Q273" s="3">
        <v>11.4</v>
      </c>
      <c r="R273" s="3"/>
      <c r="S273" s="36">
        <f t="shared" si="36"/>
        <v>0.59375</v>
      </c>
    </row>
  </sheetData>
  <autoFilter ref="A3:R273"/>
  <mergeCells count="1">
    <mergeCell ref="A1:M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W122"/>
  <sheetViews>
    <sheetView zoomScale="50" zoomScaleNormal="50" zoomScalePageLayoutView="50" workbookViewId="0">
      <selection activeCell="R113" sqref="R113:W122"/>
    </sheetView>
  </sheetViews>
  <sheetFormatPr baseColWidth="10" defaultColWidth="10.875" defaultRowHeight="15.75" x14ac:dyDescent="0.25"/>
  <cols>
    <col min="1" max="1" width="19" style="1" bestFit="1" customWidth="1"/>
    <col min="2" max="3" width="13.625" style="1" bestFit="1" customWidth="1"/>
    <col min="4" max="4" width="5.125" style="1" bestFit="1" customWidth="1"/>
    <col min="5" max="5" width="5.5" style="1" bestFit="1" customWidth="1"/>
    <col min="6" max="6" width="7.125" style="1" bestFit="1" customWidth="1"/>
    <col min="7" max="7" width="7.125" style="15" customWidth="1"/>
    <col min="8" max="8" width="10.875" style="1"/>
    <col min="9" max="9" width="19" style="1" bestFit="1" customWidth="1"/>
    <col min="10" max="11" width="13.625" style="1" bestFit="1" customWidth="1"/>
    <col min="12" max="12" width="5.125" style="1" bestFit="1" customWidth="1"/>
    <col min="13" max="13" width="5.5" style="1" bestFit="1" customWidth="1"/>
    <col min="14" max="14" width="7.125" style="1" bestFit="1" customWidth="1"/>
    <col min="15" max="15" width="7.125" style="15" customWidth="1"/>
    <col min="16" max="16" width="10.875" style="1"/>
    <col min="17" max="17" width="19" style="1" bestFit="1" customWidth="1"/>
    <col min="18" max="19" width="13.625" style="1" bestFit="1" customWidth="1"/>
    <col min="20" max="20" width="5.125" style="1" bestFit="1" customWidth="1"/>
    <col min="21" max="21" width="5.5" style="1" bestFit="1" customWidth="1"/>
    <col min="22" max="22" width="7.125" style="1" bestFit="1" customWidth="1"/>
    <col min="23" max="23" width="7.125" style="15" customWidth="1"/>
    <col min="24" max="16384" width="10.875" style="1"/>
  </cols>
  <sheetData>
    <row r="1" spans="1:23" x14ac:dyDescent="0.25">
      <c r="A1" s="37" t="s">
        <v>34</v>
      </c>
      <c r="B1" s="37"/>
      <c r="C1" s="37"/>
      <c r="D1" s="37"/>
      <c r="E1" s="37"/>
      <c r="F1" s="37"/>
      <c r="G1" s="6"/>
      <c r="I1" s="38">
        <v>42181</v>
      </c>
      <c r="J1" s="38"/>
      <c r="K1" s="38"/>
      <c r="L1" s="38"/>
      <c r="M1" s="38"/>
      <c r="N1" s="38"/>
      <c r="O1" s="16"/>
      <c r="S1" s="2"/>
    </row>
    <row r="3" spans="1:23" x14ac:dyDescent="0.25">
      <c r="A3" s="39" t="s">
        <v>6</v>
      </c>
      <c r="B3" s="40"/>
      <c r="C3" s="40"/>
      <c r="D3" s="40"/>
      <c r="E3" s="40"/>
      <c r="F3" s="41"/>
      <c r="G3" s="7"/>
      <c r="I3" s="39" t="s">
        <v>9</v>
      </c>
      <c r="J3" s="40"/>
      <c r="K3" s="40"/>
      <c r="L3" s="40"/>
      <c r="M3" s="40"/>
      <c r="N3" s="41"/>
      <c r="O3" s="7"/>
      <c r="Q3" s="39" t="s">
        <v>12</v>
      </c>
      <c r="R3" s="40"/>
      <c r="S3" s="40"/>
      <c r="T3" s="40"/>
      <c r="U3" s="40"/>
      <c r="V3" s="41"/>
      <c r="W3" s="7"/>
    </row>
    <row r="4" spans="1:23" x14ac:dyDescent="0.25">
      <c r="A4" s="3" t="s">
        <v>0</v>
      </c>
      <c r="B4" s="3" t="s">
        <v>1</v>
      </c>
      <c r="C4" s="3" t="s">
        <v>2</v>
      </c>
      <c r="D4" s="3" t="s">
        <v>3</v>
      </c>
      <c r="E4" s="3" t="s">
        <v>4</v>
      </c>
      <c r="F4" s="3" t="s">
        <v>5</v>
      </c>
      <c r="G4" s="8"/>
      <c r="I4" s="3" t="s">
        <v>0</v>
      </c>
      <c r="J4" s="3" t="s">
        <v>1</v>
      </c>
      <c r="K4" s="3" t="s">
        <v>2</v>
      </c>
      <c r="L4" s="3" t="s">
        <v>3</v>
      </c>
      <c r="M4" s="3" t="s">
        <v>4</v>
      </c>
      <c r="N4" s="3" t="s">
        <v>5</v>
      </c>
      <c r="O4" s="8"/>
      <c r="Q4" s="3" t="s">
        <v>0</v>
      </c>
      <c r="R4" s="3" t="s">
        <v>1</v>
      </c>
      <c r="S4" s="3" t="s">
        <v>2</v>
      </c>
      <c r="T4" s="3" t="s">
        <v>3</v>
      </c>
      <c r="U4" s="3" t="s">
        <v>4</v>
      </c>
      <c r="V4" s="3" t="s">
        <v>5</v>
      </c>
      <c r="W4" s="8"/>
    </row>
    <row r="5" spans="1:23" x14ac:dyDescent="0.25">
      <c r="A5" s="3">
        <v>1</v>
      </c>
      <c r="B5" s="3">
        <v>4</v>
      </c>
      <c r="C5" s="3">
        <v>3</v>
      </c>
      <c r="D5" s="3">
        <v>9.5</v>
      </c>
      <c r="E5" s="3">
        <v>735.1</v>
      </c>
      <c r="F5" s="3">
        <v>19.399999999999999</v>
      </c>
      <c r="G5" s="8" t="s">
        <v>39</v>
      </c>
      <c r="I5" s="3">
        <v>1</v>
      </c>
      <c r="J5" s="3">
        <v>4.5</v>
      </c>
      <c r="K5" s="3">
        <v>4.5</v>
      </c>
      <c r="L5" s="3">
        <v>13.2</v>
      </c>
      <c r="M5" s="3">
        <v>506.1</v>
      </c>
      <c r="N5" s="3">
        <v>24.7</v>
      </c>
      <c r="O5" s="8"/>
      <c r="Q5" s="3">
        <v>1</v>
      </c>
      <c r="R5" s="3">
        <v>5</v>
      </c>
      <c r="S5" s="3">
        <v>4.8</v>
      </c>
      <c r="T5" s="3">
        <v>13.3</v>
      </c>
      <c r="U5" s="3">
        <v>1020.6</v>
      </c>
      <c r="V5" s="3">
        <v>20.100000000000001</v>
      </c>
      <c r="W5" s="8"/>
    </row>
    <row r="6" spans="1:23" x14ac:dyDescent="0.25">
      <c r="A6" s="3">
        <v>2</v>
      </c>
      <c r="B6" s="3">
        <v>3.4</v>
      </c>
      <c r="C6" s="3">
        <v>3.6</v>
      </c>
      <c r="D6" s="3">
        <v>8.3000000000000007</v>
      </c>
      <c r="E6" s="3"/>
      <c r="F6" s="3"/>
      <c r="G6" s="8"/>
      <c r="I6" s="3">
        <v>2</v>
      </c>
      <c r="J6" s="3">
        <v>4</v>
      </c>
      <c r="K6" s="3">
        <v>5</v>
      </c>
      <c r="L6" s="3">
        <v>13.7</v>
      </c>
      <c r="M6" s="3"/>
      <c r="N6" s="3"/>
      <c r="O6" s="8" t="s">
        <v>48</v>
      </c>
      <c r="Q6" s="3">
        <v>2</v>
      </c>
      <c r="R6" s="3">
        <v>5.5</v>
      </c>
      <c r="S6" s="3">
        <v>5.2</v>
      </c>
      <c r="T6" s="3">
        <v>11.5</v>
      </c>
      <c r="U6" s="3"/>
      <c r="V6" s="3"/>
      <c r="W6" s="8"/>
    </row>
    <row r="7" spans="1:23" x14ac:dyDescent="0.25">
      <c r="A7" s="3">
        <v>3</v>
      </c>
      <c r="B7" s="3">
        <v>3.6</v>
      </c>
      <c r="C7" s="3">
        <v>4.2</v>
      </c>
      <c r="D7" s="3">
        <v>7.8</v>
      </c>
      <c r="E7" s="3"/>
      <c r="F7" s="3"/>
      <c r="G7" s="8"/>
      <c r="I7" s="3">
        <v>3</v>
      </c>
      <c r="J7" s="3">
        <v>4.5999999999999996</v>
      </c>
      <c r="K7" s="3">
        <v>5.6</v>
      </c>
      <c r="L7" s="3">
        <v>15.7</v>
      </c>
      <c r="M7" s="3"/>
      <c r="N7" s="3"/>
      <c r="O7" s="8"/>
      <c r="Q7" s="3">
        <v>3</v>
      </c>
      <c r="R7" s="3">
        <v>3.4</v>
      </c>
      <c r="S7" s="3">
        <v>3.1</v>
      </c>
      <c r="T7" s="3">
        <v>12.1</v>
      </c>
      <c r="U7" s="3"/>
      <c r="V7" s="3"/>
      <c r="W7" s="8"/>
    </row>
    <row r="8" spans="1:23" x14ac:dyDescent="0.25">
      <c r="A8" s="3">
        <v>4</v>
      </c>
      <c r="B8" s="3">
        <v>3.6</v>
      </c>
      <c r="C8" s="3">
        <v>4.5</v>
      </c>
      <c r="D8" s="3">
        <v>10.8</v>
      </c>
      <c r="E8" s="3"/>
      <c r="F8" s="3"/>
      <c r="G8" s="8" t="s">
        <v>39</v>
      </c>
      <c r="I8" s="3">
        <v>4</v>
      </c>
      <c r="J8" s="3">
        <v>4.3</v>
      </c>
      <c r="K8" s="3">
        <v>5</v>
      </c>
      <c r="L8" s="3">
        <v>15.4</v>
      </c>
      <c r="M8" s="3"/>
      <c r="N8" s="3"/>
      <c r="O8" s="8"/>
      <c r="Q8" s="3">
        <v>4</v>
      </c>
      <c r="R8" s="3">
        <v>5</v>
      </c>
      <c r="S8" s="3">
        <v>4.5</v>
      </c>
      <c r="T8" s="3">
        <v>11.6</v>
      </c>
      <c r="U8" s="3"/>
      <c r="V8" s="3"/>
      <c r="W8" s="8"/>
    </row>
    <row r="9" spans="1:23" x14ac:dyDescent="0.25">
      <c r="A9" s="3">
        <v>5</v>
      </c>
      <c r="B9" s="3">
        <v>3</v>
      </c>
      <c r="C9" s="3">
        <v>2.5</v>
      </c>
      <c r="D9" s="3">
        <v>10</v>
      </c>
      <c r="E9" s="3"/>
      <c r="F9" s="3"/>
      <c r="G9" s="8"/>
      <c r="I9" s="3">
        <v>5</v>
      </c>
      <c r="J9" s="3">
        <v>3.8</v>
      </c>
      <c r="K9" s="3">
        <v>3.5</v>
      </c>
      <c r="L9" s="3">
        <v>15.2</v>
      </c>
      <c r="M9" s="3"/>
      <c r="N9" s="3"/>
      <c r="O9" s="8" t="s">
        <v>48</v>
      </c>
      <c r="Q9" s="3">
        <v>5</v>
      </c>
      <c r="R9" s="3">
        <v>4.2</v>
      </c>
      <c r="S9" s="3">
        <v>5.2</v>
      </c>
      <c r="T9" s="3">
        <v>12.6</v>
      </c>
      <c r="U9" s="3"/>
      <c r="V9" s="3"/>
      <c r="W9" s="8"/>
    </row>
    <row r="10" spans="1:23" x14ac:dyDescent="0.25">
      <c r="A10" s="3">
        <v>6</v>
      </c>
      <c r="B10" s="3">
        <v>5</v>
      </c>
      <c r="C10" s="3">
        <v>5.5</v>
      </c>
      <c r="D10" s="3">
        <v>7.9</v>
      </c>
      <c r="E10" s="3"/>
      <c r="F10" s="3"/>
      <c r="G10" s="8"/>
      <c r="I10" s="3">
        <v>6</v>
      </c>
      <c r="J10" s="3">
        <v>5.6</v>
      </c>
      <c r="K10" s="3">
        <v>6.2</v>
      </c>
      <c r="L10" s="3">
        <v>13.7</v>
      </c>
      <c r="M10" s="3"/>
      <c r="N10" s="3"/>
      <c r="O10" s="8"/>
      <c r="Q10" s="3">
        <v>6</v>
      </c>
      <c r="R10" s="3">
        <v>5.3</v>
      </c>
      <c r="S10" s="3">
        <v>4.5</v>
      </c>
      <c r="T10" s="3">
        <v>13</v>
      </c>
      <c r="U10" s="3"/>
      <c r="V10" s="3"/>
      <c r="W10" s="8"/>
    </row>
    <row r="11" spans="1:23" x14ac:dyDescent="0.25">
      <c r="A11" s="3">
        <v>7</v>
      </c>
      <c r="B11" s="3">
        <v>3.7</v>
      </c>
      <c r="C11" s="3">
        <v>4</v>
      </c>
      <c r="D11" s="3">
        <v>7.9</v>
      </c>
      <c r="E11" s="3"/>
      <c r="F11" s="3"/>
      <c r="G11" s="8" t="s">
        <v>45</v>
      </c>
      <c r="I11" s="3">
        <v>7</v>
      </c>
      <c r="J11" s="3">
        <v>5.5</v>
      </c>
      <c r="K11" s="3">
        <v>6</v>
      </c>
      <c r="L11" s="3">
        <v>14.2</v>
      </c>
      <c r="M11" s="3"/>
      <c r="N11" s="3"/>
      <c r="O11" s="8"/>
      <c r="Q11" s="3">
        <v>7</v>
      </c>
      <c r="R11" s="3">
        <v>4</v>
      </c>
      <c r="S11" s="3">
        <v>4.5</v>
      </c>
      <c r="T11" s="3">
        <v>12.6</v>
      </c>
      <c r="U11" s="3"/>
      <c r="V11" s="3"/>
      <c r="W11" s="8" t="s">
        <v>39</v>
      </c>
    </row>
    <row r="12" spans="1:23" x14ac:dyDescent="0.25">
      <c r="A12" s="3">
        <v>8</v>
      </c>
      <c r="B12" s="3">
        <v>7.6</v>
      </c>
      <c r="C12" s="3">
        <v>6.1</v>
      </c>
      <c r="D12" s="3">
        <v>10.7</v>
      </c>
      <c r="E12" s="3"/>
      <c r="F12" s="3"/>
      <c r="G12" s="8"/>
      <c r="I12" s="3">
        <v>8</v>
      </c>
      <c r="J12" s="3">
        <v>4.5</v>
      </c>
      <c r="K12" s="3">
        <v>5.2</v>
      </c>
      <c r="L12" s="3">
        <v>14.6</v>
      </c>
      <c r="M12" s="3"/>
      <c r="N12" s="3"/>
      <c r="O12" s="8"/>
      <c r="Q12" s="3">
        <v>8</v>
      </c>
      <c r="R12" s="3">
        <v>5.4</v>
      </c>
      <c r="S12" s="3">
        <v>5.6</v>
      </c>
      <c r="T12" s="3">
        <v>12.8</v>
      </c>
      <c r="U12" s="3"/>
      <c r="V12" s="3"/>
      <c r="W12" s="8"/>
    </row>
    <row r="13" spans="1:23" x14ac:dyDescent="0.25">
      <c r="A13" s="3">
        <v>9</v>
      </c>
      <c r="B13" s="3">
        <v>4</v>
      </c>
      <c r="C13" s="3">
        <v>5</v>
      </c>
      <c r="D13" s="3">
        <v>11.2</v>
      </c>
      <c r="E13" s="3"/>
      <c r="F13" s="3"/>
      <c r="G13" s="8"/>
      <c r="I13" s="3">
        <v>9</v>
      </c>
      <c r="J13" s="3">
        <v>4.8</v>
      </c>
      <c r="K13" s="3">
        <v>5.2</v>
      </c>
      <c r="L13" s="3">
        <v>11.1</v>
      </c>
      <c r="M13" s="3"/>
      <c r="N13" s="3"/>
      <c r="O13" s="8"/>
      <c r="Q13" s="3">
        <v>9</v>
      </c>
      <c r="R13" s="3"/>
      <c r="S13" s="3"/>
      <c r="T13" s="3"/>
      <c r="U13" s="3"/>
      <c r="V13" s="3"/>
      <c r="W13" s="8"/>
    </row>
    <row r="14" spans="1:23" x14ac:dyDescent="0.25">
      <c r="A14" s="3">
        <v>10</v>
      </c>
      <c r="B14" s="3">
        <v>4</v>
      </c>
      <c r="C14" s="3">
        <v>4.2</v>
      </c>
      <c r="D14" s="3">
        <v>10.4</v>
      </c>
      <c r="E14" s="3"/>
      <c r="F14" s="3"/>
      <c r="G14" s="8" t="s">
        <v>40</v>
      </c>
      <c r="I14" s="3">
        <v>10</v>
      </c>
      <c r="J14" s="3">
        <v>5.4</v>
      </c>
      <c r="K14" s="3">
        <v>4.5</v>
      </c>
      <c r="L14" s="3">
        <v>14.5</v>
      </c>
      <c r="M14" s="3"/>
      <c r="N14" s="3"/>
      <c r="O14" s="8" t="s">
        <v>39</v>
      </c>
      <c r="Q14" s="3">
        <v>10</v>
      </c>
      <c r="R14" s="3"/>
      <c r="S14" s="3"/>
      <c r="T14" s="3"/>
      <c r="U14" s="3"/>
      <c r="V14" s="3"/>
      <c r="W14" s="8"/>
    </row>
    <row r="16" spans="1:23" x14ac:dyDescent="0.25">
      <c r="A16" s="39" t="s">
        <v>7</v>
      </c>
      <c r="B16" s="40"/>
      <c r="C16" s="40"/>
      <c r="D16" s="40"/>
      <c r="E16" s="40"/>
      <c r="F16" s="41"/>
      <c r="G16" s="7"/>
      <c r="I16" s="39" t="s">
        <v>10</v>
      </c>
      <c r="J16" s="40"/>
      <c r="K16" s="40"/>
      <c r="L16" s="40"/>
      <c r="M16" s="40"/>
      <c r="N16" s="41"/>
      <c r="O16" s="7"/>
      <c r="Q16" s="39" t="s">
        <v>13</v>
      </c>
      <c r="R16" s="40"/>
      <c r="S16" s="40"/>
      <c r="T16" s="40"/>
      <c r="U16" s="40"/>
      <c r="V16" s="41"/>
      <c r="W16" s="7"/>
    </row>
    <row r="17" spans="1:23" x14ac:dyDescent="0.25">
      <c r="A17" s="3" t="s">
        <v>0</v>
      </c>
      <c r="B17" s="3" t="s">
        <v>1</v>
      </c>
      <c r="C17" s="3" t="s">
        <v>2</v>
      </c>
      <c r="D17" s="3" t="s">
        <v>3</v>
      </c>
      <c r="E17" s="3" t="s">
        <v>4</v>
      </c>
      <c r="F17" s="3" t="s">
        <v>5</v>
      </c>
      <c r="G17" s="8"/>
      <c r="I17" s="3" t="s">
        <v>0</v>
      </c>
      <c r="J17" s="3" t="s">
        <v>1</v>
      </c>
      <c r="K17" s="3" t="s">
        <v>2</v>
      </c>
      <c r="L17" s="3" t="s">
        <v>3</v>
      </c>
      <c r="M17" s="3" t="s">
        <v>4</v>
      </c>
      <c r="N17" s="3" t="s">
        <v>5</v>
      </c>
      <c r="O17" s="8"/>
      <c r="Q17" s="3" t="s">
        <v>0</v>
      </c>
      <c r="R17" s="3" t="s">
        <v>1</v>
      </c>
      <c r="S17" s="3" t="s">
        <v>2</v>
      </c>
      <c r="T17" s="3" t="s">
        <v>3</v>
      </c>
      <c r="U17" s="3" t="s">
        <v>4</v>
      </c>
      <c r="V17" s="3" t="s">
        <v>5</v>
      </c>
      <c r="W17" s="8"/>
    </row>
    <row r="18" spans="1:23" x14ac:dyDescent="0.25">
      <c r="A18" s="3">
        <v>1</v>
      </c>
      <c r="B18" s="3">
        <v>4</v>
      </c>
      <c r="C18" s="3">
        <v>3.8</v>
      </c>
      <c r="D18" s="3">
        <v>9.1999999999999993</v>
      </c>
      <c r="E18" s="3">
        <v>713.9</v>
      </c>
      <c r="F18" s="3">
        <v>23.2</v>
      </c>
      <c r="G18" s="8"/>
      <c r="I18" s="3">
        <v>1</v>
      </c>
      <c r="J18" s="3">
        <v>4.5999999999999996</v>
      </c>
      <c r="K18" s="3">
        <v>5.2</v>
      </c>
      <c r="L18" s="3">
        <v>17</v>
      </c>
      <c r="M18" s="3">
        <v>500.2</v>
      </c>
      <c r="N18" s="3">
        <v>28.1</v>
      </c>
      <c r="O18" s="8"/>
      <c r="Q18" s="3">
        <v>1</v>
      </c>
      <c r="R18" s="3">
        <v>4.7</v>
      </c>
      <c r="S18" s="3">
        <v>4.3</v>
      </c>
      <c r="T18" s="3">
        <v>11.1</v>
      </c>
      <c r="U18" s="3">
        <v>876.7</v>
      </c>
      <c r="V18" s="3">
        <v>19.8</v>
      </c>
      <c r="W18" s="8" t="s">
        <v>48</v>
      </c>
    </row>
    <row r="19" spans="1:23" x14ac:dyDescent="0.25">
      <c r="A19" s="3">
        <v>2</v>
      </c>
      <c r="B19" s="3">
        <v>4</v>
      </c>
      <c r="C19" s="3">
        <v>5.5</v>
      </c>
      <c r="D19" s="3">
        <v>10.8</v>
      </c>
      <c r="E19" s="3"/>
      <c r="F19" s="3"/>
      <c r="G19" s="8" t="s">
        <v>40</v>
      </c>
      <c r="I19" s="3">
        <v>2</v>
      </c>
      <c r="J19" s="3">
        <v>4</v>
      </c>
      <c r="K19" s="3">
        <v>4.5999999999999996</v>
      </c>
      <c r="L19" s="3">
        <v>15.5</v>
      </c>
      <c r="M19" s="3"/>
      <c r="N19" s="3"/>
      <c r="O19" s="8" t="s">
        <v>42</v>
      </c>
      <c r="Q19" s="3">
        <v>2</v>
      </c>
      <c r="R19" s="3">
        <v>5.7</v>
      </c>
      <c r="S19" s="3">
        <v>4.5</v>
      </c>
      <c r="T19" s="3">
        <v>11.9</v>
      </c>
      <c r="U19" s="3"/>
      <c r="V19" s="3"/>
      <c r="W19" s="8"/>
    </row>
    <row r="20" spans="1:23" x14ac:dyDescent="0.25">
      <c r="A20" s="3">
        <v>3</v>
      </c>
      <c r="B20" s="3">
        <v>3.6</v>
      </c>
      <c r="C20" s="3">
        <v>5.4</v>
      </c>
      <c r="D20" s="3">
        <v>10.1</v>
      </c>
      <c r="E20" s="3"/>
      <c r="F20" s="3"/>
      <c r="G20" s="8"/>
      <c r="I20" s="3">
        <v>3</v>
      </c>
      <c r="J20" s="3">
        <v>3.6</v>
      </c>
      <c r="K20" s="3">
        <v>4</v>
      </c>
      <c r="L20" s="3">
        <v>14.9</v>
      </c>
      <c r="M20" s="3"/>
      <c r="N20" s="3"/>
      <c r="O20" s="8"/>
      <c r="Q20" s="3">
        <v>3</v>
      </c>
      <c r="R20" s="3">
        <v>4.5</v>
      </c>
      <c r="S20" s="3">
        <v>3.7</v>
      </c>
      <c r="T20" s="3">
        <v>15.1</v>
      </c>
      <c r="U20" s="3"/>
      <c r="V20" s="3"/>
      <c r="W20" s="8"/>
    </row>
    <row r="21" spans="1:23" x14ac:dyDescent="0.25">
      <c r="A21" s="3">
        <v>4</v>
      </c>
      <c r="B21" s="3">
        <v>5</v>
      </c>
      <c r="C21" s="3">
        <v>4.3</v>
      </c>
      <c r="D21" s="3">
        <v>9.1</v>
      </c>
      <c r="E21" s="3"/>
      <c r="F21" s="3"/>
      <c r="G21" s="8" t="s">
        <v>44</v>
      </c>
      <c r="I21" s="3">
        <v>4</v>
      </c>
      <c r="J21" s="3">
        <v>4</v>
      </c>
      <c r="K21" s="3">
        <v>3.7</v>
      </c>
      <c r="L21" s="3">
        <v>14.5</v>
      </c>
      <c r="M21" s="3"/>
      <c r="N21" s="3"/>
      <c r="O21" s="8" t="s">
        <v>40</v>
      </c>
      <c r="Q21" s="3">
        <v>4</v>
      </c>
      <c r="R21" s="3">
        <v>5.5</v>
      </c>
      <c r="S21" s="3">
        <v>5.2</v>
      </c>
      <c r="T21" s="3">
        <v>12.2</v>
      </c>
      <c r="U21" s="3"/>
      <c r="V21" s="3"/>
      <c r="W21" s="8"/>
    </row>
    <row r="22" spans="1:23" x14ac:dyDescent="0.25">
      <c r="A22" s="3">
        <v>5</v>
      </c>
      <c r="B22" s="3">
        <v>4.2</v>
      </c>
      <c r="C22" s="3">
        <v>3</v>
      </c>
      <c r="D22" s="3">
        <v>12.2</v>
      </c>
      <c r="E22" s="3"/>
      <c r="F22" s="3"/>
      <c r="G22" s="8"/>
      <c r="I22" s="3">
        <v>5</v>
      </c>
      <c r="J22" s="3">
        <v>5.2</v>
      </c>
      <c r="K22" s="3">
        <v>4.2</v>
      </c>
      <c r="L22" s="3">
        <v>13.1</v>
      </c>
      <c r="M22" s="3"/>
      <c r="N22" s="3"/>
      <c r="O22" s="8"/>
      <c r="Q22" s="3">
        <v>5</v>
      </c>
      <c r="R22" s="3">
        <v>4.0999999999999996</v>
      </c>
      <c r="S22" s="3">
        <v>5.5</v>
      </c>
      <c r="T22" s="3">
        <v>12.1</v>
      </c>
      <c r="U22" s="3"/>
      <c r="V22" s="3"/>
      <c r="W22" s="8"/>
    </row>
    <row r="23" spans="1:23" x14ac:dyDescent="0.25">
      <c r="A23" s="3">
        <v>6</v>
      </c>
      <c r="B23" s="3">
        <v>3.6</v>
      </c>
      <c r="C23" s="3">
        <v>3.5</v>
      </c>
      <c r="D23" s="3">
        <v>11.6</v>
      </c>
      <c r="E23" s="3"/>
      <c r="F23" s="3"/>
      <c r="G23" s="8" t="s">
        <v>40</v>
      </c>
      <c r="I23" s="3">
        <v>6</v>
      </c>
      <c r="J23" s="3">
        <v>3.7</v>
      </c>
      <c r="K23" s="3">
        <v>5</v>
      </c>
      <c r="L23" s="3">
        <v>15</v>
      </c>
      <c r="M23" s="3"/>
      <c r="N23" s="3"/>
      <c r="O23" s="8"/>
      <c r="Q23" s="3">
        <v>6</v>
      </c>
      <c r="R23" s="3">
        <v>3.6</v>
      </c>
      <c r="S23" s="3">
        <v>3.8</v>
      </c>
      <c r="T23" s="3">
        <v>11.9</v>
      </c>
      <c r="U23" s="3"/>
      <c r="V23" s="3"/>
      <c r="W23" s="8"/>
    </row>
    <row r="24" spans="1:23" x14ac:dyDescent="0.25">
      <c r="A24" s="3">
        <v>7</v>
      </c>
      <c r="B24" s="3">
        <v>2.8</v>
      </c>
      <c r="C24" s="3">
        <v>3.4</v>
      </c>
      <c r="D24" s="3">
        <v>9.6</v>
      </c>
      <c r="E24" s="3"/>
      <c r="F24" s="3"/>
      <c r="G24" s="8"/>
      <c r="I24" s="3">
        <v>7</v>
      </c>
      <c r="J24" s="3">
        <v>4.5999999999999996</v>
      </c>
      <c r="K24" s="3">
        <v>4.7</v>
      </c>
      <c r="L24" s="3">
        <v>12.83</v>
      </c>
      <c r="M24" s="3"/>
      <c r="N24" s="3"/>
      <c r="O24" s="8" t="s">
        <v>40</v>
      </c>
      <c r="Q24" s="3">
        <v>7</v>
      </c>
      <c r="R24" s="3">
        <v>5</v>
      </c>
      <c r="S24" s="3">
        <v>4.7</v>
      </c>
      <c r="T24" s="3">
        <v>11.7</v>
      </c>
      <c r="U24" s="3"/>
      <c r="V24" s="3"/>
      <c r="W24" s="8"/>
    </row>
    <row r="25" spans="1:23" x14ac:dyDescent="0.25">
      <c r="A25" s="3">
        <v>8</v>
      </c>
      <c r="B25" s="3">
        <v>4.4000000000000004</v>
      </c>
      <c r="C25" s="3">
        <v>3.8</v>
      </c>
      <c r="D25" s="3">
        <v>11</v>
      </c>
      <c r="E25" s="3"/>
      <c r="F25" s="3"/>
      <c r="G25" s="8" t="s">
        <v>41</v>
      </c>
      <c r="I25" s="3">
        <v>8</v>
      </c>
      <c r="J25" s="3">
        <v>3.6</v>
      </c>
      <c r="K25" s="3">
        <v>4.2</v>
      </c>
      <c r="L25" s="3">
        <v>13.3</v>
      </c>
      <c r="M25" s="3"/>
      <c r="N25" s="3"/>
      <c r="O25" s="8"/>
      <c r="Q25" s="3">
        <v>8</v>
      </c>
      <c r="R25" s="3">
        <v>5.6</v>
      </c>
      <c r="S25" s="3">
        <v>4.5</v>
      </c>
      <c r="T25" s="3">
        <v>11.5</v>
      </c>
      <c r="U25" s="3"/>
      <c r="V25" s="3"/>
      <c r="W25" s="8"/>
    </row>
    <row r="26" spans="1:23" x14ac:dyDescent="0.25">
      <c r="A26" s="3">
        <v>9</v>
      </c>
      <c r="B26" s="3">
        <v>3.8</v>
      </c>
      <c r="C26" s="3">
        <v>4.0999999999999996</v>
      </c>
      <c r="D26" s="3">
        <v>10.9</v>
      </c>
      <c r="E26" s="3"/>
      <c r="F26" s="3"/>
      <c r="G26" s="8"/>
      <c r="I26" s="3">
        <v>9</v>
      </c>
      <c r="J26" s="3">
        <v>4.2</v>
      </c>
      <c r="K26" s="3">
        <v>5</v>
      </c>
      <c r="L26" s="3">
        <v>15.9</v>
      </c>
      <c r="M26" s="3"/>
      <c r="N26" s="3"/>
      <c r="O26" s="8" t="s">
        <v>44</v>
      </c>
      <c r="Q26" s="3">
        <v>9</v>
      </c>
      <c r="R26" s="3"/>
      <c r="S26" s="3"/>
      <c r="T26" s="3"/>
      <c r="U26" s="3"/>
      <c r="V26" s="3"/>
      <c r="W26" s="8"/>
    </row>
    <row r="27" spans="1:23" x14ac:dyDescent="0.25">
      <c r="A27" s="3">
        <v>10</v>
      </c>
      <c r="B27" s="3">
        <v>3.5</v>
      </c>
      <c r="C27" s="3">
        <v>4</v>
      </c>
      <c r="D27" s="3">
        <v>11.4</v>
      </c>
      <c r="E27" s="3"/>
      <c r="F27" s="3"/>
      <c r="G27" s="8" t="s">
        <v>41</v>
      </c>
      <c r="I27" s="3">
        <v>10</v>
      </c>
      <c r="J27" s="3">
        <v>3</v>
      </c>
      <c r="K27" s="3">
        <v>4.3</v>
      </c>
      <c r="L27" s="3">
        <v>15</v>
      </c>
      <c r="M27" s="3"/>
      <c r="N27" s="3"/>
      <c r="O27" s="8" t="s">
        <v>39</v>
      </c>
      <c r="Q27" s="3">
        <v>10</v>
      </c>
      <c r="R27" s="3"/>
      <c r="S27" s="3"/>
      <c r="T27" s="3"/>
      <c r="U27" s="3"/>
      <c r="V27" s="3"/>
      <c r="W27" s="8"/>
    </row>
    <row r="29" spans="1:23" x14ac:dyDescent="0.25">
      <c r="A29" s="42" t="s">
        <v>8</v>
      </c>
      <c r="B29" s="43"/>
      <c r="C29" s="43"/>
      <c r="D29" s="43"/>
      <c r="E29" s="43"/>
      <c r="F29" s="44"/>
      <c r="G29" s="9"/>
      <c r="I29" s="42" t="s">
        <v>11</v>
      </c>
      <c r="J29" s="43"/>
      <c r="K29" s="43"/>
      <c r="L29" s="43"/>
      <c r="M29" s="43"/>
      <c r="N29" s="44"/>
      <c r="O29" s="9"/>
      <c r="Q29" s="42" t="s">
        <v>14</v>
      </c>
      <c r="R29" s="43"/>
      <c r="S29" s="43"/>
      <c r="T29" s="43"/>
      <c r="U29" s="43"/>
      <c r="V29" s="44"/>
      <c r="W29" s="9"/>
    </row>
    <row r="30" spans="1:23" x14ac:dyDescent="0.25">
      <c r="A30" s="3" t="s">
        <v>0</v>
      </c>
      <c r="B30" s="3" t="s">
        <v>1</v>
      </c>
      <c r="C30" s="3" t="s">
        <v>2</v>
      </c>
      <c r="D30" s="3" t="s">
        <v>3</v>
      </c>
      <c r="E30" s="3" t="s">
        <v>4</v>
      </c>
      <c r="F30" s="3" t="s">
        <v>5</v>
      </c>
      <c r="G30" s="8"/>
      <c r="I30" s="3" t="s">
        <v>0</v>
      </c>
      <c r="J30" s="3" t="s">
        <v>1</v>
      </c>
      <c r="K30" s="3" t="s">
        <v>2</v>
      </c>
      <c r="L30" s="3" t="s">
        <v>3</v>
      </c>
      <c r="M30" s="3" t="s">
        <v>4</v>
      </c>
      <c r="N30" s="3" t="s">
        <v>5</v>
      </c>
      <c r="O30" s="8"/>
      <c r="Q30" s="3" t="s">
        <v>0</v>
      </c>
      <c r="R30" s="3" t="s">
        <v>1</v>
      </c>
      <c r="S30" s="3" t="s">
        <v>2</v>
      </c>
      <c r="T30" s="3" t="s">
        <v>3</v>
      </c>
      <c r="U30" s="3" t="s">
        <v>4</v>
      </c>
      <c r="V30" s="3" t="s">
        <v>5</v>
      </c>
      <c r="W30" s="8"/>
    </row>
    <row r="31" spans="1:23" x14ac:dyDescent="0.25">
      <c r="A31" s="3">
        <v>1</v>
      </c>
      <c r="B31" s="3">
        <v>4.2</v>
      </c>
      <c r="C31" s="3">
        <v>4.7</v>
      </c>
      <c r="D31" s="3">
        <v>11.8</v>
      </c>
      <c r="E31" s="3">
        <v>684.7</v>
      </c>
      <c r="F31" s="3">
        <v>24.1</v>
      </c>
      <c r="G31" s="8" t="s">
        <v>39</v>
      </c>
      <c r="I31" s="3">
        <v>1</v>
      </c>
      <c r="J31" s="3">
        <v>5</v>
      </c>
      <c r="K31" s="3">
        <v>4.5999999999999996</v>
      </c>
      <c r="L31" s="3">
        <v>16</v>
      </c>
      <c r="M31" s="3">
        <v>505.3</v>
      </c>
      <c r="N31" s="3">
        <v>27.5</v>
      </c>
      <c r="O31" s="8" t="s">
        <v>42</v>
      </c>
      <c r="Q31" s="3">
        <v>1</v>
      </c>
      <c r="R31" s="3">
        <v>3.4</v>
      </c>
      <c r="S31" s="3">
        <v>3</v>
      </c>
      <c r="T31" s="3">
        <v>11.6</v>
      </c>
      <c r="U31" s="3">
        <v>1038.4000000000001</v>
      </c>
      <c r="V31" s="3">
        <v>20.2</v>
      </c>
      <c r="W31" s="8"/>
    </row>
    <row r="32" spans="1:23" x14ac:dyDescent="0.25">
      <c r="A32" s="3">
        <v>2</v>
      </c>
      <c r="B32" s="3">
        <v>4.2</v>
      </c>
      <c r="C32" s="3">
        <v>3</v>
      </c>
      <c r="D32" s="3">
        <v>11.3</v>
      </c>
      <c r="E32" s="3"/>
      <c r="F32" s="3"/>
      <c r="G32" s="8" t="s">
        <v>44</v>
      </c>
      <c r="I32" s="3">
        <v>2</v>
      </c>
      <c r="J32" s="3">
        <v>3.2</v>
      </c>
      <c r="K32" s="3">
        <v>4</v>
      </c>
      <c r="L32" s="3">
        <v>13.6</v>
      </c>
      <c r="M32" s="3"/>
      <c r="N32" s="3"/>
      <c r="O32" s="8"/>
      <c r="Q32" s="3">
        <v>2</v>
      </c>
      <c r="R32" s="3">
        <v>4.3</v>
      </c>
      <c r="S32" s="3">
        <v>4</v>
      </c>
      <c r="T32" s="3">
        <v>11.5</v>
      </c>
      <c r="U32" s="3"/>
      <c r="V32" s="3"/>
      <c r="W32" s="8" t="s">
        <v>39</v>
      </c>
    </row>
    <row r="33" spans="1:23" x14ac:dyDescent="0.25">
      <c r="A33" s="3">
        <v>3</v>
      </c>
      <c r="B33" s="3">
        <v>3.2</v>
      </c>
      <c r="C33" s="3">
        <v>4</v>
      </c>
      <c r="D33" s="3">
        <v>12.4</v>
      </c>
      <c r="E33" s="3"/>
      <c r="F33" s="3"/>
      <c r="G33" s="8"/>
      <c r="I33" s="3">
        <v>3</v>
      </c>
      <c r="J33" s="3">
        <v>4.5</v>
      </c>
      <c r="K33" s="3">
        <v>5.5</v>
      </c>
      <c r="L33" s="3">
        <v>14.7</v>
      </c>
      <c r="M33" s="3"/>
      <c r="N33" s="3"/>
      <c r="O33" s="8"/>
      <c r="Q33" s="3">
        <v>3</v>
      </c>
      <c r="R33" s="3">
        <v>4.2</v>
      </c>
      <c r="S33" s="3">
        <v>4.4000000000000004</v>
      </c>
      <c r="T33" s="3">
        <v>13.2</v>
      </c>
      <c r="U33" s="3"/>
      <c r="V33" s="3"/>
      <c r="W33" s="8"/>
    </row>
    <row r="34" spans="1:23" x14ac:dyDescent="0.25">
      <c r="A34" s="3">
        <v>4</v>
      </c>
      <c r="B34" s="3">
        <v>4.4000000000000004</v>
      </c>
      <c r="C34" s="3">
        <v>4</v>
      </c>
      <c r="D34" s="3">
        <v>11.3</v>
      </c>
      <c r="E34" s="3"/>
      <c r="F34" s="3"/>
      <c r="G34" s="8"/>
      <c r="I34" s="3">
        <v>4</v>
      </c>
      <c r="J34" s="3">
        <v>3.8</v>
      </c>
      <c r="K34" s="3">
        <v>4.5999999999999996</v>
      </c>
      <c r="L34" s="3">
        <v>15</v>
      </c>
      <c r="M34" s="3"/>
      <c r="N34" s="3"/>
      <c r="O34" s="8"/>
      <c r="Q34" s="3">
        <v>4</v>
      </c>
      <c r="R34" s="3">
        <v>4.0999999999999996</v>
      </c>
      <c r="S34" s="3">
        <v>4</v>
      </c>
      <c r="T34" s="3">
        <v>11.9</v>
      </c>
      <c r="U34" s="3"/>
      <c r="V34" s="3"/>
      <c r="W34" s="8"/>
    </row>
    <row r="35" spans="1:23" x14ac:dyDescent="0.25">
      <c r="A35" s="3">
        <v>5</v>
      </c>
      <c r="B35" s="3">
        <v>3.8</v>
      </c>
      <c r="C35" s="3">
        <v>3.5</v>
      </c>
      <c r="D35" s="3">
        <v>10.7</v>
      </c>
      <c r="E35" s="3"/>
      <c r="F35" s="3"/>
      <c r="G35" s="8"/>
      <c r="I35" s="3">
        <v>5</v>
      </c>
      <c r="J35" s="3">
        <v>4.4000000000000004</v>
      </c>
      <c r="K35" s="3">
        <v>4.5999999999999996</v>
      </c>
      <c r="L35" s="3">
        <v>15.1</v>
      </c>
      <c r="M35" s="3"/>
      <c r="N35" s="3"/>
      <c r="O35" s="8" t="s">
        <v>44</v>
      </c>
      <c r="Q35" s="3">
        <v>5</v>
      </c>
      <c r="R35" s="3">
        <v>4</v>
      </c>
      <c r="S35" s="3">
        <v>4.2</v>
      </c>
      <c r="T35" s="3">
        <v>10.3</v>
      </c>
      <c r="U35" s="3"/>
      <c r="V35" s="3"/>
      <c r="W35" s="8"/>
    </row>
    <row r="36" spans="1:23" x14ac:dyDescent="0.25">
      <c r="A36" s="3">
        <v>6</v>
      </c>
      <c r="B36" s="3">
        <v>5</v>
      </c>
      <c r="C36" s="3">
        <v>4</v>
      </c>
      <c r="D36" s="3">
        <v>12.8</v>
      </c>
      <c r="E36" s="3"/>
      <c r="F36" s="3"/>
      <c r="G36" s="8" t="s">
        <v>40</v>
      </c>
      <c r="I36" s="3">
        <v>6</v>
      </c>
      <c r="J36" s="3">
        <v>7.3</v>
      </c>
      <c r="K36" s="3">
        <v>5.7</v>
      </c>
      <c r="L36" s="3">
        <v>12.7</v>
      </c>
      <c r="M36" s="3"/>
      <c r="N36" s="3"/>
      <c r="O36" s="8"/>
      <c r="Q36" s="3">
        <v>6</v>
      </c>
      <c r="R36" s="3">
        <v>3.4</v>
      </c>
      <c r="S36" s="3">
        <v>3.5</v>
      </c>
      <c r="T36" s="3">
        <v>11.2</v>
      </c>
      <c r="U36" s="3"/>
      <c r="V36" s="3"/>
      <c r="W36" s="8" t="s">
        <v>48</v>
      </c>
    </row>
    <row r="37" spans="1:23" x14ac:dyDescent="0.25">
      <c r="A37" s="3">
        <v>7</v>
      </c>
      <c r="B37" s="3">
        <v>3.2</v>
      </c>
      <c r="C37" s="3">
        <v>3.8</v>
      </c>
      <c r="D37" s="3">
        <v>9.6999999999999993</v>
      </c>
      <c r="E37" s="3"/>
      <c r="F37" s="3"/>
      <c r="G37" s="8"/>
      <c r="I37" s="3">
        <v>7</v>
      </c>
      <c r="J37" s="3">
        <v>4.5</v>
      </c>
      <c r="K37" s="3">
        <v>5.4</v>
      </c>
      <c r="L37" s="3">
        <v>12.5</v>
      </c>
      <c r="M37" s="3"/>
      <c r="N37" s="3"/>
      <c r="O37" s="8"/>
      <c r="Q37" s="3">
        <v>7</v>
      </c>
      <c r="R37" s="3">
        <v>5</v>
      </c>
      <c r="S37" s="3">
        <v>4.7</v>
      </c>
      <c r="T37" s="3">
        <v>10.4</v>
      </c>
      <c r="U37" s="3"/>
      <c r="V37" s="3"/>
      <c r="W37" s="8"/>
    </row>
    <row r="38" spans="1:23" x14ac:dyDescent="0.25">
      <c r="A38" s="3">
        <v>8</v>
      </c>
      <c r="B38" s="3">
        <v>3.8</v>
      </c>
      <c r="C38" s="3">
        <v>4</v>
      </c>
      <c r="D38" s="3">
        <v>11.7</v>
      </c>
      <c r="E38" s="3"/>
      <c r="F38" s="3"/>
      <c r="G38" s="8"/>
      <c r="I38" s="3">
        <v>8</v>
      </c>
      <c r="J38" s="3">
        <v>3.5</v>
      </c>
      <c r="K38" s="3">
        <v>3.2</v>
      </c>
      <c r="L38" s="3">
        <v>12.2</v>
      </c>
      <c r="M38" s="3"/>
      <c r="N38" s="3"/>
      <c r="O38" s="8"/>
      <c r="Q38" s="3">
        <v>8</v>
      </c>
      <c r="R38" s="3">
        <v>6</v>
      </c>
      <c r="S38" s="3">
        <v>5.4</v>
      </c>
      <c r="T38" s="3">
        <v>11.9</v>
      </c>
      <c r="U38" s="3"/>
      <c r="V38" s="3"/>
      <c r="W38" s="8"/>
    </row>
    <row r="39" spans="1:23" x14ac:dyDescent="0.25">
      <c r="A39" s="3">
        <v>9</v>
      </c>
      <c r="B39" s="3">
        <v>3.5</v>
      </c>
      <c r="C39" s="3">
        <v>3.8</v>
      </c>
      <c r="D39" s="3">
        <v>14.7</v>
      </c>
      <c r="E39" s="3"/>
      <c r="F39" s="3"/>
      <c r="G39" s="8" t="s">
        <v>39</v>
      </c>
      <c r="I39" s="3">
        <v>9</v>
      </c>
      <c r="J39" s="3">
        <v>2.8</v>
      </c>
      <c r="K39" s="3">
        <v>3.8</v>
      </c>
      <c r="L39" s="3">
        <v>15.4</v>
      </c>
      <c r="M39" s="3"/>
      <c r="N39" s="3"/>
      <c r="O39" s="8"/>
      <c r="Q39" s="3">
        <v>9</v>
      </c>
      <c r="R39" s="3"/>
      <c r="S39" s="3"/>
      <c r="T39" s="3"/>
      <c r="U39" s="3"/>
      <c r="V39" s="3"/>
      <c r="W39" s="8"/>
    </row>
    <row r="40" spans="1:23" x14ac:dyDescent="0.25">
      <c r="A40" s="3">
        <v>10</v>
      </c>
      <c r="B40" s="3">
        <v>3</v>
      </c>
      <c r="C40" s="3">
        <v>3.1</v>
      </c>
      <c r="D40" s="3">
        <v>9</v>
      </c>
      <c r="E40" s="3"/>
      <c r="F40" s="3"/>
      <c r="G40" s="8" t="s">
        <v>46</v>
      </c>
      <c r="I40" s="3">
        <v>10</v>
      </c>
      <c r="J40" s="3">
        <v>3.8</v>
      </c>
      <c r="K40" s="3">
        <v>4.8</v>
      </c>
      <c r="L40" s="3">
        <v>15.2</v>
      </c>
      <c r="M40" s="3"/>
      <c r="N40" s="3"/>
      <c r="O40" s="8" t="s">
        <v>42</v>
      </c>
      <c r="Q40" s="3">
        <v>10</v>
      </c>
      <c r="R40" s="3"/>
      <c r="S40" s="3"/>
      <c r="T40" s="3"/>
      <c r="U40" s="3"/>
      <c r="V40" s="3"/>
      <c r="W40" s="8"/>
    </row>
    <row r="42" spans="1:23" s="5" customFormat="1" x14ac:dyDescent="0.25">
      <c r="G42" s="10"/>
      <c r="O42" s="10"/>
      <c r="W42" s="10"/>
    </row>
    <row r="44" spans="1:23" x14ac:dyDescent="0.25">
      <c r="A44" s="45" t="s">
        <v>15</v>
      </c>
      <c r="B44" s="46"/>
      <c r="C44" s="46"/>
      <c r="D44" s="46"/>
      <c r="E44" s="46"/>
      <c r="F44" s="47"/>
      <c r="G44" s="11"/>
      <c r="I44" s="45" t="s">
        <v>18</v>
      </c>
      <c r="J44" s="46"/>
      <c r="K44" s="46"/>
      <c r="L44" s="46"/>
      <c r="M44" s="46"/>
      <c r="N44" s="47"/>
      <c r="O44" s="11"/>
      <c r="Q44" s="45" t="s">
        <v>21</v>
      </c>
      <c r="R44" s="46"/>
      <c r="S44" s="46"/>
      <c r="T44" s="46"/>
      <c r="U44" s="46"/>
      <c r="V44" s="47"/>
      <c r="W44" s="11"/>
    </row>
    <row r="45" spans="1:23" x14ac:dyDescent="0.25">
      <c r="A45" s="3" t="s">
        <v>0</v>
      </c>
      <c r="B45" s="3" t="s">
        <v>1</v>
      </c>
      <c r="C45" s="3" t="s">
        <v>2</v>
      </c>
      <c r="D45" s="3" t="s">
        <v>3</v>
      </c>
      <c r="E45" s="3" t="s">
        <v>4</v>
      </c>
      <c r="F45" s="3" t="s">
        <v>5</v>
      </c>
      <c r="G45" s="8"/>
      <c r="I45" s="3" t="s">
        <v>0</v>
      </c>
      <c r="J45" s="3" t="s">
        <v>1</v>
      </c>
      <c r="K45" s="3" t="s">
        <v>2</v>
      </c>
      <c r="L45" s="3" t="s">
        <v>3</v>
      </c>
      <c r="M45" s="3" t="s">
        <v>4</v>
      </c>
      <c r="N45" s="3" t="s">
        <v>5</v>
      </c>
      <c r="O45" s="8"/>
      <c r="Q45" s="3" t="s">
        <v>0</v>
      </c>
      <c r="R45" s="3" t="s">
        <v>1</v>
      </c>
      <c r="S45" s="3" t="s">
        <v>2</v>
      </c>
      <c r="T45" s="3" t="s">
        <v>3</v>
      </c>
      <c r="U45" s="3" t="s">
        <v>4</v>
      </c>
      <c r="V45" s="3" t="s">
        <v>5</v>
      </c>
      <c r="W45" s="8"/>
    </row>
    <row r="46" spans="1:23" x14ac:dyDescent="0.25">
      <c r="A46" s="3">
        <v>1</v>
      </c>
      <c r="B46" s="3">
        <v>3.5</v>
      </c>
      <c r="C46" s="3">
        <v>4.3</v>
      </c>
      <c r="D46" s="3">
        <v>11.8</v>
      </c>
      <c r="E46" s="3">
        <v>786.8</v>
      </c>
      <c r="F46" s="3">
        <v>22.3</v>
      </c>
      <c r="G46" s="8"/>
      <c r="I46" s="3">
        <v>1</v>
      </c>
      <c r="J46" s="3">
        <v>3.5</v>
      </c>
      <c r="K46" s="3">
        <v>3</v>
      </c>
      <c r="L46" s="3">
        <v>18.5</v>
      </c>
      <c r="M46" s="3">
        <v>469.9</v>
      </c>
      <c r="N46" s="3">
        <v>29.5</v>
      </c>
      <c r="O46" s="8" t="s">
        <v>42</v>
      </c>
      <c r="Q46" s="3">
        <v>1</v>
      </c>
      <c r="R46" s="3">
        <v>6</v>
      </c>
      <c r="S46" s="3">
        <v>5.0999999999999996</v>
      </c>
      <c r="T46" s="3">
        <v>13.5</v>
      </c>
      <c r="U46" s="3">
        <v>549.9</v>
      </c>
      <c r="V46" s="3">
        <v>21.3</v>
      </c>
      <c r="W46" s="8"/>
    </row>
    <row r="47" spans="1:23" x14ac:dyDescent="0.25">
      <c r="A47" s="3">
        <v>2</v>
      </c>
      <c r="B47" s="3">
        <v>4</v>
      </c>
      <c r="C47" s="3">
        <v>4</v>
      </c>
      <c r="D47" s="3">
        <v>12.3</v>
      </c>
      <c r="E47" s="3"/>
      <c r="F47" s="3"/>
      <c r="G47" s="8" t="s">
        <v>39</v>
      </c>
      <c r="I47" s="3">
        <v>2</v>
      </c>
      <c r="J47" s="3">
        <v>3.5</v>
      </c>
      <c r="K47" s="3">
        <v>4.0999999999999996</v>
      </c>
      <c r="L47" s="3">
        <v>10.5</v>
      </c>
      <c r="M47" s="3"/>
      <c r="N47" s="3"/>
      <c r="O47" s="8"/>
      <c r="Q47" s="3">
        <v>2</v>
      </c>
      <c r="R47" s="3">
        <v>5.0999999999999996</v>
      </c>
      <c r="S47" s="3">
        <v>5</v>
      </c>
      <c r="T47" s="3">
        <v>13</v>
      </c>
      <c r="U47" s="3"/>
      <c r="V47" s="3"/>
      <c r="W47" s="8"/>
    </row>
    <row r="48" spans="1:23" x14ac:dyDescent="0.25">
      <c r="A48" s="3">
        <v>3</v>
      </c>
      <c r="B48" s="3">
        <v>4.5</v>
      </c>
      <c r="C48" s="3">
        <v>4.5999999999999996</v>
      </c>
      <c r="D48" s="3">
        <v>12.7</v>
      </c>
      <c r="E48" s="3"/>
      <c r="F48" s="3"/>
      <c r="G48" s="8"/>
      <c r="I48" s="3">
        <v>3</v>
      </c>
      <c r="J48" s="3">
        <v>4.5999999999999996</v>
      </c>
      <c r="K48" s="3">
        <v>4.8</v>
      </c>
      <c r="L48" s="3">
        <v>15.7</v>
      </c>
      <c r="M48" s="3"/>
      <c r="N48" s="3"/>
      <c r="O48" s="8"/>
      <c r="Q48" s="3">
        <v>3</v>
      </c>
      <c r="R48" s="3">
        <v>5</v>
      </c>
      <c r="S48" s="3">
        <v>6</v>
      </c>
      <c r="T48" s="3">
        <v>10.199999999999999</v>
      </c>
      <c r="U48" s="3"/>
      <c r="V48" s="3"/>
      <c r="W48" s="8"/>
    </row>
    <row r="49" spans="1:23" x14ac:dyDescent="0.25">
      <c r="A49" s="3">
        <v>4</v>
      </c>
      <c r="B49" s="3">
        <v>4.7</v>
      </c>
      <c r="C49" s="3">
        <v>3</v>
      </c>
      <c r="D49" s="3">
        <v>10.1</v>
      </c>
      <c r="E49" s="3"/>
      <c r="F49" s="3"/>
      <c r="G49" s="8"/>
      <c r="I49" s="3">
        <v>4</v>
      </c>
      <c r="J49" s="3">
        <v>4.5</v>
      </c>
      <c r="K49" s="3">
        <v>4.3</v>
      </c>
      <c r="L49" s="3">
        <v>13.9</v>
      </c>
      <c r="M49" s="3"/>
      <c r="N49" s="3"/>
      <c r="O49" s="8" t="s">
        <v>44</v>
      </c>
      <c r="Q49" s="3">
        <v>4</v>
      </c>
      <c r="R49" s="3">
        <v>4.5</v>
      </c>
      <c r="S49" s="3">
        <v>4.2</v>
      </c>
      <c r="T49" s="3">
        <v>12.4</v>
      </c>
      <c r="U49" s="3"/>
      <c r="V49" s="3"/>
      <c r="W49" s="8"/>
    </row>
    <row r="50" spans="1:23" x14ac:dyDescent="0.25">
      <c r="A50" s="3">
        <v>5</v>
      </c>
      <c r="B50" s="3">
        <v>5.2</v>
      </c>
      <c r="C50" s="3">
        <v>4</v>
      </c>
      <c r="D50" s="3">
        <v>9.9</v>
      </c>
      <c r="E50" s="3"/>
      <c r="F50" s="3"/>
      <c r="G50" s="8"/>
      <c r="I50" s="3">
        <v>5</v>
      </c>
      <c r="J50" s="3">
        <v>5</v>
      </c>
      <c r="K50" s="3">
        <v>5.6</v>
      </c>
      <c r="L50" s="3">
        <v>14.4</v>
      </c>
      <c r="M50" s="3"/>
      <c r="N50" s="3"/>
      <c r="O50" s="8"/>
      <c r="Q50" s="3">
        <v>5</v>
      </c>
      <c r="R50" s="3">
        <v>4.8</v>
      </c>
      <c r="S50" s="3">
        <v>5.8</v>
      </c>
      <c r="T50" s="3">
        <v>9.6999999999999993</v>
      </c>
      <c r="U50" s="3"/>
      <c r="V50" s="3"/>
      <c r="W50" s="8"/>
    </row>
    <row r="51" spans="1:23" x14ac:dyDescent="0.25">
      <c r="A51" s="3">
        <v>6</v>
      </c>
      <c r="B51" s="3">
        <v>3</v>
      </c>
      <c r="C51" s="3">
        <v>3</v>
      </c>
      <c r="D51" s="3">
        <v>10.1</v>
      </c>
      <c r="E51" s="3"/>
      <c r="F51" s="3"/>
      <c r="G51" s="8"/>
      <c r="I51" s="3">
        <v>6</v>
      </c>
      <c r="J51" s="3">
        <v>4.2</v>
      </c>
      <c r="K51" s="3">
        <v>3.5</v>
      </c>
      <c r="L51" s="3">
        <v>14.3</v>
      </c>
      <c r="M51" s="3"/>
      <c r="N51" s="3"/>
      <c r="O51" s="8"/>
      <c r="Q51" s="3">
        <v>6</v>
      </c>
      <c r="R51" s="3">
        <v>4.5</v>
      </c>
      <c r="S51" s="3">
        <v>4.3</v>
      </c>
      <c r="T51" s="3">
        <v>12</v>
      </c>
      <c r="U51" s="3"/>
      <c r="V51" s="3"/>
      <c r="W51" s="8"/>
    </row>
    <row r="52" spans="1:23" x14ac:dyDescent="0.25">
      <c r="A52" s="3">
        <v>7</v>
      </c>
      <c r="B52" s="3">
        <v>4.4000000000000004</v>
      </c>
      <c r="C52" s="3">
        <v>4.5</v>
      </c>
      <c r="D52" s="3">
        <v>8.1</v>
      </c>
      <c r="E52" s="3"/>
      <c r="F52" s="3"/>
      <c r="G52" s="8"/>
      <c r="I52" s="3">
        <v>7</v>
      </c>
      <c r="J52" s="3">
        <v>4.2</v>
      </c>
      <c r="K52" s="3">
        <v>4.5</v>
      </c>
      <c r="L52" s="3">
        <v>15.8</v>
      </c>
      <c r="M52" s="3"/>
      <c r="N52" s="3"/>
      <c r="O52" s="8" t="s">
        <v>42</v>
      </c>
      <c r="Q52" s="3">
        <v>7</v>
      </c>
      <c r="R52" s="3">
        <v>5.5</v>
      </c>
      <c r="S52" s="3">
        <v>6.2</v>
      </c>
      <c r="T52" s="3">
        <v>11.5</v>
      </c>
      <c r="U52" s="3"/>
      <c r="V52" s="3"/>
      <c r="W52" s="8"/>
    </row>
    <row r="53" spans="1:23" x14ac:dyDescent="0.25">
      <c r="A53" s="3">
        <v>8</v>
      </c>
      <c r="B53" s="3">
        <v>3.4</v>
      </c>
      <c r="C53" s="3">
        <v>3</v>
      </c>
      <c r="D53" s="3">
        <v>11.5</v>
      </c>
      <c r="E53" s="3"/>
      <c r="F53" s="3"/>
      <c r="G53" s="8" t="s">
        <v>45</v>
      </c>
      <c r="I53" s="3">
        <v>8</v>
      </c>
      <c r="J53" s="3">
        <v>3.4</v>
      </c>
      <c r="K53" s="3">
        <v>3.4</v>
      </c>
      <c r="L53" s="3">
        <v>12.4</v>
      </c>
      <c r="M53" s="3"/>
      <c r="N53" s="3"/>
      <c r="O53" s="8"/>
      <c r="Q53" s="3">
        <v>8</v>
      </c>
      <c r="R53" s="3">
        <v>5.7</v>
      </c>
      <c r="S53" s="3">
        <v>4</v>
      </c>
      <c r="T53" s="3">
        <v>12.1</v>
      </c>
      <c r="U53" s="3"/>
      <c r="V53" s="3"/>
      <c r="W53" s="8" t="s">
        <v>42</v>
      </c>
    </row>
    <row r="54" spans="1:23" x14ac:dyDescent="0.25">
      <c r="A54" s="3">
        <v>9</v>
      </c>
      <c r="B54" s="3">
        <v>4.7</v>
      </c>
      <c r="C54" s="3">
        <v>4.5999999999999996</v>
      </c>
      <c r="D54" s="3">
        <v>12.8</v>
      </c>
      <c r="E54" s="3"/>
      <c r="F54" s="3"/>
      <c r="G54" s="8"/>
      <c r="I54" s="3">
        <v>9</v>
      </c>
      <c r="J54" s="3">
        <v>5</v>
      </c>
      <c r="K54" s="3">
        <v>5</v>
      </c>
      <c r="L54" s="3">
        <v>13</v>
      </c>
      <c r="M54" s="3"/>
      <c r="N54" s="3"/>
      <c r="O54" s="8"/>
      <c r="Q54" s="3">
        <v>9</v>
      </c>
      <c r="R54" s="3"/>
      <c r="S54" s="3"/>
      <c r="T54" s="3"/>
      <c r="U54" s="3"/>
      <c r="V54" s="3"/>
      <c r="W54" s="8"/>
    </row>
    <row r="55" spans="1:23" x14ac:dyDescent="0.25">
      <c r="A55" s="3">
        <v>10</v>
      </c>
      <c r="B55" s="3">
        <v>5.4</v>
      </c>
      <c r="C55" s="3">
        <v>4</v>
      </c>
      <c r="D55" s="3">
        <v>10.1</v>
      </c>
      <c r="E55" s="3"/>
      <c r="F55" s="3"/>
      <c r="G55" s="8"/>
      <c r="I55" s="3">
        <v>10</v>
      </c>
      <c r="J55" s="3">
        <v>3.7</v>
      </c>
      <c r="K55" s="3">
        <v>5</v>
      </c>
      <c r="L55" s="3">
        <v>14.9</v>
      </c>
      <c r="M55" s="3"/>
      <c r="N55" s="3"/>
      <c r="O55" s="8" t="s">
        <v>49</v>
      </c>
      <c r="Q55" s="3">
        <v>10</v>
      </c>
      <c r="R55" s="3"/>
      <c r="S55" s="3"/>
      <c r="T55" s="3"/>
      <c r="U55" s="3"/>
      <c r="V55" s="3"/>
      <c r="W55" s="8"/>
    </row>
    <row r="57" spans="1:23" x14ac:dyDescent="0.25">
      <c r="A57" s="45" t="s">
        <v>16</v>
      </c>
      <c r="B57" s="46"/>
      <c r="C57" s="46"/>
      <c r="D57" s="46"/>
      <c r="E57" s="46"/>
      <c r="F57" s="47"/>
      <c r="G57" s="11"/>
      <c r="I57" s="45" t="s">
        <v>19</v>
      </c>
      <c r="J57" s="46"/>
      <c r="K57" s="46"/>
      <c r="L57" s="46"/>
      <c r="M57" s="46"/>
      <c r="N57" s="47"/>
      <c r="O57" s="11"/>
      <c r="Q57" s="45" t="s">
        <v>22</v>
      </c>
      <c r="R57" s="46"/>
      <c r="S57" s="46"/>
      <c r="T57" s="46"/>
      <c r="U57" s="46"/>
      <c r="V57" s="47"/>
      <c r="W57" s="11"/>
    </row>
    <row r="58" spans="1:23" x14ac:dyDescent="0.25">
      <c r="A58" s="3" t="s">
        <v>0</v>
      </c>
      <c r="B58" s="3" t="s">
        <v>1</v>
      </c>
      <c r="C58" s="3" t="s">
        <v>2</v>
      </c>
      <c r="D58" s="3" t="s">
        <v>3</v>
      </c>
      <c r="E58" s="3" t="s">
        <v>4</v>
      </c>
      <c r="F58" s="3" t="s">
        <v>5</v>
      </c>
      <c r="G58" s="8"/>
      <c r="I58" s="3" t="s">
        <v>0</v>
      </c>
      <c r="J58" s="3" t="s">
        <v>1</v>
      </c>
      <c r="K58" s="3" t="s">
        <v>2</v>
      </c>
      <c r="L58" s="3" t="s">
        <v>3</v>
      </c>
      <c r="M58" s="3" t="s">
        <v>4</v>
      </c>
      <c r="N58" s="3" t="s">
        <v>5</v>
      </c>
      <c r="O58" s="8"/>
      <c r="Q58" s="3" t="s">
        <v>0</v>
      </c>
      <c r="R58" s="3" t="s">
        <v>1</v>
      </c>
      <c r="S58" s="3" t="s">
        <v>2</v>
      </c>
      <c r="T58" s="3" t="s">
        <v>3</v>
      </c>
      <c r="U58" s="3" t="s">
        <v>4</v>
      </c>
      <c r="V58" s="3" t="s">
        <v>5</v>
      </c>
      <c r="W58" s="8"/>
    </row>
    <row r="59" spans="1:23" x14ac:dyDescent="0.25">
      <c r="A59" s="3">
        <v>1</v>
      </c>
      <c r="B59" s="3">
        <v>2.8</v>
      </c>
      <c r="C59" s="3">
        <v>4.4000000000000004</v>
      </c>
      <c r="D59" s="3">
        <v>11.1</v>
      </c>
      <c r="E59" s="3">
        <v>802.5</v>
      </c>
      <c r="F59" s="3">
        <v>19.8</v>
      </c>
      <c r="G59" s="8"/>
      <c r="I59" s="3">
        <v>1</v>
      </c>
      <c r="J59" s="3">
        <v>5</v>
      </c>
      <c r="K59" s="3">
        <v>5.5</v>
      </c>
      <c r="L59" s="3">
        <v>16.2</v>
      </c>
      <c r="M59" s="3">
        <v>537.4</v>
      </c>
      <c r="N59" s="3">
        <v>31.2</v>
      </c>
      <c r="O59" s="8"/>
      <c r="Q59" s="3">
        <v>1</v>
      </c>
      <c r="R59" s="3">
        <v>5.2</v>
      </c>
      <c r="S59" s="3">
        <v>5.5</v>
      </c>
      <c r="T59" s="3">
        <v>10.7</v>
      </c>
      <c r="U59" s="3">
        <v>594.4</v>
      </c>
      <c r="V59" s="3">
        <v>19.8</v>
      </c>
      <c r="W59" s="8"/>
    </row>
    <row r="60" spans="1:23" x14ac:dyDescent="0.25">
      <c r="A60" s="3">
        <v>2</v>
      </c>
      <c r="B60" s="3">
        <v>3.8</v>
      </c>
      <c r="C60" s="3">
        <v>4.4000000000000004</v>
      </c>
      <c r="D60" s="3">
        <v>10.4</v>
      </c>
      <c r="E60" s="3"/>
      <c r="F60" s="3"/>
      <c r="G60" s="8" t="s">
        <v>40</v>
      </c>
      <c r="I60" s="3">
        <v>2</v>
      </c>
      <c r="J60" s="3">
        <v>4.5999999999999996</v>
      </c>
      <c r="K60" s="3">
        <v>3.6</v>
      </c>
      <c r="L60" s="3">
        <v>8.3000000000000007</v>
      </c>
      <c r="M60" s="3"/>
      <c r="N60" s="3"/>
      <c r="O60" s="8" t="s">
        <v>39</v>
      </c>
      <c r="Q60" s="3">
        <v>2</v>
      </c>
      <c r="R60" s="3">
        <v>9.5</v>
      </c>
      <c r="S60" s="3">
        <v>5.5</v>
      </c>
      <c r="T60" s="3">
        <v>11.3</v>
      </c>
      <c r="U60" s="3"/>
      <c r="V60" s="3"/>
      <c r="W60" s="8" t="s">
        <v>40</v>
      </c>
    </row>
    <row r="61" spans="1:23" x14ac:dyDescent="0.25">
      <c r="A61" s="3">
        <v>3</v>
      </c>
      <c r="B61" s="3">
        <v>5</v>
      </c>
      <c r="C61" s="3">
        <v>4.5</v>
      </c>
      <c r="D61" s="3">
        <v>10.6</v>
      </c>
      <c r="E61" s="3"/>
      <c r="F61" s="3"/>
      <c r="G61" s="8"/>
      <c r="I61" s="3">
        <v>3</v>
      </c>
      <c r="J61" s="3">
        <v>3.4</v>
      </c>
      <c r="K61" s="3">
        <v>3.2</v>
      </c>
      <c r="L61" s="3">
        <v>14.1</v>
      </c>
      <c r="M61" s="3"/>
      <c r="N61" s="3"/>
      <c r="O61" s="8"/>
      <c r="Q61" s="3">
        <v>3</v>
      </c>
      <c r="R61" s="3">
        <v>4.5</v>
      </c>
      <c r="S61" s="3">
        <v>5.5</v>
      </c>
      <c r="T61" s="3">
        <v>11.3</v>
      </c>
      <c r="U61" s="3"/>
      <c r="V61" s="3"/>
      <c r="W61" s="8"/>
    </row>
    <row r="62" spans="1:23" x14ac:dyDescent="0.25">
      <c r="A62" s="3">
        <v>4</v>
      </c>
      <c r="B62" s="3">
        <v>3.5</v>
      </c>
      <c r="C62" s="3">
        <v>3.7</v>
      </c>
      <c r="D62" s="3">
        <v>10.5</v>
      </c>
      <c r="E62" s="3"/>
      <c r="F62" s="3"/>
      <c r="G62" s="8"/>
      <c r="I62" s="3">
        <v>4</v>
      </c>
      <c r="J62" s="3">
        <v>2.8</v>
      </c>
      <c r="K62" s="3">
        <v>2.5</v>
      </c>
      <c r="L62" s="3">
        <v>14.9</v>
      </c>
      <c r="M62" s="3"/>
      <c r="N62" s="3"/>
      <c r="O62" s="8"/>
      <c r="Q62" s="3">
        <v>4</v>
      </c>
      <c r="R62" s="3">
        <v>4.7</v>
      </c>
      <c r="S62" s="3">
        <v>5.4</v>
      </c>
      <c r="T62" s="3">
        <v>12.8</v>
      </c>
      <c r="U62" s="3"/>
      <c r="V62" s="3"/>
      <c r="W62" s="8"/>
    </row>
    <row r="63" spans="1:23" x14ac:dyDescent="0.25">
      <c r="A63" s="3">
        <v>5</v>
      </c>
      <c r="B63" s="3">
        <v>3.6</v>
      </c>
      <c r="C63" s="3">
        <v>3.7</v>
      </c>
      <c r="D63" s="3">
        <v>11.6</v>
      </c>
      <c r="E63" s="3"/>
      <c r="F63" s="3"/>
      <c r="G63" s="8"/>
      <c r="I63" s="3">
        <v>5</v>
      </c>
      <c r="J63" s="3">
        <v>3.2</v>
      </c>
      <c r="K63" s="3">
        <v>3.5</v>
      </c>
      <c r="L63" s="3">
        <v>13.1</v>
      </c>
      <c r="M63" s="3"/>
      <c r="N63" s="3"/>
      <c r="O63" s="8"/>
      <c r="Q63" s="3">
        <v>5</v>
      </c>
      <c r="R63" s="3">
        <v>5</v>
      </c>
      <c r="S63" s="3">
        <v>4.0999999999999996</v>
      </c>
      <c r="T63" s="3">
        <v>13</v>
      </c>
      <c r="U63" s="3"/>
      <c r="V63" s="3"/>
      <c r="W63" s="8" t="s">
        <v>41</v>
      </c>
    </row>
    <row r="64" spans="1:23" x14ac:dyDescent="0.25">
      <c r="A64" s="3">
        <v>6</v>
      </c>
      <c r="B64" s="3">
        <v>3</v>
      </c>
      <c r="C64" s="3">
        <v>2.8</v>
      </c>
      <c r="D64" s="3">
        <v>12.6</v>
      </c>
      <c r="E64" s="3"/>
      <c r="F64" s="3"/>
      <c r="G64" s="8" t="s">
        <v>44</v>
      </c>
      <c r="I64" s="3">
        <v>6</v>
      </c>
      <c r="J64" s="3">
        <v>4.5</v>
      </c>
      <c r="K64" s="3">
        <v>4.3</v>
      </c>
      <c r="L64" s="3">
        <v>14.6</v>
      </c>
      <c r="M64" s="3"/>
      <c r="N64" s="3"/>
      <c r="O64" s="8" t="s">
        <v>39</v>
      </c>
      <c r="Q64" s="3">
        <v>6</v>
      </c>
      <c r="R64" s="3">
        <v>4</v>
      </c>
      <c r="S64" s="3">
        <v>4.5</v>
      </c>
      <c r="T64" s="3">
        <v>11.7</v>
      </c>
      <c r="U64" s="3"/>
      <c r="V64" s="3"/>
      <c r="W64" s="8"/>
    </row>
    <row r="65" spans="1:23" x14ac:dyDescent="0.25">
      <c r="A65" s="3">
        <v>7</v>
      </c>
      <c r="B65" s="3">
        <v>4</v>
      </c>
      <c r="C65" s="3">
        <v>3.4</v>
      </c>
      <c r="D65" s="3">
        <v>8.4</v>
      </c>
      <c r="E65" s="3"/>
      <c r="F65" s="3"/>
      <c r="G65" s="8"/>
      <c r="I65" s="3">
        <v>7</v>
      </c>
      <c r="J65" s="3">
        <v>4.5</v>
      </c>
      <c r="K65" s="3">
        <v>4.5999999999999996</v>
      </c>
      <c r="L65" s="3">
        <v>12.8</v>
      </c>
      <c r="M65" s="3"/>
      <c r="N65" s="3"/>
      <c r="O65" s="8"/>
      <c r="Q65" s="3">
        <v>7</v>
      </c>
      <c r="R65" s="3">
        <v>4.3</v>
      </c>
      <c r="S65" s="3">
        <v>6.4</v>
      </c>
      <c r="T65" s="3">
        <v>10.9</v>
      </c>
      <c r="U65" s="3"/>
      <c r="V65" s="3"/>
      <c r="W65" s="8"/>
    </row>
    <row r="66" spans="1:23" x14ac:dyDescent="0.25">
      <c r="A66" s="3">
        <v>8</v>
      </c>
      <c r="B66" s="3">
        <v>4</v>
      </c>
      <c r="C66" s="3">
        <v>4.2</v>
      </c>
      <c r="D66" s="3">
        <v>8.1</v>
      </c>
      <c r="E66" s="3"/>
      <c r="F66" s="3"/>
      <c r="G66" s="8" t="s">
        <v>39</v>
      </c>
      <c r="I66" s="3">
        <v>8</v>
      </c>
      <c r="J66" s="3">
        <v>5.5</v>
      </c>
      <c r="K66" s="3">
        <v>6.4</v>
      </c>
      <c r="L66" s="3">
        <v>9.6999999999999993</v>
      </c>
      <c r="M66" s="3"/>
      <c r="N66" s="3"/>
      <c r="O66" s="8"/>
      <c r="Q66" s="3">
        <v>8</v>
      </c>
      <c r="R66" s="3">
        <v>4</v>
      </c>
      <c r="S66" s="3">
        <v>5</v>
      </c>
      <c r="T66" s="3">
        <v>13.3</v>
      </c>
      <c r="U66" s="3"/>
      <c r="V66" s="3"/>
      <c r="W66" s="8"/>
    </row>
    <row r="67" spans="1:23" x14ac:dyDescent="0.25">
      <c r="A67" s="3">
        <v>9</v>
      </c>
      <c r="B67" s="3">
        <v>4.3</v>
      </c>
      <c r="C67" s="3">
        <v>5</v>
      </c>
      <c r="D67" s="3">
        <v>11.5</v>
      </c>
      <c r="E67" s="3"/>
      <c r="F67" s="3"/>
      <c r="G67" s="8" t="s">
        <v>44</v>
      </c>
      <c r="I67" s="3">
        <v>9</v>
      </c>
      <c r="J67" s="3">
        <v>4.2</v>
      </c>
      <c r="K67" s="3">
        <v>4.2</v>
      </c>
      <c r="L67" s="3">
        <v>13.2</v>
      </c>
      <c r="M67" s="3"/>
      <c r="N67" s="3"/>
      <c r="O67" s="8" t="s">
        <v>42</v>
      </c>
      <c r="Q67" s="3">
        <v>9</v>
      </c>
      <c r="R67" s="3"/>
      <c r="S67" s="3"/>
      <c r="T67" s="3"/>
      <c r="U67" s="3"/>
      <c r="V67" s="3"/>
      <c r="W67" s="8"/>
    </row>
    <row r="68" spans="1:23" x14ac:dyDescent="0.25">
      <c r="A68" s="3">
        <v>10</v>
      </c>
      <c r="B68" s="3">
        <v>2.8</v>
      </c>
      <c r="C68" s="3">
        <v>2.8</v>
      </c>
      <c r="D68" s="3">
        <v>11.4</v>
      </c>
      <c r="E68" s="3"/>
      <c r="F68" s="3"/>
      <c r="G68" s="8"/>
      <c r="I68" s="3">
        <v>10</v>
      </c>
      <c r="J68" s="3">
        <v>5.2</v>
      </c>
      <c r="K68" s="3">
        <v>3</v>
      </c>
      <c r="L68" s="3">
        <v>13.4</v>
      </c>
      <c r="M68" s="3"/>
      <c r="N68" s="3"/>
      <c r="O68" s="8"/>
      <c r="Q68" s="3">
        <v>10</v>
      </c>
      <c r="R68" s="3"/>
      <c r="S68" s="3"/>
      <c r="T68" s="3"/>
      <c r="U68" s="3"/>
      <c r="V68" s="3"/>
      <c r="W68" s="8"/>
    </row>
    <row r="70" spans="1:23" x14ac:dyDescent="0.25">
      <c r="A70" s="48" t="s">
        <v>17</v>
      </c>
      <c r="B70" s="49"/>
      <c r="C70" s="49"/>
      <c r="D70" s="49"/>
      <c r="E70" s="49"/>
      <c r="F70" s="50"/>
      <c r="G70" s="12"/>
      <c r="I70" s="48" t="s">
        <v>20</v>
      </c>
      <c r="J70" s="49"/>
      <c r="K70" s="49"/>
      <c r="L70" s="49"/>
      <c r="M70" s="49"/>
      <c r="N70" s="50"/>
      <c r="O70" s="12"/>
      <c r="Q70" s="48" t="s">
        <v>23</v>
      </c>
      <c r="R70" s="49"/>
      <c r="S70" s="49"/>
      <c r="T70" s="49"/>
      <c r="U70" s="49"/>
      <c r="V70" s="50"/>
      <c r="W70" s="12"/>
    </row>
    <row r="71" spans="1:23" x14ac:dyDescent="0.25">
      <c r="A71" s="3" t="s">
        <v>0</v>
      </c>
      <c r="B71" s="3" t="s">
        <v>1</v>
      </c>
      <c r="C71" s="3" t="s">
        <v>2</v>
      </c>
      <c r="D71" s="3" t="s">
        <v>3</v>
      </c>
      <c r="E71" s="3" t="s">
        <v>4</v>
      </c>
      <c r="F71" s="3" t="s">
        <v>5</v>
      </c>
      <c r="G71" s="8"/>
      <c r="I71" s="3" t="s">
        <v>0</v>
      </c>
      <c r="J71" s="3" t="s">
        <v>1</v>
      </c>
      <c r="K71" s="3" t="s">
        <v>2</v>
      </c>
      <c r="L71" s="3" t="s">
        <v>3</v>
      </c>
      <c r="M71" s="3" t="s">
        <v>4</v>
      </c>
      <c r="N71" s="3" t="s">
        <v>5</v>
      </c>
      <c r="O71" s="8"/>
      <c r="Q71" s="3" t="s">
        <v>0</v>
      </c>
      <c r="R71" s="3" t="s">
        <v>1</v>
      </c>
      <c r="S71" s="3" t="s">
        <v>2</v>
      </c>
      <c r="T71" s="3" t="s">
        <v>3</v>
      </c>
      <c r="U71" s="3" t="s">
        <v>4</v>
      </c>
      <c r="V71" s="3" t="s">
        <v>5</v>
      </c>
      <c r="W71" s="8"/>
    </row>
    <row r="72" spans="1:23" x14ac:dyDescent="0.25">
      <c r="A72" s="3">
        <v>1</v>
      </c>
      <c r="B72" s="3">
        <v>4</v>
      </c>
      <c r="C72" s="3">
        <v>4</v>
      </c>
      <c r="D72" s="3">
        <v>11.2</v>
      </c>
      <c r="E72" s="3">
        <v>693.7</v>
      </c>
      <c r="F72" s="3">
        <v>24.4</v>
      </c>
      <c r="G72" s="8"/>
      <c r="I72" s="3">
        <v>1</v>
      </c>
      <c r="J72" s="3">
        <v>4.5</v>
      </c>
      <c r="K72" s="3">
        <v>4</v>
      </c>
      <c r="L72" s="3">
        <v>12.6</v>
      </c>
      <c r="M72" s="3">
        <v>458.6</v>
      </c>
      <c r="N72" s="3">
        <v>26.3</v>
      </c>
      <c r="O72" s="8"/>
      <c r="Q72" s="3">
        <v>1</v>
      </c>
      <c r="R72" s="3">
        <v>3.8</v>
      </c>
      <c r="S72" s="3">
        <v>4.9000000000000004</v>
      </c>
      <c r="T72" s="3">
        <v>13.1</v>
      </c>
      <c r="U72" s="3">
        <v>602.6</v>
      </c>
      <c r="V72" s="3">
        <v>20.399999999999999</v>
      </c>
      <c r="W72" s="8" t="s">
        <v>42</v>
      </c>
    </row>
    <row r="73" spans="1:23" x14ac:dyDescent="0.25">
      <c r="A73" s="3">
        <v>2</v>
      </c>
      <c r="B73" s="3">
        <v>3.9</v>
      </c>
      <c r="C73" s="3">
        <v>4.4000000000000004</v>
      </c>
      <c r="D73" s="3">
        <v>10</v>
      </c>
      <c r="E73" s="3"/>
      <c r="F73" s="3"/>
      <c r="G73" s="8" t="s">
        <v>43</v>
      </c>
      <c r="I73" s="3">
        <v>2</v>
      </c>
      <c r="J73" s="3">
        <v>3.5</v>
      </c>
      <c r="K73" s="3">
        <v>4.7</v>
      </c>
      <c r="L73" s="3">
        <v>13.5</v>
      </c>
      <c r="M73" s="3"/>
      <c r="N73" s="3"/>
      <c r="O73" s="8" t="s">
        <v>42</v>
      </c>
      <c r="Q73" s="3">
        <v>2</v>
      </c>
      <c r="R73" s="3">
        <v>4</v>
      </c>
      <c r="S73" s="3">
        <v>4</v>
      </c>
      <c r="T73" s="3">
        <v>12.4</v>
      </c>
      <c r="U73" s="3"/>
      <c r="V73" s="3"/>
      <c r="W73" s="8"/>
    </row>
    <row r="74" spans="1:23" x14ac:dyDescent="0.25">
      <c r="A74" s="3">
        <v>3</v>
      </c>
      <c r="B74" s="3">
        <v>4.4000000000000004</v>
      </c>
      <c r="C74" s="3">
        <v>4.5999999999999996</v>
      </c>
      <c r="D74" s="3">
        <v>11.8</v>
      </c>
      <c r="E74" s="3"/>
      <c r="F74" s="3"/>
      <c r="G74" s="8"/>
      <c r="I74" s="3">
        <v>3</v>
      </c>
      <c r="J74" s="3">
        <v>4.7</v>
      </c>
      <c r="K74" s="3">
        <v>5.4</v>
      </c>
      <c r="L74" s="3">
        <v>13.7</v>
      </c>
      <c r="M74" s="3"/>
      <c r="N74" s="3"/>
      <c r="O74" s="8"/>
      <c r="Q74" s="3">
        <v>3</v>
      </c>
      <c r="R74" s="3">
        <v>4.5</v>
      </c>
      <c r="S74" s="3">
        <v>4.2</v>
      </c>
      <c r="T74" s="3">
        <v>14.3</v>
      </c>
      <c r="U74" s="3"/>
      <c r="V74" s="3"/>
      <c r="W74" s="8"/>
    </row>
    <row r="75" spans="1:23" x14ac:dyDescent="0.25">
      <c r="A75" s="3">
        <v>4</v>
      </c>
      <c r="B75" s="3">
        <v>4.7</v>
      </c>
      <c r="C75" s="3">
        <v>4.7</v>
      </c>
      <c r="D75" s="3">
        <v>9</v>
      </c>
      <c r="E75" s="3"/>
      <c r="F75" s="3"/>
      <c r="G75" s="8" t="s">
        <v>42</v>
      </c>
      <c r="I75" s="3">
        <v>4</v>
      </c>
      <c r="J75" s="3">
        <v>4</v>
      </c>
      <c r="K75" s="3">
        <v>5.7</v>
      </c>
      <c r="L75" s="3">
        <v>11</v>
      </c>
      <c r="M75" s="3"/>
      <c r="N75" s="3"/>
      <c r="O75" s="8"/>
      <c r="Q75" s="3">
        <v>4</v>
      </c>
      <c r="R75" s="3">
        <v>4.5</v>
      </c>
      <c r="S75" s="3">
        <v>4.7</v>
      </c>
      <c r="T75" s="3">
        <v>1.9</v>
      </c>
      <c r="U75" s="3"/>
      <c r="V75" s="3"/>
      <c r="W75" s="8"/>
    </row>
    <row r="76" spans="1:23" x14ac:dyDescent="0.25">
      <c r="A76" s="3">
        <v>5</v>
      </c>
      <c r="B76" s="3">
        <v>4.5</v>
      </c>
      <c r="C76" s="3">
        <v>3.8</v>
      </c>
      <c r="D76" s="3">
        <v>10.6</v>
      </c>
      <c r="E76" s="3"/>
      <c r="F76" s="3"/>
      <c r="G76" s="8"/>
      <c r="I76" s="3">
        <v>5</v>
      </c>
      <c r="J76" s="3">
        <v>4.2</v>
      </c>
      <c r="K76" s="3">
        <v>3.8</v>
      </c>
      <c r="L76" s="3">
        <v>11.7</v>
      </c>
      <c r="M76" s="3"/>
      <c r="N76" s="3"/>
      <c r="O76" s="8" t="s">
        <v>43</v>
      </c>
      <c r="Q76" s="3">
        <v>5</v>
      </c>
      <c r="R76" s="3">
        <v>3.5</v>
      </c>
      <c r="S76" s="3">
        <v>3.6</v>
      </c>
      <c r="T76" s="3">
        <v>9.8000000000000007</v>
      </c>
      <c r="U76" s="3"/>
      <c r="V76" s="3"/>
      <c r="W76" s="8" t="s">
        <v>42</v>
      </c>
    </row>
    <row r="77" spans="1:23" x14ac:dyDescent="0.25">
      <c r="A77" s="3">
        <v>6</v>
      </c>
      <c r="B77" s="3">
        <v>3.2</v>
      </c>
      <c r="C77" s="3">
        <v>4.2</v>
      </c>
      <c r="D77" s="3">
        <v>11.3</v>
      </c>
      <c r="E77" s="3"/>
      <c r="F77" s="3"/>
      <c r="G77" s="8"/>
      <c r="I77" s="3">
        <v>6</v>
      </c>
      <c r="J77" s="3">
        <v>3.4</v>
      </c>
      <c r="K77" s="3">
        <v>4.8</v>
      </c>
      <c r="L77" s="3">
        <v>14</v>
      </c>
      <c r="M77" s="3"/>
      <c r="N77" s="3"/>
      <c r="O77" s="8"/>
      <c r="Q77" s="3">
        <v>6</v>
      </c>
      <c r="R77" s="3">
        <v>6</v>
      </c>
      <c r="S77" s="3">
        <v>5.2</v>
      </c>
      <c r="T77" s="3">
        <v>11.1</v>
      </c>
      <c r="U77" s="3"/>
      <c r="V77" s="3"/>
      <c r="W77" s="8"/>
    </row>
    <row r="78" spans="1:23" x14ac:dyDescent="0.25">
      <c r="A78" s="3">
        <v>7</v>
      </c>
      <c r="B78" s="3">
        <v>3.4</v>
      </c>
      <c r="C78" s="3">
        <v>3.5</v>
      </c>
      <c r="D78" s="3">
        <v>7.6</v>
      </c>
      <c r="E78" s="3"/>
      <c r="F78" s="3"/>
      <c r="G78" s="8"/>
      <c r="I78" s="3">
        <v>7</v>
      </c>
      <c r="J78" s="3">
        <v>4</v>
      </c>
      <c r="K78" s="3">
        <v>4.4000000000000004</v>
      </c>
      <c r="L78" s="3">
        <v>13.4</v>
      </c>
      <c r="M78" s="3"/>
      <c r="N78" s="3"/>
      <c r="O78" s="8"/>
      <c r="Q78" s="3">
        <v>7</v>
      </c>
      <c r="R78" s="3">
        <v>6</v>
      </c>
      <c r="S78" s="3">
        <v>6.2</v>
      </c>
      <c r="T78" s="3">
        <v>13.1</v>
      </c>
      <c r="U78" s="3"/>
      <c r="V78" s="3"/>
      <c r="W78" s="8"/>
    </row>
    <row r="79" spans="1:23" x14ac:dyDescent="0.25">
      <c r="A79" s="3">
        <v>8</v>
      </c>
      <c r="B79" s="3">
        <v>3.8</v>
      </c>
      <c r="C79" s="3">
        <v>3.7</v>
      </c>
      <c r="D79" s="3">
        <v>10.5</v>
      </c>
      <c r="E79" s="3"/>
      <c r="F79" s="3"/>
      <c r="G79" s="8" t="s">
        <v>39</v>
      </c>
      <c r="I79" s="3">
        <v>8</v>
      </c>
      <c r="J79" s="3">
        <v>4.7</v>
      </c>
      <c r="K79" s="3">
        <v>5</v>
      </c>
      <c r="L79" s="3">
        <v>13.8</v>
      </c>
      <c r="M79" s="3"/>
      <c r="N79" s="3"/>
      <c r="O79" s="8" t="s">
        <v>39</v>
      </c>
      <c r="Q79" s="3">
        <v>8</v>
      </c>
      <c r="R79" s="3">
        <v>5.5</v>
      </c>
      <c r="S79" s="3">
        <v>7.5</v>
      </c>
      <c r="T79" s="3">
        <v>12.5</v>
      </c>
      <c r="U79" s="3"/>
      <c r="V79" s="3"/>
      <c r="W79" s="8"/>
    </row>
    <row r="80" spans="1:23" x14ac:dyDescent="0.25">
      <c r="A80" s="3">
        <v>9</v>
      </c>
      <c r="B80" s="3">
        <v>3.8</v>
      </c>
      <c r="C80" s="3">
        <v>4.3</v>
      </c>
      <c r="D80" s="3">
        <v>12.3</v>
      </c>
      <c r="E80" s="3"/>
      <c r="F80" s="3"/>
      <c r="G80" s="8"/>
      <c r="I80" s="3">
        <v>9</v>
      </c>
      <c r="J80" s="3">
        <v>5</v>
      </c>
      <c r="K80" s="3">
        <v>4.2</v>
      </c>
      <c r="L80" s="3">
        <v>12.3</v>
      </c>
      <c r="M80" s="3"/>
      <c r="N80" s="3"/>
      <c r="O80" s="8"/>
      <c r="Q80" s="3">
        <v>9</v>
      </c>
      <c r="R80" s="3"/>
      <c r="S80" s="3"/>
      <c r="T80" s="3"/>
      <c r="U80" s="3"/>
      <c r="V80" s="3"/>
      <c r="W80" s="8"/>
    </row>
    <row r="81" spans="1:23" x14ac:dyDescent="0.25">
      <c r="A81" s="3">
        <v>10</v>
      </c>
      <c r="B81" s="3">
        <v>4.7</v>
      </c>
      <c r="C81" s="3">
        <v>4.5999999999999996</v>
      </c>
      <c r="D81" s="3">
        <v>10.8</v>
      </c>
      <c r="E81" s="3"/>
      <c r="F81" s="3"/>
      <c r="G81" s="8" t="s">
        <v>40</v>
      </c>
      <c r="I81" s="3">
        <v>10</v>
      </c>
      <c r="J81" s="3">
        <v>4.5</v>
      </c>
      <c r="K81" s="3">
        <v>5</v>
      </c>
      <c r="L81" s="3">
        <v>13.7</v>
      </c>
      <c r="M81" s="3"/>
      <c r="N81" s="3"/>
      <c r="O81" s="8" t="s">
        <v>40</v>
      </c>
      <c r="Q81" s="3">
        <v>10</v>
      </c>
      <c r="R81" s="3"/>
      <c r="S81" s="3"/>
      <c r="T81" s="3"/>
      <c r="U81" s="3"/>
      <c r="V81" s="3"/>
      <c r="W81" s="8"/>
    </row>
    <row r="82" spans="1:23" x14ac:dyDescent="0.25">
      <c r="A82" s="4"/>
      <c r="B82" s="4"/>
      <c r="C82" s="4"/>
      <c r="D82" s="4"/>
      <c r="E82" s="4"/>
      <c r="F82" s="4"/>
      <c r="G82" s="8"/>
      <c r="I82" s="4"/>
      <c r="J82" s="4"/>
      <c r="K82" s="4"/>
      <c r="L82" s="4"/>
      <c r="M82" s="4"/>
      <c r="N82" s="4"/>
      <c r="O82" s="8"/>
      <c r="Q82" s="4"/>
      <c r="R82" s="4"/>
      <c r="S82" s="4"/>
      <c r="T82" s="4"/>
      <c r="U82" s="4"/>
      <c r="V82" s="4"/>
      <c r="W82" s="8"/>
    </row>
    <row r="83" spans="1:23" s="5" customFormat="1" x14ac:dyDescent="0.25">
      <c r="G83" s="10"/>
      <c r="O83" s="10"/>
      <c r="W83" s="10"/>
    </row>
    <row r="85" spans="1:23" x14ac:dyDescent="0.25">
      <c r="A85" s="54" t="s">
        <v>24</v>
      </c>
      <c r="B85" s="55"/>
      <c r="C85" s="55"/>
      <c r="D85" s="55"/>
      <c r="E85" s="55"/>
      <c r="F85" s="56"/>
      <c r="G85" s="13"/>
      <c r="I85" s="54" t="s">
        <v>27</v>
      </c>
      <c r="J85" s="55"/>
      <c r="K85" s="55"/>
      <c r="L85" s="55"/>
      <c r="M85" s="55"/>
      <c r="N85" s="56"/>
      <c r="O85" s="13"/>
      <c r="Q85" s="54" t="s">
        <v>30</v>
      </c>
      <c r="R85" s="55"/>
      <c r="S85" s="55"/>
      <c r="T85" s="55"/>
      <c r="U85" s="55"/>
      <c r="V85" s="56"/>
      <c r="W85" s="13"/>
    </row>
    <row r="86" spans="1:23" x14ac:dyDescent="0.25">
      <c r="A86" s="3" t="s">
        <v>0</v>
      </c>
      <c r="B86" s="3" t="s">
        <v>1</v>
      </c>
      <c r="C86" s="3" t="s">
        <v>2</v>
      </c>
      <c r="D86" s="3" t="s">
        <v>3</v>
      </c>
      <c r="E86" s="3" t="s">
        <v>4</v>
      </c>
      <c r="F86" s="3" t="s">
        <v>5</v>
      </c>
      <c r="G86" s="8"/>
      <c r="I86" s="3" t="s">
        <v>0</v>
      </c>
      <c r="J86" s="3" t="s">
        <v>1</v>
      </c>
      <c r="K86" s="3" t="s">
        <v>2</v>
      </c>
      <c r="L86" s="3" t="s">
        <v>3</v>
      </c>
      <c r="M86" s="3" t="s">
        <v>4</v>
      </c>
      <c r="N86" s="3" t="s">
        <v>5</v>
      </c>
      <c r="O86" s="8"/>
      <c r="Q86" s="3" t="s">
        <v>0</v>
      </c>
      <c r="R86" s="3" t="s">
        <v>1</v>
      </c>
      <c r="S86" s="3" t="s">
        <v>2</v>
      </c>
      <c r="T86" s="3" t="s">
        <v>3</v>
      </c>
      <c r="U86" s="3" t="s">
        <v>4</v>
      </c>
      <c r="V86" s="3" t="s">
        <v>5</v>
      </c>
      <c r="W86" s="8"/>
    </row>
    <row r="87" spans="1:23" x14ac:dyDescent="0.25">
      <c r="A87" s="3">
        <v>1</v>
      </c>
      <c r="B87" s="3">
        <v>4</v>
      </c>
      <c r="C87" s="3">
        <v>4.2</v>
      </c>
      <c r="D87" s="3">
        <v>11.5</v>
      </c>
      <c r="E87" s="3">
        <v>580.79999999999995</v>
      </c>
      <c r="F87" s="3">
        <v>20</v>
      </c>
      <c r="G87" s="8" t="s">
        <v>47</v>
      </c>
      <c r="I87" s="3">
        <v>1</v>
      </c>
      <c r="J87" s="3">
        <v>3.5</v>
      </c>
      <c r="K87" s="3">
        <v>2.7</v>
      </c>
      <c r="L87" s="3">
        <v>14</v>
      </c>
      <c r="M87" s="3">
        <v>469.1</v>
      </c>
      <c r="N87" s="3">
        <v>27.2</v>
      </c>
      <c r="O87" s="8" t="s">
        <v>50</v>
      </c>
      <c r="Q87" s="3">
        <v>1</v>
      </c>
      <c r="R87" s="3">
        <v>4.5</v>
      </c>
      <c r="S87" s="3">
        <v>4.5999999999999996</v>
      </c>
      <c r="T87" s="3">
        <v>11.6</v>
      </c>
      <c r="U87" s="3">
        <v>1145.5999999999999</v>
      </c>
      <c r="V87" s="3">
        <v>20.100000000000001</v>
      </c>
      <c r="W87" s="8"/>
    </row>
    <row r="88" spans="1:23" x14ac:dyDescent="0.25">
      <c r="A88" s="3">
        <v>2</v>
      </c>
      <c r="B88" s="3">
        <v>3</v>
      </c>
      <c r="C88" s="3">
        <v>2</v>
      </c>
      <c r="D88" s="3">
        <v>10.4</v>
      </c>
      <c r="E88" s="3"/>
      <c r="F88" s="3"/>
      <c r="G88" s="8" t="s">
        <v>47</v>
      </c>
      <c r="I88" s="3">
        <v>2</v>
      </c>
      <c r="J88" s="3">
        <v>2</v>
      </c>
      <c r="K88" s="3">
        <v>1.4</v>
      </c>
      <c r="L88" s="3">
        <v>12</v>
      </c>
      <c r="M88" s="3"/>
      <c r="N88" s="3"/>
      <c r="O88" s="8" t="s">
        <v>50</v>
      </c>
      <c r="Q88" s="3">
        <v>2</v>
      </c>
      <c r="R88" s="3">
        <v>5</v>
      </c>
      <c r="S88" s="3">
        <v>5.6</v>
      </c>
      <c r="T88" s="3">
        <v>12.6</v>
      </c>
      <c r="U88" s="3"/>
      <c r="V88" s="3"/>
      <c r="W88" s="8"/>
    </row>
    <row r="89" spans="1:23" x14ac:dyDescent="0.25">
      <c r="A89" s="3">
        <v>3</v>
      </c>
      <c r="B89" s="3">
        <v>1.8</v>
      </c>
      <c r="C89" s="3">
        <v>2.2999999999999998</v>
      </c>
      <c r="D89" s="3">
        <v>11.7</v>
      </c>
      <c r="E89" s="3"/>
      <c r="F89" s="3"/>
      <c r="G89" s="8" t="s">
        <v>47</v>
      </c>
      <c r="I89" s="3">
        <v>3</v>
      </c>
      <c r="J89" s="3">
        <v>2.2000000000000002</v>
      </c>
      <c r="K89" s="3">
        <v>3.4</v>
      </c>
      <c r="L89" s="3">
        <v>15.1</v>
      </c>
      <c r="M89" s="3"/>
      <c r="N89" s="3"/>
      <c r="O89" s="8" t="s">
        <v>50</v>
      </c>
      <c r="Q89" s="3">
        <v>3</v>
      </c>
      <c r="R89" s="3">
        <v>5.2</v>
      </c>
      <c r="S89" s="3">
        <v>4</v>
      </c>
      <c r="T89" s="3">
        <v>12.8</v>
      </c>
      <c r="U89" s="3"/>
      <c r="V89" s="3"/>
      <c r="W89" s="8" t="s">
        <v>48</v>
      </c>
    </row>
    <row r="90" spans="1:23" x14ac:dyDescent="0.25">
      <c r="A90" s="3">
        <v>4</v>
      </c>
      <c r="B90" s="3">
        <v>4</v>
      </c>
      <c r="C90" s="3">
        <v>4.5</v>
      </c>
      <c r="D90" s="3">
        <v>11.8</v>
      </c>
      <c r="E90" s="3"/>
      <c r="F90" s="3"/>
      <c r="G90" s="8" t="s">
        <v>47</v>
      </c>
      <c r="I90" s="3">
        <v>4</v>
      </c>
      <c r="J90" s="3">
        <v>4.5</v>
      </c>
      <c r="K90" s="3">
        <v>3</v>
      </c>
      <c r="L90" s="3">
        <v>15.3</v>
      </c>
      <c r="M90" s="3"/>
      <c r="N90" s="3"/>
      <c r="O90" s="8" t="s">
        <v>50</v>
      </c>
      <c r="Q90" s="3">
        <v>4</v>
      </c>
      <c r="R90" s="3">
        <v>4.5</v>
      </c>
      <c r="S90" s="3">
        <v>4.5</v>
      </c>
      <c r="T90" s="3">
        <v>11</v>
      </c>
      <c r="U90" s="3"/>
      <c r="V90" s="3"/>
      <c r="W90" s="8"/>
    </row>
    <row r="91" spans="1:23" x14ac:dyDescent="0.25">
      <c r="A91" s="3">
        <v>5</v>
      </c>
      <c r="B91" s="3">
        <v>4.4000000000000004</v>
      </c>
      <c r="C91" s="3">
        <v>3.5</v>
      </c>
      <c r="D91" s="3">
        <v>10.1</v>
      </c>
      <c r="E91" s="3"/>
      <c r="F91" s="3"/>
      <c r="G91" s="8" t="s">
        <v>47</v>
      </c>
      <c r="I91" s="3">
        <v>5</v>
      </c>
      <c r="J91" s="3">
        <v>3.4</v>
      </c>
      <c r="K91" s="3">
        <v>3</v>
      </c>
      <c r="L91" s="3">
        <v>14</v>
      </c>
      <c r="M91" s="3"/>
      <c r="N91" s="3"/>
      <c r="O91" s="8" t="s">
        <v>50</v>
      </c>
      <c r="Q91" s="3">
        <v>5</v>
      </c>
      <c r="R91" s="3">
        <v>5</v>
      </c>
      <c r="S91" s="3">
        <v>5.2</v>
      </c>
      <c r="T91" s="3">
        <v>9.5</v>
      </c>
      <c r="U91" s="3"/>
      <c r="V91" s="3"/>
      <c r="W91" s="8"/>
    </row>
    <row r="92" spans="1:23" x14ac:dyDescent="0.25">
      <c r="A92" s="3">
        <v>6</v>
      </c>
      <c r="B92" s="3">
        <v>2.5</v>
      </c>
      <c r="C92" s="3">
        <v>2.4</v>
      </c>
      <c r="D92" s="3">
        <v>10.4</v>
      </c>
      <c r="E92" s="3"/>
      <c r="F92" s="3"/>
      <c r="G92" s="8" t="s">
        <v>47</v>
      </c>
      <c r="I92" s="3">
        <v>6</v>
      </c>
      <c r="J92" s="3">
        <v>3.8</v>
      </c>
      <c r="K92" s="3">
        <v>2.6</v>
      </c>
      <c r="L92" s="3">
        <v>13.2</v>
      </c>
      <c r="M92" s="3"/>
      <c r="N92" s="3"/>
      <c r="O92" s="8" t="s">
        <v>50</v>
      </c>
      <c r="Q92" s="3">
        <v>6</v>
      </c>
      <c r="R92" s="3">
        <v>4</v>
      </c>
      <c r="S92" s="3">
        <v>4.7</v>
      </c>
      <c r="T92" s="3">
        <v>10.9</v>
      </c>
      <c r="U92" s="3"/>
      <c r="V92" s="3"/>
      <c r="W92" s="8"/>
    </row>
    <row r="93" spans="1:23" x14ac:dyDescent="0.25">
      <c r="A93" s="3">
        <v>7</v>
      </c>
      <c r="B93" s="3">
        <v>3</v>
      </c>
      <c r="C93" s="3">
        <v>3.2</v>
      </c>
      <c r="D93" s="3">
        <v>7.6</v>
      </c>
      <c r="E93" s="3"/>
      <c r="F93" s="3"/>
      <c r="G93" s="8" t="s">
        <v>47</v>
      </c>
      <c r="I93" s="3">
        <v>7</v>
      </c>
      <c r="J93" s="3">
        <v>2.1</v>
      </c>
      <c r="K93" s="3">
        <v>3.8</v>
      </c>
      <c r="L93" s="3">
        <v>14.5</v>
      </c>
      <c r="M93" s="3"/>
      <c r="N93" s="3"/>
      <c r="O93" s="8" t="s">
        <v>50</v>
      </c>
      <c r="Q93" s="3">
        <v>7</v>
      </c>
      <c r="R93" s="3">
        <v>4.7</v>
      </c>
      <c r="S93" s="3">
        <v>5.5</v>
      </c>
      <c r="T93" s="3">
        <v>10.9</v>
      </c>
      <c r="U93" s="3"/>
      <c r="V93" s="3"/>
      <c r="W93" s="8" t="s">
        <v>48</v>
      </c>
    </row>
    <row r="94" spans="1:23" x14ac:dyDescent="0.25">
      <c r="A94" s="3">
        <v>8</v>
      </c>
      <c r="B94" s="3">
        <v>3.4</v>
      </c>
      <c r="C94" s="3">
        <v>3.2</v>
      </c>
      <c r="D94" s="3">
        <v>12.5</v>
      </c>
      <c r="E94" s="3"/>
      <c r="F94" s="3"/>
      <c r="G94" s="8" t="s">
        <v>47</v>
      </c>
      <c r="I94" s="3">
        <v>8</v>
      </c>
      <c r="J94" s="3">
        <v>3</v>
      </c>
      <c r="K94" s="3">
        <v>4.2</v>
      </c>
      <c r="L94" s="3">
        <v>13.1</v>
      </c>
      <c r="M94" s="3"/>
      <c r="N94" s="3"/>
      <c r="O94" s="8" t="s">
        <v>50</v>
      </c>
      <c r="Q94" s="3">
        <v>8</v>
      </c>
      <c r="R94" s="3">
        <v>4.5</v>
      </c>
      <c r="S94" s="3">
        <v>5</v>
      </c>
      <c r="T94" s="3">
        <v>12.1</v>
      </c>
      <c r="U94" s="3"/>
      <c r="V94" s="3"/>
      <c r="W94" s="8"/>
    </row>
    <row r="95" spans="1:23" x14ac:dyDescent="0.25">
      <c r="A95" s="3">
        <v>9</v>
      </c>
      <c r="B95" s="3">
        <v>3.8</v>
      </c>
      <c r="C95" s="3">
        <v>3</v>
      </c>
      <c r="D95" s="3">
        <v>9.6999999999999993</v>
      </c>
      <c r="E95" s="3"/>
      <c r="F95" s="3"/>
      <c r="G95" s="8" t="s">
        <v>47</v>
      </c>
      <c r="I95" s="3">
        <v>9</v>
      </c>
      <c r="J95" s="3">
        <v>3</v>
      </c>
      <c r="K95" s="3">
        <v>3</v>
      </c>
      <c r="L95" s="3">
        <v>12.6</v>
      </c>
      <c r="M95" s="3"/>
      <c r="N95" s="3"/>
      <c r="O95" s="8" t="s">
        <v>50</v>
      </c>
      <c r="Q95" s="3">
        <v>9</v>
      </c>
      <c r="R95" s="3"/>
      <c r="S95" s="3"/>
      <c r="T95" s="3"/>
      <c r="U95" s="3"/>
      <c r="V95" s="3"/>
      <c r="W95" s="8"/>
    </row>
    <row r="96" spans="1:23" x14ac:dyDescent="0.25">
      <c r="A96" s="3">
        <v>10</v>
      </c>
      <c r="B96" s="3">
        <v>5</v>
      </c>
      <c r="C96" s="3">
        <v>4</v>
      </c>
      <c r="D96" s="3">
        <v>11.9</v>
      </c>
      <c r="E96" s="3"/>
      <c r="F96" s="3"/>
      <c r="G96" s="8" t="s">
        <v>47</v>
      </c>
      <c r="I96" s="3">
        <v>10</v>
      </c>
      <c r="J96" s="3">
        <v>3.2</v>
      </c>
      <c r="K96" s="3">
        <v>3</v>
      </c>
      <c r="L96" s="3">
        <v>13.2</v>
      </c>
      <c r="M96" s="3"/>
      <c r="N96" s="3"/>
      <c r="O96" s="8" t="s">
        <v>50</v>
      </c>
      <c r="Q96" s="3">
        <v>10</v>
      </c>
      <c r="R96" s="3"/>
      <c r="S96" s="3"/>
      <c r="T96" s="3"/>
      <c r="U96" s="3"/>
      <c r="V96" s="3"/>
      <c r="W96" s="8"/>
    </row>
    <row r="98" spans="1:23" x14ac:dyDescent="0.25">
      <c r="A98" s="54" t="s">
        <v>25</v>
      </c>
      <c r="B98" s="55"/>
      <c r="C98" s="55"/>
      <c r="D98" s="55"/>
      <c r="E98" s="55"/>
      <c r="F98" s="56"/>
      <c r="G98" s="13"/>
      <c r="I98" s="54" t="s">
        <v>28</v>
      </c>
      <c r="J98" s="55"/>
      <c r="K98" s="55"/>
      <c r="L98" s="55"/>
      <c r="M98" s="55"/>
      <c r="N98" s="56"/>
      <c r="O98" s="13"/>
      <c r="Q98" s="54" t="s">
        <v>31</v>
      </c>
      <c r="R98" s="55"/>
      <c r="S98" s="55"/>
      <c r="T98" s="55"/>
      <c r="U98" s="55"/>
      <c r="V98" s="56"/>
      <c r="W98" s="13"/>
    </row>
    <row r="99" spans="1:23" x14ac:dyDescent="0.25">
      <c r="A99" s="3" t="s">
        <v>0</v>
      </c>
      <c r="B99" s="3" t="s">
        <v>1</v>
      </c>
      <c r="C99" s="3" t="s">
        <v>2</v>
      </c>
      <c r="D99" s="3" t="s">
        <v>3</v>
      </c>
      <c r="E99" s="3" t="s">
        <v>4</v>
      </c>
      <c r="F99" s="3" t="s">
        <v>5</v>
      </c>
      <c r="G99" s="8"/>
      <c r="I99" s="3" t="s">
        <v>0</v>
      </c>
      <c r="J99" s="3" t="s">
        <v>1</v>
      </c>
      <c r="K99" s="3" t="s">
        <v>2</v>
      </c>
      <c r="L99" s="3" t="s">
        <v>3</v>
      </c>
      <c r="M99" s="3" t="s">
        <v>4</v>
      </c>
      <c r="N99" s="3" t="s">
        <v>5</v>
      </c>
      <c r="O99" s="8"/>
      <c r="Q99" s="3" t="s">
        <v>0</v>
      </c>
      <c r="R99" s="3" t="s">
        <v>1</v>
      </c>
      <c r="S99" s="3" t="s">
        <v>2</v>
      </c>
      <c r="T99" s="3" t="s">
        <v>3</v>
      </c>
      <c r="U99" s="3" t="s">
        <v>4</v>
      </c>
      <c r="V99" s="3" t="s">
        <v>5</v>
      </c>
      <c r="W99" s="8"/>
    </row>
    <row r="100" spans="1:23" x14ac:dyDescent="0.25">
      <c r="A100" s="3">
        <v>1</v>
      </c>
      <c r="B100" s="3">
        <v>3.2</v>
      </c>
      <c r="C100" s="3">
        <v>4</v>
      </c>
      <c r="D100" s="3">
        <v>12</v>
      </c>
      <c r="E100" s="3">
        <v>640</v>
      </c>
      <c r="F100" s="3">
        <v>21.1</v>
      </c>
      <c r="G100" s="8" t="s">
        <v>47</v>
      </c>
      <c r="I100" s="3">
        <v>1</v>
      </c>
      <c r="J100" s="3">
        <v>4.2</v>
      </c>
      <c r="K100" s="3">
        <v>2.5</v>
      </c>
      <c r="L100" s="3">
        <v>14.1</v>
      </c>
      <c r="M100" s="3">
        <v>589.9</v>
      </c>
      <c r="N100" s="3">
        <v>27.3</v>
      </c>
      <c r="O100" s="8" t="s">
        <v>50</v>
      </c>
      <c r="Q100" s="3">
        <v>1</v>
      </c>
      <c r="R100" s="3">
        <v>4.9000000000000004</v>
      </c>
      <c r="S100" s="3">
        <v>6.5</v>
      </c>
      <c r="T100" s="3">
        <v>11.8</v>
      </c>
      <c r="U100" s="3">
        <v>1060.4000000000001</v>
      </c>
      <c r="V100" s="3">
        <v>18.7</v>
      </c>
      <c r="W100" s="8" t="s">
        <v>51</v>
      </c>
    </row>
    <row r="101" spans="1:23" x14ac:dyDescent="0.25">
      <c r="A101" s="3">
        <v>2</v>
      </c>
      <c r="B101" s="3">
        <v>3</v>
      </c>
      <c r="C101" s="3">
        <v>4.5</v>
      </c>
      <c r="D101" s="3">
        <v>8.3000000000000007</v>
      </c>
      <c r="E101" s="3"/>
      <c r="F101" s="3"/>
      <c r="G101" s="8" t="s">
        <v>47</v>
      </c>
      <c r="I101" s="3">
        <v>2</v>
      </c>
      <c r="J101" s="3">
        <v>3</v>
      </c>
      <c r="K101" s="3">
        <v>2.5</v>
      </c>
      <c r="L101" s="3">
        <v>13.6</v>
      </c>
      <c r="M101" s="3"/>
      <c r="N101" s="3"/>
      <c r="O101" s="8" t="s">
        <v>50</v>
      </c>
      <c r="Q101" s="3">
        <v>2</v>
      </c>
      <c r="R101" s="3">
        <v>4.7</v>
      </c>
      <c r="S101" s="3">
        <v>4.8</v>
      </c>
      <c r="T101" s="3">
        <v>12.9</v>
      </c>
      <c r="U101" s="3"/>
      <c r="V101" s="3"/>
      <c r="W101" s="8"/>
    </row>
    <row r="102" spans="1:23" x14ac:dyDescent="0.25">
      <c r="A102" s="3">
        <v>3</v>
      </c>
      <c r="B102" s="3">
        <v>5</v>
      </c>
      <c r="C102" s="3">
        <v>6.5</v>
      </c>
      <c r="D102" s="3">
        <v>10.3</v>
      </c>
      <c r="E102" s="3"/>
      <c r="F102" s="3"/>
      <c r="G102" s="8" t="s">
        <v>47</v>
      </c>
      <c r="I102" s="3">
        <v>3</v>
      </c>
      <c r="J102" s="3">
        <v>2.5</v>
      </c>
      <c r="K102" s="3">
        <v>3</v>
      </c>
      <c r="L102" s="3">
        <v>12.8</v>
      </c>
      <c r="M102" s="3"/>
      <c r="N102" s="3"/>
      <c r="O102" s="8" t="s">
        <v>50</v>
      </c>
      <c r="Q102" s="3">
        <v>3</v>
      </c>
      <c r="R102" s="3">
        <v>4.4000000000000004</v>
      </c>
      <c r="S102" s="3">
        <v>4</v>
      </c>
      <c r="T102" s="3">
        <v>12.6</v>
      </c>
      <c r="U102" s="3"/>
      <c r="V102" s="3"/>
      <c r="W102" s="8"/>
    </row>
    <row r="103" spans="1:23" x14ac:dyDescent="0.25">
      <c r="A103" s="3">
        <v>4</v>
      </c>
      <c r="B103" s="3">
        <v>5.7</v>
      </c>
      <c r="C103" s="3">
        <v>4.2</v>
      </c>
      <c r="D103" s="3">
        <v>9.6999999999999993</v>
      </c>
      <c r="E103" s="3"/>
      <c r="F103" s="3"/>
      <c r="G103" s="8" t="s">
        <v>47</v>
      </c>
      <c r="I103" s="3">
        <v>4</v>
      </c>
      <c r="J103" s="3">
        <v>2.4</v>
      </c>
      <c r="K103" s="3">
        <v>3</v>
      </c>
      <c r="L103" s="3">
        <v>15.9</v>
      </c>
      <c r="M103" s="3"/>
      <c r="N103" s="3"/>
      <c r="O103" s="8" t="s">
        <v>50</v>
      </c>
      <c r="Q103" s="3">
        <v>4</v>
      </c>
      <c r="R103" s="3">
        <v>5.2</v>
      </c>
      <c r="S103" s="3">
        <v>5</v>
      </c>
      <c r="T103" s="3">
        <v>12.1</v>
      </c>
      <c r="U103" s="3"/>
      <c r="V103" s="3"/>
      <c r="W103" s="8"/>
    </row>
    <row r="104" spans="1:23" x14ac:dyDescent="0.25">
      <c r="A104" s="3">
        <v>5</v>
      </c>
      <c r="B104" s="3">
        <v>2.5</v>
      </c>
      <c r="C104" s="3">
        <v>2</v>
      </c>
      <c r="D104" s="3">
        <v>11.3</v>
      </c>
      <c r="E104" s="3"/>
      <c r="F104" s="3"/>
      <c r="G104" s="8" t="s">
        <v>47</v>
      </c>
      <c r="I104" s="3">
        <v>5</v>
      </c>
      <c r="J104" s="3">
        <v>2.5</v>
      </c>
      <c r="K104" s="3">
        <v>3</v>
      </c>
      <c r="L104" s="3">
        <v>13.9</v>
      </c>
      <c r="M104" s="3"/>
      <c r="N104" s="3"/>
      <c r="O104" s="8" t="s">
        <v>50</v>
      </c>
      <c r="Q104" s="3">
        <v>5</v>
      </c>
      <c r="R104" s="3">
        <v>5.0999999999999996</v>
      </c>
      <c r="S104" s="3">
        <v>5.4</v>
      </c>
      <c r="T104" s="3">
        <v>11.4</v>
      </c>
      <c r="U104" s="3"/>
      <c r="V104" s="3"/>
      <c r="W104" s="8"/>
    </row>
    <row r="105" spans="1:23" x14ac:dyDescent="0.25">
      <c r="A105" s="3">
        <v>6</v>
      </c>
      <c r="B105" s="3">
        <v>3.6</v>
      </c>
      <c r="C105" s="3">
        <v>2.4</v>
      </c>
      <c r="D105" s="3">
        <v>8.1999999999999993</v>
      </c>
      <c r="E105" s="3"/>
      <c r="F105" s="3"/>
      <c r="G105" s="8" t="s">
        <v>47</v>
      </c>
      <c r="I105" s="3">
        <v>6</v>
      </c>
      <c r="J105" s="3">
        <v>3.5</v>
      </c>
      <c r="K105" s="3">
        <v>2.6</v>
      </c>
      <c r="L105" s="3">
        <v>14.1</v>
      </c>
      <c r="M105" s="3"/>
      <c r="N105" s="3"/>
      <c r="O105" s="8" t="s">
        <v>50</v>
      </c>
      <c r="Q105" s="3">
        <v>6</v>
      </c>
      <c r="R105" s="3">
        <v>4.5</v>
      </c>
      <c r="S105" s="3">
        <v>5.5</v>
      </c>
      <c r="T105" s="3">
        <v>11.1</v>
      </c>
      <c r="U105" s="3"/>
      <c r="V105" s="3"/>
      <c r="W105" s="8"/>
    </row>
    <row r="106" spans="1:23" x14ac:dyDescent="0.25">
      <c r="A106" s="3">
        <v>7</v>
      </c>
      <c r="B106" s="3">
        <v>5.4</v>
      </c>
      <c r="C106" s="3">
        <v>4.5</v>
      </c>
      <c r="D106" s="3">
        <v>10.8</v>
      </c>
      <c r="E106" s="3"/>
      <c r="F106" s="3"/>
      <c r="G106" s="8" t="s">
        <v>47</v>
      </c>
      <c r="I106" s="3">
        <v>7</v>
      </c>
      <c r="J106" s="3">
        <v>2.5</v>
      </c>
      <c r="K106" s="3">
        <v>3.4</v>
      </c>
      <c r="L106" s="3">
        <v>10.9</v>
      </c>
      <c r="M106" s="3"/>
      <c r="N106" s="3"/>
      <c r="O106" s="8" t="s">
        <v>50</v>
      </c>
      <c r="Q106" s="3">
        <v>7</v>
      </c>
      <c r="R106" s="3">
        <v>5.5</v>
      </c>
      <c r="S106" s="3">
        <v>4.5</v>
      </c>
      <c r="T106" s="3">
        <v>11.5</v>
      </c>
      <c r="U106" s="3"/>
      <c r="V106" s="3"/>
      <c r="W106" s="8"/>
    </row>
    <row r="107" spans="1:23" x14ac:dyDescent="0.25">
      <c r="A107" s="3">
        <v>8</v>
      </c>
      <c r="B107" s="3">
        <v>3.3</v>
      </c>
      <c r="C107" s="3">
        <v>4.0999999999999996</v>
      </c>
      <c r="D107" s="3">
        <v>9.5</v>
      </c>
      <c r="E107" s="3"/>
      <c r="F107" s="3"/>
      <c r="G107" s="8" t="s">
        <v>47</v>
      </c>
      <c r="I107" s="3">
        <v>8</v>
      </c>
      <c r="J107" s="3">
        <v>4</v>
      </c>
      <c r="K107" s="3">
        <v>3.4</v>
      </c>
      <c r="L107" s="3">
        <v>12</v>
      </c>
      <c r="M107" s="3"/>
      <c r="N107" s="3"/>
      <c r="O107" s="8" t="s">
        <v>50</v>
      </c>
      <c r="Q107" s="3">
        <v>8</v>
      </c>
      <c r="R107" s="3">
        <v>5.5</v>
      </c>
      <c r="S107" s="3">
        <v>4.8</v>
      </c>
      <c r="T107" s="3">
        <v>11.7</v>
      </c>
      <c r="U107" s="3"/>
      <c r="V107" s="3"/>
      <c r="W107" s="8"/>
    </row>
    <row r="108" spans="1:23" x14ac:dyDescent="0.25">
      <c r="A108" s="3">
        <v>9</v>
      </c>
      <c r="B108" s="3">
        <v>3.6</v>
      </c>
      <c r="C108" s="3">
        <v>3.5</v>
      </c>
      <c r="D108" s="3">
        <v>10.9</v>
      </c>
      <c r="E108" s="3"/>
      <c r="F108" s="3"/>
      <c r="G108" s="8" t="s">
        <v>47</v>
      </c>
      <c r="I108" s="3">
        <v>9</v>
      </c>
      <c r="J108" s="3">
        <v>2.7</v>
      </c>
      <c r="K108" s="3">
        <v>3.4</v>
      </c>
      <c r="L108" s="3">
        <v>10.4</v>
      </c>
      <c r="M108" s="3"/>
      <c r="N108" s="3"/>
      <c r="O108" s="8" t="s">
        <v>50</v>
      </c>
      <c r="Q108" s="3">
        <v>9</v>
      </c>
      <c r="R108" s="3"/>
      <c r="S108" s="3"/>
      <c r="T108" s="3"/>
      <c r="U108" s="3"/>
      <c r="V108" s="3"/>
      <c r="W108" s="8"/>
    </row>
    <row r="109" spans="1:23" x14ac:dyDescent="0.25">
      <c r="A109" s="3">
        <v>10</v>
      </c>
      <c r="B109" s="3">
        <v>2.5</v>
      </c>
      <c r="C109" s="3">
        <v>2.5</v>
      </c>
      <c r="D109" s="3">
        <v>10.4</v>
      </c>
      <c r="E109" s="3"/>
      <c r="F109" s="3"/>
      <c r="G109" s="8" t="s">
        <v>47</v>
      </c>
      <c r="I109" s="3">
        <v>10</v>
      </c>
      <c r="J109" s="3">
        <v>3.3</v>
      </c>
      <c r="K109" s="3">
        <v>2.6</v>
      </c>
      <c r="L109" s="3">
        <v>17.3</v>
      </c>
      <c r="M109" s="3"/>
      <c r="N109" s="3"/>
      <c r="O109" s="8" t="s">
        <v>50</v>
      </c>
      <c r="Q109" s="3">
        <v>10</v>
      </c>
      <c r="R109" s="3"/>
      <c r="S109" s="3"/>
      <c r="T109" s="3"/>
      <c r="U109" s="3"/>
      <c r="V109" s="3"/>
      <c r="W109" s="8"/>
    </row>
    <row r="111" spans="1:23" x14ac:dyDescent="0.25">
      <c r="A111" s="51" t="s">
        <v>26</v>
      </c>
      <c r="B111" s="52"/>
      <c r="C111" s="52"/>
      <c r="D111" s="52"/>
      <c r="E111" s="52"/>
      <c r="F111" s="53"/>
      <c r="G111" s="14"/>
      <c r="I111" s="51" t="s">
        <v>29</v>
      </c>
      <c r="J111" s="52"/>
      <c r="K111" s="52"/>
      <c r="L111" s="52"/>
      <c r="M111" s="52"/>
      <c r="N111" s="53"/>
      <c r="O111" s="14"/>
      <c r="Q111" s="51" t="s">
        <v>32</v>
      </c>
      <c r="R111" s="52"/>
      <c r="S111" s="52"/>
      <c r="T111" s="52"/>
      <c r="U111" s="52"/>
      <c r="V111" s="53"/>
      <c r="W111" s="14"/>
    </row>
    <row r="112" spans="1:23" x14ac:dyDescent="0.25">
      <c r="A112" s="3" t="s">
        <v>0</v>
      </c>
      <c r="B112" s="3" t="s">
        <v>1</v>
      </c>
      <c r="C112" s="3" t="s">
        <v>2</v>
      </c>
      <c r="D112" s="3" t="s">
        <v>3</v>
      </c>
      <c r="E112" s="3" t="s">
        <v>4</v>
      </c>
      <c r="F112" s="3" t="s">
        <v>5</v>
      </c>
      <c r="G112" s="8"/>
      <c r="I112" s="3" t="s">
        <v>0</v>
      </c>
      <c r="J112" s="3" t="s">
        <v>1</v>
      </c>
      <c r="K112" s="3" t="s">
        <v>2</v>
      </c>
      <c r="L112" s="3" t="s">
        <v>3</v>
      </c>
      <c r="M112" s="3" t="s">
        <v>4</v>
      </c>
      <c r="N112" s="3" t="s">
        <v>5</v>
      </c>
      <c r="O112" s="8"/>
      <c r="Q112" s="3" t="s">
        <v>0</v>
      </c>
      <c r="R112" s="3" t="s">
        <v>1</v>
      </c>
      <c r="S112" s="3" t="s">
        <v>2</v>
      </c>
      <c r="T112" s="3" t="s">
        <v>3</v>
      </c>
      <c r="U112" s="3" t="s">
        <v>4</v>
      </c>
      <c r="V112" s="3" t="s">
        <v>5</v>
      </c>
      <c r="W112" s="8"/>
    </row>
    <row r="113" spans="1:23" x14ac:dyDescent="0.25">
      <c r="A113" s="3">
        <v>1</v>
      </c>
      <c r="B113" s="3">
        <v>3.5</v>
      </c>
      <c r="C113" s="3">
        <v>3.5</v>
      </c>
      <c r="D113" s="3">
        <v>11.4</v>
      </c>
      <c r="E113" s="3">
        <v>663.3</v>
      </c>
      <c r="F113" s="3">
        <v>18.7</v>
      </c>
      <c r="G113" s="8" t="s">
        <v>47</v>
      </c>
      <c r="I113" s="3">
        <v>1</v>
      </c>
      <c r="J113" s="3">
        <v>2</v>
      </c>
      <c r="K113" s="3">
        <v>2</v>
      </c>
      <c r="L113" s="3">
        <v>13.1</v>
      </c>
      <c r="M113" s="3">
        <v>536.70000000000005</v>
      </c>
      <c r="N113" s="3">
        <v>26.7</v>
      </c>
      <c r="O113" s="8" t="s">
        <v>50</v>
      </c>
      <c r="Q113" s="3">
        <v>1</v>
      </c>
      <c r="R113" s="3">
        <v>3.8</v>
      </c>
      <c r="S113" s="3">
        <v>3</v>
      </c>
      <c r="T113" s="3">
        <v>9.6</v>
      </c>
      <c r="U113" s="3">
        <v>1016.2</v>
      </c>
      <c r="V113" s="3">
        <v>19.8</v>
      </c>
      <c r="W113" s="8" t="s">
        <v>39</v>
      </c>
    </row>
    <row r="114" spans="1:23" x14ac:dyDescent="0.25">
      <c r="A114" s="3">
        <v>2</v>
      </c>
      <c r="B114" s="3">
        <v>3.5</v>
      </c>
      <c r="C114" s="3">
        <v>3.3</v>
      </c>
      <c r="D114" s="3">
        <v>12.1</v>
      </c>
      <c r="E114" s="3"/>
      <c r="F114" s="3"/>
      <c r="G114" s="8" t="s">
        <v>47</v>
      </c>
      <c r="I114" s="3">
        <v>2</v>
      </c>
      <c r="J114" s="3">
        <v>3.7</v>
      </c>
      <c r="K114" s="3">
        <v>4</v>
      </c>
      <c r="L114" s="3">
        <v>14.4</v>
      </c>
      <c r="M114" s="3"/>
      <c r="N114" s="3"/>
      <c r="O114" s="8" t="s">
        <v>50</v>
      </c>
      <c r="Q114" s="3">
        <v>2</v>
      </c>
      <c r="R114" s="3">
        <v>4</v>
      </c>
      <c r="S114" s="3">
        <v>6.1</v>
      </c>
      <c r="T114" s="3">
        <v>9.1</v>
      </c>
      <c r="U114" s="3"/>
      <c r="V114" s="3"/>
      <c r="W114" s="8"/>
    </row>
    <row r="115" spans="1:23" x14ac:dyDescent="0.25">
      <c r="A115" s="3">
        <v>3</v>
      </c>
      <c r="B115" s="3">
        <v>3.7</v>
      </c>
      <c r="C115" s="3">
        <v>4.3</v>
      </c>
      <c r="D115" s="3">
        <v>12.1</v>
      </c>
      <c r="E115" s="3"/>
      <c r="F115" s="3"/>
      <c r="G115" s="8" t="s">
        <v>47</v>
      </c>
      <c r="I115" s="3">
        <v>3</v>
      </c>
      <c r="J115" s="3">
        <v>4</v>
      </c>
      <c r="K115" s="3">
        <v>3.5</v>
      </c>
      <c r="L115" s="3">
        <v>11.5</v>
      </c>
      <c r="M115" s="3"/>
      <c r="N115" s="3"/>
      <c r="O115" s="8" t="s">
        <v>50</v>
      </c>
      <c r="Q115" s="3">
        <v>3</v>
      </c>
      <c r="R115" s="3">
        <v>4.5999999999999996</v>
      </c>
      <c r="S115" s="3">
        <v>4.2</v>
      </c>
      <c r="T115" s="3">
        <v>12.2</v>
      </c>
      <c r="U115" s="3"/>
      <c r="V115" s="3"/>
      <c r="W115" s="8"/>
    </row>
    <row r="116" spans="1:23" x14ac:dyDescent="0.25">
      <c r="A116" s="3">
        <v>4</v>
      </c>
      <c r="B116" s="3">
        <v>2.6</v>
      </c>
      <c r="C116" s="3">
        <v>3.3</v>
      </c>
      <c r="D116" s="3">
        <v>11.7</v>
      </c>
      <c r="E116" s="3"/>
      <c r="F116" s="3"/>
      <c r="G116" s="8" t="s">
        <v>47</v>
      </c>
      <c r="I116" s="3">
        <v>4</v>
      </c>
      <c r="J116" s="3">
        <v>3.4</v>
      </c>
      <c r="K116" s="3">
        <v>3.6</v>
      </c>
      <c r="L116" s="3">
        <v>12.9</v>
      </c>
      <c r="M116" s="3"/>
      <c r="N116" s="3"/>
      <c r="O116" s="8" t="s">
        <v>50</v>
      </c>
      <c r="Q116" s="3">
        <v>4</v>
      </c>
      <c r="R116" s="3">
        <v>5.4</v>
      </c>
      <c r="S116" s="3">
        <v>6</v>
      </c>
      <c r="T116" s="3">
        <v>11.7</v>
      </c>
      <c r="U116" s="3"/>
      <c r="V116" s="3"/>
      <c r="W116" s="8" t="s">
        <v>42</v>
      </c>
    </row>
    <row r="117" spans="1:23" x14ac:dyDescent="0.25">
      <c r="A117" s="3">
        <v>5</v>
      </c>
      <c r="B117" s="3">
        <v>4.5999999999999996</v>
      </c>
      <c r="C117" s="3">
        <v>4.5</v>
      </c>
      <c r="D117" s="3">
        <v>7.5</v>
      </c>
      <c r="E117" s="3"/>
      <c r="F117" s="3"/>
      <c r="G117" s="8" t="s">
        <v>47</v>
      </c>
      <c r="I117" s="3">
        <v>5</v>
      </c>
      <c r="J117" s="3">
        <v>3.5</v>
      </c>
      <c r="K117" s="3">
        <v>3</v>
      </c>
      <c r="L117" s="3">
        <v>12.5</v>
      </c>
      <c r="M117" s="3"/>
      <c r="N117" s="3"/>
      <c r="O117" s="8" t="s">
        <v>50</v>
      </c>
      <c r="Q117" s="3">
        <v>5</v>
      </c>
      <c r="R117" s="3">
        <v>5</v>
      </c>
      <c r="S117" s="3">
        <v>5</v>
      </c>
      <c r="T117" s="3">
        <v>11.3</v>
      </c>
      <c r="U117" s="3"/>
      <c r="V117" s="3"/>
      <c r="W117" s="8"/>
    </row>
    <row r="118" spans="1:23" x14ac:dyDescent="0.25">
      <c r="A118" s="3">
        <v>6</v>
      </c>
      <c r="B118" s="3">
        <v>4.5</v>
      </c>
      <c r="C118" s="3">
        <v>3.5</v>
      </c>
      <c r="D118" s="3">
        <v>6.2</v>
      </c>
      <c r="E118" s="3"/>
      <c r="F118" s="3"/>
      <c r="G118" s="8" t="s">
        <v>47</v>
      </c>
      <c r="I118" s="3">
        <v>6</v>
      </c>
      <c r="J118" s="3">
        <v>3.4</v>
      </c>
      <c r="K118" s="3">
        <v>3.6</v>
      </c>
      <c r="L118" s="3">
        <v>13.5</v>
      </c>
      <c r="M118" s="3"/>
      <c r="N118" s="3"/>
      <c r="O118" s="8" t="s">
        <v>50</v>
      </c>
      <c r="Q118" s="3">
        <v>6</v>
      </c>
      <c r="R118" s="3">
        <v>5.2</v>
      </c>
      <c r="S118" s="3">
        <v>5.4</v>
      </c>
      <c r="T118" s="3">
        <v>12.5</v>
      </c>
      <c r="U118" s="3"/>
      <c r="V118" s="3"/>
      <c r="W118" s="8"/>
    </row>
    <row r="119" spans="1:23" x14ac:dyDescent="0.25">
      <c r="A119" s="3">
        <v>7</v>
      </c>
      <c r="B119" s="3">
        <v>3.9</v>
      </c>
      <c r="C119" s="3">
        <v>3.2</v>
      </c>
      <c r="D119" s="3">
        <v>11.8</v>
      </c>
      <c r="E119" s="3"/>
      <c r="F119" s="3"/>
      <c r="G119" s="8" t="s">
        <v>47</v>
      </c>
      <c r="I119" s="3">
        <v>7</v>
      </c>
      <c r="J119" s="3">
        <v>2.5</v>
      </c>
      <c r="K119" s="3">
        <v>2</v>
      </c>
      <c r="L119" s="3">
        <v>14.2</v>
      </c>
      <c r="M119" s="3"/>
      <c r="N119" s="3"/>
      <c r="O119" s="8" t="s">
        <v>50</v>
      </c>
      <c r="Q119" s="3">
        <v>7</v>
      </c>
      <c r="R119" s="3">
        <v>4.5</v>
      </c>
      <c r="S119" s="3">
        <v>5.7</v>
      </c>
      <c r="T119" s="3">
        <v>12.4</v>
      </c>
      <c r="U119" s="3"/>
      <c r="V119" s="3"/>
      <c r="W119" s="8"/>
    </row>
    <row r="120" spans="1:23" x14ac:dyDescent="0.25">
      <c r="A120" s="3">
        <v>8</v>
      </c>
      <c r="B120" s="3">
        <v>4.4000000000000004</v>
      </c>
      <c r="C120" s="3">
        <v>4.5999999999999996</v>
      </c>
      <c r="D120" s="3">
        <v>9.4</v>
      </c>
      <c r="E120" s="3"/>
      <c r="F120" s="3"/>
      <c r="G120" s="8" t="s">
        <v>47</v>
      </c>
      <c r="I120" s="3">
        <v>8</v>
      </c>
      <c r="J120" s="3">
        <v>3.5</v>
      </c>
      <c r="K120" s="3">
        <v>4</v>
      </c>
      <c r="L120" s="3">
        <v>12.7</v>
      </c>
      <c r="M120" s="3"/>
      <c r="N120" s="3"/>
      <c r="O120" s="8" t="s">
        <v>50</v>
      </c>
      <c r="Q120" s="3">
        <v>8</v>
      </c>
      <c r="R120" s="3">
        <v>4</v>
      </c>
      <c r="S120" s="3">
        <v>3.7</v>
      </c>
      <c r="T120" s="3">
        <v>12.2</v>
      </c>
      <c r="U120" s="3"/>
      <c r="V120" s="3"/>
      <c r="W120" s="8"/>
    </row>
    <row r="121" spans="1:23" x14ac:dyDescent="0.25">
      <c r="A121" s="3">
        <v>9</v>
      </c>
      <c r="B121" s="3">
        <v>4</v>
      </c>
      <c r="C121" s="3">
        <v>3</v>
      </c>
      <c r="D121" s="3">
        <v>11.8</v>
      </c>
      <c r="E121" s="3"/>
      <c r="F121" s="3"/>
      <c r="G121" s="8" t="s">
        <v>47</v>
      </c>
      <c r="I121" s="3">
        <v>9</v>
      </c>
      <c r="J121" s="3">
        <v>3.2</v>
      </c>
      <c r="K121" s="3">
        <v>2.7</v>
      </c>
      <c r="L121" s="3">
        <v>13.9</v>
      </c>
      <c r="M121" s="3"/>
      <c r="N121" s="3"/>
      <c r="O121" s="8" t="s">
        <v>50</v>
      </c>
      <c r="Q121" s="3">
        <v>9</v>
      </c>
      <c r="R121" s="3"/>
      <c r="S121" s="3"/>
      <c r="T121" s="3"/>
      <c r="U121" s="3"/>
      <c r="V121" s="3"/>
      <c r="W121" s="8"/>
    </row>
    <row r="122" spans="1:23" x14ac:dyDescent="0.25">
      <c r="A122" s="3">
        <v>10</v>
      </c>
      <c r="B122" s="3">
        <v>4.5</v>
      </c>
      <c r="C122" s="3">
        <v>3</v>
      </c>
      <c r="D122" s="3">
        <v>11.9</v>
      </c>
      <c r="E122" s="3"/>
      <c r="F122" s="3"/>
      <c r="G122" s="8" t="s">
        <v>47</v>
      </c>
      <c r="I122" s="3">
        <v>10</v>
      </c>
      <c r="J122" s="3">
        <v>3.7</v>
      </c>
      <c r="K122" s="3">
        <v>4.5</v>
      </c>
      <c r="L122" s="3">
        <v>14.8</v>
      </c>
      <c r="M122" s="3"/>
      <c r="N122" s="3"/>
      <c r="O122" s="8" t="s">
        <v>50</v>
      </c>
      <c r="Q122" s="3">
        <v>10</v>
      </c>
      <c r="R122" s="3"/>
      <c r="S122" s="3"/>
      <c r="T122" s="3"/>
      <c r="U122" s="3"/>
      <c r="V122" s="3"/>
      <c r="W122" s="8"/>
    </row>
  </sheetData>
  <mergeCells count="29">
    <mergeCell ref="A3:F3"/>
    <mergeCell ref="I3:N3"/>
    <mergeCell ref="Q3:V3"/>
    <mergeCell ref="A16:F16"/>
    <mergeCell ref="I16:N16"/>
    <mergeCell ref="Q16:V16"/>
    <mergeCell ref="Q70:V70"/>
    <mergeCell ref="A29:F29"/>
    <mergeCell ref="I29:N29"/>
    <mergeCell ref="Q29:V29"/>
    <mergeCell ref="A44:F44"/>
    <mergeCell ref="I44:N44"/>
    <mergeCell ref="Q44:V44"/>
    <mergeCell ref="A1:F1"/>
    <mergeCell ref="I1:N1"/>
    <mergeCell ref="A111:F111"/>
    <mergeCell ref="I111:N111"/>
    <mergeCell ref="Q111:V111"/>
    <mergeCell ref="A85:F85"/>
    <mergeCell ref="I85:N85"/>
    <mergeCell ref="Q85:V85"/>
    <mergeCell ref="A98:F98"/>
    <mergeCell ref="I98:N98"/>
    <mergeCell ref="Q98:V98"/>
    <mergeCell ref="A57:F57"/>
    <mergeCell ref="I57:N57"/>
    <mergeCell ref="Q57:V57"/>
    <mergeCell ref="A70:F70"/>
    <mergeCell ref="I70:N70"/>
  </mergeCells>
  <pageMargins left="0.75" right="0.75" top="1" bottom="1" header="0.5" footer="0.5"/>
  <pageSetup paperSize="9" scale="36"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255"/>
  <sheetViews>
    <sheetView zoomScale="60" zoomScaleNormal="60" zoomScalePageLayoutView="60" workbookViewId="0">
      <selection activeCell="V58" sqref="V58"/>
    </sheetView>
  </sheetViews>
  <sheetFormatPr baseColWidth="10" defaultColWidth="10.875" defaultRowHeight="15.75" x14ac:dyDescent="0.25"/>
  <cols>
    <col min="1" max="1" width="19" style="1" bestFit="1" customWidth="1"/>
    <col min="2" max="3" width="19" style="1" customWidth="1"/>
    <col min="4" max="5" width="13.625" style="1" bestFit="1" customWidth="1"/>
    <col min="6" max="6" width="13.625" style="1" customWidth="1"/>
    <col min="7" max="7" width="5.125" style="1" bestFit="1" customWidth="1"/>
    <col min="8" max="8" width="5.5" style="1" bestFit="1" customWidth="1"/>
    <col min="9" max="9" width="8.625" style="1" bestFit="1" customWidth="1"/>
    <col min="10" max="16384" width="10.875" style="1"/>
  </cols>
  <sheetData>
    <row r="1" spans="1:10" x14ac:dyDescent="0.25">
      <c r="A1" s="37" t="s">
        <v>34</v>
      </c>
      <c r="B1" s="37"/>
      <c r="C1" s="37"/>
      <c r="D1" s="37"/>
      <c r="E1" s="37"/>
      <c r="F1" s="37"/>
      <c r="G1" s="37"/>
      <c r="H1" s="37"/>
      <c r="I1" s="37"/>
    </row>
    <row r="3" spans="1:10" x14ac:dyDescent="0.25">
      <c r="A3" s="21" t="s">
        <v>0</v>
      </c>
      <c r="B3" s="21" t="s">
        <v>62</v>
      </c>
      <c r="C3" s="21" t="s">
        <v>63</v>
      </c>
      <c r="D3" s="21" t="s">
        <v>1</v>
      </c>
      <c r="E3" s="21" t="s">
        <v>2</v>
      </c>
      <c r="F3" s="21" t="s">
        <v>72</v>
      </c>
      <c r="G3" s="21" t="s">
        <v>3</v>
      </c>
      <c r="H3" s="21" t="s">
        <v>4</v>
      </c>
      <c r="I3" s="21" t="s">
        <v>5</v>
      </c>
    </row>
    <row r="4" spans="1:10" x14ac:dyDescent="0.25">
      <c r="A4" s="3">
        <v>1</v>
      </c>
      <c r="B4" s="3" t="s">
        <v>64</v>
      </c>
      <c r="C4" s="3" t="s">
        <v>65</v>
      </c>
      <c r="D4" s="3">
        <v>4</v>
      </c>
      <c r="E4" s="3">
        <v>3</v>
      </c>
      <c r="F4" s="3">
        <f>AVERAGE(D4:E4)</f>
        <v>3.5</v>
      </c>
      <c r="G4" s="3">
        <v>9.5</v>
      </c>
      <c r="H4" s="3">
        <v>735.1</v>
      </c>
      <c r="I4" s="3">
        <v>19.399999999999999</v>
      </c>
      <c r="J4" s="8" t="s">
        <v>39</v>
      </c>
    </row>
    <row r="5" spans="1:10" x14ac:dyDescent="0.25">
      <c r="A5" s="3">
        <v>2</v>
      </c>
      <c r="B5" s="3" t="s">
        <v>64</v>
      </c>
      <c r="C5" s="3" t="s">
        <v>68</v>
      </c>
      <c r="D5" s="3">
        <v>3.4</v>
      </c>
      <c r="E5" s="3">
        <v>3.6</v>
      </c>
      <c r="F5" s="3">
        <f t="shared" ref="F5:F68" si="0">AVERAGE(D5:E5)</f>
        <v>3.5</v>
      </c>
      <c r="G5" s="3">
        <v>8.3000000000000007</v>
      </c>
      <c r="H5" s="3"/>
      <c r="I5" s="3"/>
      <c r="J5" s="8"/>
    </row>
    <row r="6" spans="1:10" x14ac:dyDescent="0.25">
      <c r="A6" s="3">
        <v>3</v>
      </c>
      <c r="B6" s="3" t="s">
        <v>64</v>
      </c>
      <c r="C6" s="3" t="s">
        <v>65</v>
      </c>
      <c r="D6" s="3">
        <v>3.6</v>
      </c>
      <c r="E6" s="3">
        <v>4.2</v>
      </c>
      <c r="F6" s="3">
        <f t="shared" si="0"/>
        <v>3.9000000000000004</v>
      </c>
      <c r="G6" s="3">
        <v>7.8</v>
      </c>
      <c r="H6" s="3"/>
      <c r="I6" s="3"/>
      <c r="J6" s="8"/>
    </row>
    <row r="7" spans="1:10" x14ac:dyDescent="0.25">
      <c r="A7" s="3">
        <v>4</v>
      </c>
      <c r="B7" s="3" t="s">
        <v>64</v>
      </c>
      <c r="C7" s="3" t="s">
        <v>65</v>
      </c>
      <c r="D7" s="3">
        <v>3.6</v>
      </c>
      <c r="E7" s="3">
        <v>4.5</v>
      </c>
      <c r="F7" s="3">
        <f t="shared" si="0"/>
        <v>4.05</v>
      </c>
      <c r="G7" s="3">
        <v>10.8</v>
      </c>
      <c r="H7" s="3"/>
      <c r="I7" s="3"/>
      <c r="J7" s="8" t="s">
        <v>39</v>
      </c>
    </row>
    <row r="8" spans="1:10" x14ac:dyDescent="0.25">
      <c r="A8" s="3">
        <v>5</v>
      </c>
      <c r="B8" s="3" t="s">
        <v>64</v>
      </c>
      <c r="C8" s="3" t="s">
        <v>65</v>
      </c>
      <c r="D8" s="3">
        <v>3</v>
      </c>
      <c r="E8" s="3">
        <v>2.5</v>
      </c>
      <c r="F8" s="3">
        <f t="shared" si="0"/>
        <v>2.75</v>
      </c>
      <c r="G8" s="3">
        <v>10</v>
      </c>
      <c r="H8" s="3"/>
      <c r="I8" s="3"/>
      <c r="J8" s="8"/>
    </row>
    <row r="9" spans="1:10" x14ac:dyDescent="0.25">
      <c r="A9" s="3">
        <v>6</v>
      </c>
      <c r="B9" s="3" t="s">
        <v>64</v>
      </c>
      <c r="C9" s="3" t="s">
        <v>65</v>
      </c>
      <c r="D9" s="3">
        <v>5</v>
      </c>
      <c r="E9" s="3">
        <v>5.5</v>
      </c>
      <c r="F9" s="3">
        <f t="shared" si="0"/>
        <v>5.25</v>
      </c>
      <c r="G9" s="3">
        <v>7.9</v>
      </c>
      <c r="H9" s="3"/>
      <c r="I9" s="3"/>
      <c r="J9" s="8"/>
    </row>
    <row r="10" spans="1:10" x14ac:dyDescent="0.25">
      <c r="A10" s="3">
        <v>7</v>
      </c>
      <c r="B10" s="3" t="s">
        <v>64</v>
      </c>
      <c r="C10" s="3" t="s">
        <v>65</v>
      </c>
      <c r="D10" s="3">
        <v>3.7</v>
      </c>
      <c r="E10" s="3">
        <v>4</v>
      </c>
      <c r="F10" s="3">
        <f t="shared" si="0"/>
        <v>3.85</v>
      </c>
      <c r="G10" s="3">
        <v>7.9</v>
      </c>
      <c r="H10" s="3"/>
      <c r="I10" s="3"/>
      <c r="J10" s="8" t="s">
        <v>45</v>
      </c>
    </row>
    <row r="11" spans="1:10" x14ac:dyDescent="0.25">
      <c r="A11" s="3">
        <v>8</v>
      </c>
      <c r="B11" s="3" t="s">
        <v>64</v>
      </c>
      <c r="C11" s="3" t="s">
        <v>65</v>
      </c>
      <c r="D11" s="3">
        <v>7.6</v>
      </c>
      <c r="E11" s="3">
        <v>6.1</v>
      </c>
      <c r="F11" s="3">
        <f t="shared" si="0"/>
        <v>6.85</v>
      </c>
      <c r="G11" s="3">
        <v>10.7</v>
      </c>
      <c r="H11" s="3"/>
      <c r="I11" s="3"/>
      <c r="J11" s="8"/>
    </row>
    <row r="12" spans="1:10" x14ac:dyDescent="0.25">
      <c r="A12" s="3">
        <v>9</v>
      </c>
      <c r="B12" s="3" t="s">
        <v>64</v>
      </c>
      <c r="C12" s="3" t="s">
        <v>65</v>
      </c>
      <c r="D12" s="3">
        <v>4</v>
      </c>
      <c r="E12" s="3">
        <v>5</v>
      </c>
      <c r="F12" s="3">
        <f t="shared" si="0"/>
        <v>4.5</v>
      </c>
      <c r="G12" s="3">
        <v>11.2</v>
      </c>
      <c r="H12" s="3"/>
      <c r="I12" s="3"/>
      <c r="J12" s="8"/>
    </row>
    <row r="13" spans="1:10" x14ac:dyDescent="0.25">
      <c r="A13" s="3">
        <v>10</v>
      </c>
      <c r="B13" s="3" t="s">
        <v>64</v>
      </c>
      <c r="C13" s="3" t="s">
        <v>65</v>
      </c>
      <c r="D13" s="3">
        <v>4</v>
      </c>
      <c r="E13" s="3">
        <v>4.2</v>
      </c>
      <c r="F13" s="3">
        <f t="shared" si="0"/>
        <v>4.0999999999999996</v>
      </c>
      <c r="G13" s="3">
        <v>10.4</v>
      </c>
      <c r="H13" s="3"/>
      <c r="I13" s="3"/>
      <c r="J13" s="8" t="s">
        <v>40</v>
      </c>
    </row>
    <row r="14" spans="1:10" x14ac:dyDescent="0.25">
      <c r="A14" s="3">
        <v>11</v>
      </c>
      <c r="B14" s="3" t="s">
        <v>64</v>
      </c>
      <c r="C14" s="3" t="s">
        <v>65</v>
      </c>
      <c r="D14" s="3">
        <v>4</v>
      </c>
      <c r="E14" s="3">
        <v>3.8</v>
      </c>
      <c r="F14" s="3">
        <f t="shared" si="0"/>
        <v>3.9</v>
      </c>
      <c r="G14" s="3">
        <v>9.1999999999999993</v>
      </c>
      <c r="H14" s="3">
        <v>713.9</v>
      </c>
      <c r="I14" s="3">
        <v>23.2</v>
      </c>
      <c r="J14" s="8"/>
    </row>
    <row r="15" spans="1:10" x14ac:dyDescent="0.25">
      <c r="A15" s="3">
        <v>12</v>
      </c>
      <c r="B15" s="3" t="s">
        <v>64</v>
      </c>
      <c r="C15" s="3" t="s">
        <v>65</v>
      </c>
      <c r="D15" s="3">
        <v>4</v>
      </c>
      <c r="E15" s="3">
        <v>5.5</v>
      </c>
      <c r="F15" s="3">
        <f t="shared" si="0"/>
        <v>4.75</v>
      </c>
      <c r="G15" s="3">
        <v>10.8</v>
      </c>
      <c r="H15" s="3"/>
      <c r="I15" s="3"/>
      <c r="J15" s="8" t="s">
        <v>40</v>
      </c>
    </row>
    <row r="16" spans="1:10" x14ac:dyDescent="0.25">
      <c r="A16" s="3">
        <v>13</v>
      </c>
      <c r="B16" s="3" t="s">
        <v>64</v>
      </c>
      <c r="C16" s="3" t="s">
        <v>65</v>
      </c>
      <c r="D16" s="3">
        <v>3.6</v>
      </c>
      <c r="E16" s="3">
        <v>5.4</v>
      </c>
      <c r="F16" s="3">
        <f t="shared" si="0"/>
        <v>4.5</v>
      </c>
      <c r="G16" s="3">
        <v>10.1</v>
      </c>
      <c r="H16" s="3"/>
      <c r="I16" s="3"/>
      <c r="J16" s="8"/>
    </row>
    <row r="17" spans="1:10" x14ac:dyDescent="0.25">
      <c r="A17" s="3">
        <v>14</v>
      </c>
      <c r="B17" s="3" t="s">
        <v>64</v>
      </c>
      <c r="C17" s="3" t="s">
        <v>65</v>
      </c>
      <c r="D17" s="3">
        <v>5</v>
      </c>
      <c r="E17" s="3">
        <v>4.3</v>
      </c>
      <c r="F17" s="3">
        <f t="shared" si="0"/>
        <v>4.6500000000000004</v>
      </c>
      <c r="G17" s="3">
        <v>9.1</v>
      </c>
      <c r="H17" s="3"/>
      <c r="I17" s="3"/>
      <c r="J17" s="8" t="s">
        <v>44</v>
      </c>
    </row>
    <row r="18" spans="1:10" x14ac:dyDescent="0.25">
      <c r="A18" s="3">
        <v>15</v>
      </c>
      <c r="B18" s="3" t="s">
        <v>64</v>
      </c>
      <c r="C18" s="3" t="s">
        <v>65</v>
      </c>
      <c r="D18" s="3">
        <v>4.2</v>
      </c>
      <c r="E18" s="3">
        <v>3</v>
      </c>
      <c r="F18" s="3">
        <f t="shared" si="0"/>
        <v>3.6</v>
      </c>
      <c r="G18" s="3">
        <v>12.2</v>
      </c>
      <c r="H18" s="3"/>
      <c r="I18" s="3"/>
      <c r="J18" s="8"/>
    </row>
    <row r="19" spans="1:10" x14ac:dyDescent="0.25">
      <c r="A19" s="3">
        <v>16</v>
      </c>
      <c r="B19" s="3" t="s">
        <v>64</v>
      </c>
      <c r="C19" s="3" t="s">
        <v>65</v>
      </c>
      <c r="D19" s="3">
        <v>3.6</v>
      </c>
      <c r="E19" s="3">
        <v>3.5</v>
      </c>
      <c r="F19" s="3">
        <f t="shared" si="0"/>
        <v>3.55</v>
      </c>
      <c r="G19" s="3">
        <v>11.6</v>
      </c>
      <c r="H19" s="3"/>
      <c r="I19" s="3"/>
      <c r="J19" s="8" t="s">
        <v>40</v>
      </c>
    </row>
    <row r="20" spans="1:10" x14ac:dyDescent="0.25">
      <c r="A20" s="3">
        <v>17</v>
      </c>
      <c r="B20" s="3" t="s">
        <v>64</v>
      </c>
      <c r="C20" s="3" t="s">
        <v>65</v>
      </c>
      <c r="D20" s="3">
        <v>2.8</v>
      </c>
      <c r="E20" s="3">
        <v>3.4</v>
      </c>
      <c r="F20" s="3">
        <f t="shared" si="0"/>
        <v>3.0999999999999996</v>
      </c>
      <c r="G20" s="3">
        <v>9.6</v>
      </c>
      <c r="H20" s="3"/>
      <c r="I20" s="3"/>
      <c r="J20" s="8"/>
    </row>
    <row r="21" spans="1:10" x14ac:dyDescent="0.25">
      <c r="A21" s="3">
        <v>18</v>
      </c>
      <c r="B21" s="3" t="s">
        <v>64</v>
      </c>
      <c r="C21" s="3" t="s">
        <v>65</v>
      </c>
      <c r="D21" s="3">
        <v>4.4000000000000004</v>
      </c>
      <c r="E21" s="3">
        <v>3.8</v>
      </c>
      <c r="F21" s="3">
        <f t="shared" si="0"/>
        <v>4.0999999999999996</v>
      </c>
      <c r="G21" s="3">
        <v>11</v>
      </c>
      <c r="H21" s="3"/>
      <c r="I21" s="3"/>
      <c r="J21" s="8" t="s">
        <v>41</v>
      </c>
    </row>
    <row r="22" spans="1:10" x14ac:dyDescent="0.25">
      <c r="A22" s="3">
        <v>19</v>
      </c>
      <c r="B22" s="3" t="s">
        <v>64</v>
      </c>
      <c r="C22" s="3" t="s">
        <v>65</v>
      </c>
      <c r="D22" s="3">
        <v>3.8</v>
      </c>
      <c r="E22" s="3">
        <v>4.0999999999999996</v>
      </c>
      <c r="F22" s="3">
        <f t="shared" si="0"/>
        <v>3.9499999999999997</v>
      </c>
      <c r="G22" s="3">
        <v>10.9</v>
      </c>
      <c r="H22" s="3"/>
      <c r="I22" s="3"/>
      <c r="J22" s="8"/>
    </row>
    <row r="23" spans="1:10" x14ac:dyDescent="0.25">
      <c r="A23" s="3">
        <v>20</v>
      </c>
      <c r="B23" s="3" t="s">
        <v>64</v>
      </c>
      <c r="C23" s="3" t="s">
        <v>65</v>
      </c>
      <c r="D23" s="3">
        <v>3.5</v>
      </c>
      <c r="E23" s="3">
        <v>4</v>
      </c>
      <c r="F23" s="3">
        <f t="shared" si="0"/>
        <v>3.75</v>
      </c>
      <c r="G23" s="3">
        <v>11.4</v>
      </c>
      <c r="H23" s="3"/>
      <c r="I23" s="3"/>
      <c r="J23" s="8" t="s">
        <v>41</v>
      </c>
    </row>
    <row r="24" spans="1:10" x14ac:dyDescent="0.25">
      <c r="A24" s="3">
        <v>21</v>
      </c>
      <c r="B24" s="3" t="s">
        <v>64</v>
      </c>
      <c r="C24" s="3" t="s">
        <v>65</v>
      </c>
      <c r="D24" s="3">
        <v>4.2</v>
      </c>
      <c r="E24" s="3">
        <v>4.7</v>
      </c>
      <c r="F24" s="3">
        <f t="shared" si="0"/>
        <v>4.45</v>
      </c>
      <c r="G24" s="3">
        <v>11.8</v>
      </c>
      <c r="H24" s="3">
        <v>684.7</v>
      </c>
      <c r="I24" s="3">
        <v>24.1</v>
      </c>
      <c r="J24" s="8" t="s">
        <v>39</v>
      </c>
    </row>
    <row r="25" spans="1:10" x14ac:dyDescent="0.25">
      <c r="A25" s="3">
        <v>22</v>
      </c>
      <c r="B25" s="3" t="s">
        <v>64</v>
      </c>
      <c r="C25" s="3" t="s">
        <v>65</v>
      </c>
      <c r="D25" s="3">
        <v>4.2</v>
      </c>
      <c r="E25" s="3">
        <v>3</v>
      </c>
      <c r="F25" s="3">
        <f t="shared" si="0"/>
        <v>3.6</v>
      </c>
      <c r="G25" s="3">
        <v>11.3</v>
      </c>
      <c r="H25" s="3"/>
      <c r="I25" s="3"/>
      <c r="J25" s="8" t="s">
        <v>44</v>
      </c>
    </row>
    <row r="26" spans="1:10" x14ac:dyDescent="0.25">
      <c r="A26" s="3">
        <v>23</v>
      </c>
      <c r="B26" s="3" t="s">
        <v>64</v>
      </c>
      <c r="C26" s="3" t="s">
        <v>65</v>
      </c>
      <c r="D26" s="3">
        <v>3.2</v>
      </c>
      <c r="E26" s="3">
        <v>4</v>
      </c>
      <c r="F26" s="3">
        <f t="shared" si="0"/>
        <v>3.6</v>
      </c>
      <c r="G26" s="3">
        <v>12.4</v>
      </c>
      <c r="H26" s="3"/>
      <c r="I26" s="3"/>
      <c r="J26" s="8"/>
    </row>
    <row r="27" spans="1:10" x14ac:dyDescent="0.25">
      <c r="A27" s="3">
        <v>24</v>
      </c>
      <c r="B27" s="3" t="s">
        <v>64</v>
      </c>
      <c r="C27" s="3" t="s">
        <v>65</v>
      </c>
      <c r="D27" s="3">
        <v>4.4000000000000004</v>
      </c>
      <c r="E27" s="3">
        <v>4</v>
      </c>
      <c r="F27" s="3">
        <f t="shared" si="0"/>
        <v>4.2</v>
      </c>
      <c r="G27" s="3">
        <v>11.3</v>
      </c>
      <c r="H27" s="3"/>
      <c r="I27" s="3"/>
      <c r="J27" s="8"/>
    </row>
    <row r="28" spans="1:10" x14ac:dyDescent="0.25">
      <c r="A28" s="3">
        <v>25</v>
      </c>
      <c r="B28" s="3" t="s">
        <v>64</v>
      </c>
      <c r="C28" s="3" t="s">
        <v>65</v>
      </c>
      <c r="D28" s="3">
        <v>3.8</v>
      </c>
      <c r="E28" s="3">
        <v>3.5</v>
      </c>
      <c r="F28" s="3">
        <f t="shared" si="0"/>
        <v>3.65</v>
      </c>
      <c r="G28" s="3">
        <v>10.7</v>
      </c>
      <c r="H28" s="3"/>
      <c r="I28" s="3"/>
      <c r="J28" s="8"/>
    </row>
    <row r="29" spans="1:10" x14ac:dyDescent="0.25">
      <c r="A29" s="3">
        <v>26</v>
      </c>
      <c r="B29" s="3" t="s">
        <v>64</v>
      </c>
      <c r="C29" s="3" t="s">
        <v>65</v>
      </c>
      <c r="D29" s="3">
        <v>5</v>
      </c>
      <c r="E29" s="3">
        <v>4</v>
      </c>
      <c r="F29" s="3">
        <f t="shared" si="0"/>
        <v>4.5</v>
      </c>
      <c r="G29" s="3">
        <v>12.8</v>
      </c>
      <c r="H29" s="3"/>
      <c r="I29" s="3"/>
      <c r="J29" s="8" t="s">
        <v>40</v>
      </c>
    </row>
    <row r="30" spans="1:10" x14ac:dyDescent="0.25">
      <c r="A30" s="3">
        <v>27</v>
      </c>
      <c r="B30" s="3" t="s">
        <v>64</v>
      </c>
      <c r="C30" s="3" t="s">
        <v>65</v>
      </c>
      <c r="D30" s="3">
        <v>3.2</v>
      </c>
      <c r="E30" s="3">
        <v>3.8</v>
      </c>
      <c r="F30" s="3">
        <f t="shared" si="0"/>
        <v>3.5</v>
      </c>
      <c r="G30" s="3">
        <v>9.6999999999999993</v>
      </c>
      <c r="H30" s="3"/>
      <c r="I30" s="3"/>
      <c r="J30" s="8"/>
    </row>
    <row r="31" spans="1:10" x14ac:dyDescent="0.25">
      <c r="A31" s="3">
        <v>28</v>
      </c>
      <c r="B31" s="3" t="s">
        <v>64</v>
      </c>
      <c r="C31" s="3" t="s">
        <v>65</v>
      </c>
      <c r="D31" s="3">
        <v>3.8</v>
      </c>
      <c r="E31" s="3">
        <v>4</v>
      </c>
      <c r="F31" s="3">
        <f t="shared" si="0"/>
        <v>3.9</v>
      </c>
      <c r="G31" s="3">
        <v>11.7</v>
      </c>
      <c r="H31" s="3"/>
      <c r="I31" s="3"/>
      <c r="J31" s="8"/>
    </row>
    <row r="32" spans="1:10" x14ac:dyDescent="0.25">
      <c r="A32" s="3">
        <v>29</v>
      </c>
      <c r="B32" s="3" t="s">
        <v>64</v>
      </c>
      <c r="C32" s="3" t="s">
        <v>65</v>
      </c>
      <c r="D32" s="3">
        <v>3.5</v>
      </c>
      <c r="E32" s="3">
        <v>3.8</v>
      </c>
      <c r="F32" s="3">
        <f t="shared" si="0"/>
        <v>3.65</v>
      </c>
      <c r="G32" s="3">
        <v>14.7</v>
      </c>
      <c r="H32" s="3"/>
      <c r="I32" s="3"/>
      <c r="J32" s="8" t="s">
        <v>39</v>
      </c>
    </row>
    <row r="33" spans="1:10" x14ac:dyDescent="0.25">
      <c r="A33" s="3">
        <v>30</v>
      </c>
      <c r="B33" s="3" t="s">
        <v>64</v>
      </c>
      <c r="C33" s="3" t="s">
        <v>65</v>
      </c>
      <c r="D33" s="3">
        <v>3</v>
      </c>
      <c r="E33" s="3">
        <v>3.1</v>
      </c>
      <c r="F33" s="3">
        <f t="shared" si="0"/>
        <v>3.05</v>
      </c>
      <c r="G33" s="3">
        <v>9</v>
      </c>
      <c r="H33" s="3"/>
      <c r="I33" s="3"/>
      <c r="J33" s="8" t="s">
        <v>46</v>
      </c>
    </row>
    <row r="34" spans="1:10" x14ac:dyDescent="0.25">
      <c r="A34" s="3">
        <v>1</v>
      </c>
      <c r="B34" s="3" t="s">
        <v>69</v>
      </c>
      <c r="C34" s="3" t="s">
        <v>65</v>
      </c>
      <c r="D34" s="3">
        <v>4.5</v>
      </c>
      <c r="E34" s="3">
        <v>4.5</v>
      </c>
      <c r="F34" s="3">
        <f t="shared" si="0"/>
        <v>4.5</v>
      </c>
      <c r="G34" s="3">
        <v>13.2</v>
      </c>
      <c r="H34" s="3">
        <v>506.1</v>
      </c>
      <c r="I34" s="3">
        <v>24.7</v>
      </c>
      <c r="J34" s="8"/>
    </row>
    <row r="35" spans="1:10" x14ac:dyDescent="0.25">
      <c r="A35" s="3">
        <v>2</v>
      </c>
      <c r="B35" s="3" t="s">
        <v>69</v>
      </c>
      <c r="C35" s="3" t="s">
        <v>65</v>
      </c>
      <c r="D35" s="3">
        <v>4</v>
      </c>
      <c r="E35" s="3">
        <v>5</v>
      </c>
      <c r="F35" s="3">
        <f t="shared" si="0"/>
        <v>4.5</v>
      </c>
      <c r="G35" s="3">
        <v>13.7</v>
      </c>
      <c r="H35" s="3"/>
      <c r="I35" s="3"/>
      <c r="J35" s="8" t="s">
        <v>48</v>
      </c>
    </row>
    <row r="36" spans="1:10" x14ac:dyDescent="0.25">
      <c r="A36" s="3">
        <v>3</v>
      </c>
      <c r="B36" s="3" t="s">
        <v>69</v>
      </c>
      <c r="C36" s="3" t="s">
        <v>65</v>
      </c>
      <c r="D36" s="3">
        <v>4.5999999999999996</v>
      </c>
      <c r="E36" s="3">
        <v>5.6</v>
      </c>
      <c r="F36" s="3">
        <f t="shared" si="0"/>
        <v>5.0999999999999996</v>
      </c>
      <c r="G36" s="3">
        <v>15.7</v>
      </c>
      <c r="H36" s="3"/>
      <c r="I36" s="3"/>
      <c r="J36" s="8"/>
    </row>
    <row r="37" spans="1:10" x14ac:dyDescent="0.25">
      <c r="A37" s="3">
        <v>4</v>
      </c>
      <c r="B37" s="3" t="s">
        <v>69</v>
      </c>
      <c r="C37" s="3" t="s">
        <v>65</v>
      </c>
      <c r="D37" s="3">
        <v>4.3</v>
      </c>
      <c r="E37" s="3">
        <v>5</v>
      </c>
      <c r="F37" s="3">
        <f t="shared" si="0"/>
        <v>4.6500000000000004</v>
      </c>
      <c r="G37" s="3">
        <v>15.4</v>
      </c>
      <c r="H37" s="3"/>
      <c r="I37" s="3"/>
      <c r="J37" s="8"/>
    </row>
    <row r="38" spans="1:10" x14ac:dyDescent="0.25">
      <c r="A38" s="3">
        <v>5</v>
      </c>
      <c r="B38" s="3" t="s">
        <v>69</v>
      </c>
      <c r="C38" s="3" t="s">
        <v>65</v>
      </c>
      <c r="D38" s="3">
        <v>3.8</v>
      </c>
      <c r="E38" s="3">
        <v>3.5</v>
      </c>
      <c r="F38" s="3">
        <f t="shared" si="0"/>
        <v>3.65</v>
      </c>
      <c r="G38" s="3">
        <v>15.2</v>
      </c>
      <c r="H38" s="3"/>
      <c r="I38" s="3"/>
      <c r="J38" s="8" t="s">
        <v>48</v>
      </c>
    </row>
    <row r="39" spans="1:10" x14ac:dyDescent="0.25">
      <c r="A39" s="3">
        <v>6</v>
      </c>
      <c r="B39" s="3" t="s">
        <v>69</v>
      </c>
      <c r="C39" s="3" t="s">
        <v>65</v>
      </c>
      <c r="D39" s="3">
        <v>5.6</v>
      </c>
      <c r="E39" s="3">
        <v>6.2</v>
      </c>
      <c r="F39" s="3">
        <f t="shared" si="0"/>
        <v>5.9</v>
      </c>
      <c r="G39" s="3">
        <v>13.7</v>
      </c>
      <c r="H39" s="3"/>
      <c r="I39" s="3"/>
      <c r="J39" s="8"/>
    </row>
    <row r="40" spans="1:10" x14ac:dyDescent="0.25">
      <c r="A40" s="3">
        <v>7</v>
      </c>
      <c r="B40" s="3" t="s">
        <v>69</v>
      </c>
      <c r="C40" s="3" t="s">
        <v>65</v>
      </c>
      <c r="D40" s="3">
        <v>5.5</v>
      </c>
      <c r="E40" s="3">
        <v>6</v>
      </c>
      <c r="F40" s="3">
        <f t="shared" si="0"/>
        <v>5.75</v>
      </c>
      <c r="G40" s="3">
        <v>14.2</v>
      </c>
      <c r="H40" s="3"/>
      <c r="I40" s="3"/>
      <c r="J40" s="8"/>
    </row>
    <row r="41" spans="1:10" x14ac:dyDescent="0.25">
      <c r="A41" s="3">
        <v>8</v>
      </c>
      <c r="B41" s="3" t="s">
        <v>69</v>
      </c>
      <c r="C41" s="3" t="s">
        <v>65</v>
      </c>
      <c r="D41" s="3">
        <v>4.5</v>
      </c>
      <c r="E41" s="3">
        <v>5.2</v>
      </c>
      <c r="F41" s="3">
        <f t="shared" si="0"/>
        <v>4.8499999999999996</v>
      </c>
      <c r="G41" s="3">
        <v>14.6</v>
      </c>
      <c r="H41" s="3"/>
      <c r="I41" s="3"/>
      <c r="J41" s="8"/>
    </row>
    <row r="42" spans="1:10" x14ac:dyDescent="0.25">
      <c r="A42" s="3">
        <v>9</v>
      </c>
      <c r="B42" s="3" t="s">
        <v>69</v>
      </c>
      <c r="C42" s="3" t="s">
        <v>65</v>
      </c>
      <c r="D42" s="3">
        <v>4.8</v>
      </c>
      <c r="E42" s="3">
        <v>5.2</v>
      </c>
      <c r="F42" s="3">
        <f t="shared" si="0"/>
        <v>5</v>
      </c>
      <c r="G42" s="3">
        <v>11.1</v>
      </c>
      <c r="H42" s="3"/>
      <c r="I42" s="3"/>
      <c r="J42" s="8"/>
    </row>
    <row r="43" spans="1:10" x14ac:dyDescent="0.25">
      <c r="A43" s="3">
        <v>10</v>
      </c>
      <c r="B43" s="3" t="s">
        <v>69</v>
      </c>
      <c r="C43" s="3" t="s">
        <v>65</v>
      </c>
      <c r="D43" s="3">
        <v>5.4</v>
      </c>
      <c r="E43" s="3">
        <v>4.5</v>
      </c>
      <c r="F43" s="3">
        <f t="shared" si="0"/>
        <v>4.95</v>
      </c>
      <c r="G43" s="3">
        <v>14.5</v>
      </c>
      <c r="H43" s="3"/>
      <c r="I43" s="3"/>
      <c r="J43" s="8" t="s">
        <v>39</v>
      </c>
    </row>
    <row r="44" spans="1:10" x14ac:dyDescent="0.25">
      <c r="A44" s="3">
        <v>11</v>
      </c>
      <c r="B44" s="3" t="s">
        <v>69</v>
      </c>
      <c r="C44" s="3" t="s">
        <v>65</v>
      </c>
      <c r="D44" s="3">
        <v>4.5999999999999996</v>
      </c>
      <c r="E44" s="3">
        <v>5.2</v>
      </c>
      <c r="F44" s="3">
        <f t="shared" si="0"/>
        <v>4.9000000000000004</v>
      </c>
      <c r="G44" s="3">
        <v>17</v>
      </c>
      <c r="H44" s="3">
        <v>500.2</v>
      </c>
      <c r="I44" s="3">
        <v>28.1</v>
      </c>
      <c r="J44" s="8"/>
    </row>
    <row r="45" spans="1:10" x14ac:dyDescent="0.25">
      <c r="A45" s="3">
        <v>12</v>
      </c>
      <c r="B45" s="3" t="s">
        <v>69</v>
      </c>
      <c r="C45" s="3" t="s">
        <v>65</v>
      </c>
      <c r="D45" s="3">
        <v>4</v>
      </c>
      <c r="E45" s="3">
        <v>4.5999999999999996</v>
      </c>
      <c r="F45" s="3">
        <f t="shared" si="0"/>
        <v>4.3</v>
      </c>
      <c r="G45" s="3">
        <v>15.5</v>
      </c>
      <c r="H45" s="3"/>
      <c r="I45" s="3"/>
      <c r="J45" s="8" t="s">
        <v>42</v>
      </c>
    </row>
    <row r="46" spans="1:10" x14ac:dyDescent="0.25">
      <c r="A46" s="3">
        <v>13</v>
      </c>
      <c r="B46" s="3" t="s">
        <v>69</v>
      </c>
      <c r="C46" s="3" t="s">
        <v>65</v>
      </c>
      <c r="D46" s="3">
        <v>3.6</v>
      </c>
      <c r="E46" s="3">
        <v>4</v>
      </c>
      <c r="F46" s="3">
        <f t="shared" si="0"/>
        <v>3.8</v>
      </c>
      <c r="G46" s="3">
        <v>14.9</v>
      </c>
      <c r="H46" s="3"/>
      <c r="I46" s="3"/>
      <c r="J46" s="8"/>
    </row>
    <row r="47" spans="1:10" x14ac:dyDescent="0.25">
      <c r="A47" s="3">
        <v>14</v>
      </c>
      <c r="B47" s="3" t="s">
        <v>69</v>
      </c>
      <c r="C47" s="3" t="s">
        <v>65</v>
      </c>
      <c r="D47" s="3">
        <v>4</v>
      </c>
      <c r="E47" s="3">
        <v>3.7</v>
      </c>
      <c r="F47" s="3">
        <f t="shared" si="0"/>
        <v>3.85</v>
      </c>
      <c r="G47" s="3">
        <v>14.5</v>
      </c>
      <c r="H47" s="3"/>
      <c r="I47" s="3"/>
      <c r="J47" s="8" t="s">
        <v>40</v>
      </c>
    </row>
    <row r="48" spans="1:10" x14ac:dyDescent="0.25">
      <c r="A48" s="3">
        <v>15</v>
      </c>
      <c r="B48" s="3" t="s">
        <v>69</v>
      </c>
      <c r="C48" s="3" t="s">
        <v>65</v>
      </c>
      <c r="D48" s="3">
        <v>5.2</v>
      </c>
      <c r="E48" s="3">
        <v>4.2</v>
      </c>
      <c r="F48" s="3">
        <f t="shared" si="0"/>
        <v>4.7</v>
      </c>
      <c r="G48" s="3">
        <v>13.1</v>
      </c>
      <c r="H48" s="3"/>
      <c r="I48" s="3"/>
      <c r="J48" s="8"/>
    </row>
    <row r="49" spans="1:10" x14ac:dyDescent="0.25">
      <c r="A49" s="3">
        <v>16</v>
      </c>
      <c r="B49" s="3" t="s">
        <v>69</v>
      </c>
      <c r="C49" s="3" t="s">
        <v>65</v>
      </c>
      <c r="D49" s="3">
        <v>3.7</v>
      </c>
      <c r="E49" s="3">
        <v>5</v>
      </c>
      <c r="F49" s="3">
        <f t="shared" si="0"/>
        <v>4.3499999999999996</v>
      </c>
      <c r="G49" s="3">
        <v>15</v>
      </c>
      <c r="H49" s="3"/>
      <c r="I49" s="3"/>
      <c r="J49" s="8"/>
    </row>
    <row r="50" spans="1:10" x14ac:dyDescent="0.25">
      <c r="A50" s="3">
        <v>17</v>
      </c>
      <c r="B50" s="3" t="s">
        <v>69</v>
      </c>
      <c r="C50" s="3" t="s">
        <v>65</v>
      </c>
      <c r="D50" s="3">
        <v>4.5999999999999996</v>
      </c>
      <c r="E50" s="3">
        <v>4.7</v>
      </c>
      <c r="F50" s="3">
        <f t="shared" si="0"/>
        <v>4.6500000000000004</v>
      </c>
      <c r="G50" s="3">
        <v>12.83</v>
      </c>
      <c r="H50" s="3"/>
      <c r="I50" s="3"/>
      <c r="J50" s="8" t="s">
        <v>40</v>
      </c>
    </row>
    <row r="51" spans="1:10" x14ac:dyDescent="0.25">
      <c r="A51" s="3">
        <v>18</v>
      </c>
      <c r="B51" s="3" t="s">
        <v>69</v>
      </c>
      <c r="C51" s="3" t="s">
        <v>65</v>
      </c>
      <c r="D51" s="3">
        <v>3.6</v>
      </c>
      <c r="E51" s="3">
        <v>4.2</v>
      </c>
      <c r="F51" s="3">
        <f t="shared" si="0"/>
        <v>3.9000000000000004</v>
      </c>
      <c r="G51" s="3">
        <v>13.3</v>
      </c>
      <c r="H51" s="3"/>
      <c r="I51" s="3"/>
      <c r="J51" s="8"/>
    </row>
    <row r="52" spans="1:10" x14ac:dyDescent="0.25">
      <c r="A52" s="3">
        <v>19</v>
      </c>
      <c r="B52" s="3" t="s">
        <v>69</v>
      </c>
      <c r="C52" s="3" t="s">
        <v>65</v>
      </c>
      <c r="D52" s="3">
        <v>4.2</v>
      </c>
      <c r="E52" s="3">
        <v>5</v>
      </c>
      <c r="F52" s="3">
        <f t="shared" si="0"/>
        <v>4.5999999999999996</v>
      </c>
      <c r="G52" s="3">
        <v>15.9</v>
      </c>
      <c r="H52" s="3"/>
      <c r="I52" s="3"/>
      <c r="J52" s="8" t="s">
        <v>44</v>
      </c>
    </row>
    <row r="53" spans="1:10" x14ac:dyDescent="0.25">
      <c r="A53" s="3">
        <v>20</v>
      </c>
      <c r="B53" s="3" t="s">
        <v>69</v>
      </c>
      <c r="C53" s="3" t="s">
        <v>65</v>
      </c>
      <c r="D53" s="3">
        <v>3</v>
      </c>
      <c r="E53" s="3">
        <v>4.3</v>
      </c>
      <c r="F53" s="3">
        <f t="shared" si="0"/>
        <v>3.65</v>
      </c>
      <c r="G53" s="3">
        <v>15</v>
      </c>
      <c r="H53" s="3"/>
      <c r="I53" s="3"/>
      <c r="J53" s="8" t="s">
        <v>39</v>
      </c>
    </row>
    <row r="54" spans="1:10" x14ac:dyDescent="0.25">
      <c r="A54" s="3">
        <v>21</v>
      </c>
      <c r="B54" s="3" t="s">
        <v>69</v>
      </c>
      <c r="C54" s="3" t="s">
        <v>65</v>
      </c>
      <c r="D54" s="3">
        <v>5</v>
      </c>
      <c r="E54" s="3">
        <v>4.5999999999999996</v>
      </c>
      <c r="F54" s="3">
        <f t="shared" si="0"/>
        <v>4.8</v>
      </c>
      <c r="G54" s="3">
        <v>16</v>
      </c>
      <c r="H54" s="3">
        <v>505.3</v>
      </c>
      <c r="I54" s="3">
        <v>27.5</v>
      </c>
      <c r="J54" s="8" t="s">
        <v>42</v>
      </c>
    </row>
    <row r="55" spans="1:10" x14ac:dyDescent="0.25">
      <c r="A55" s="3">
        <v>22</v>
      </c>
      <c r="B55" s="3" t="s">
        <v>69</v>
      </c>
      <c r="C55" s="3" t="s">
        <v>65</v>
      </c>
      <c r="D55" s="3">
        <v>3.2</v>
      </c>
      <c r="E55" s="3">
        <v>4</v>
      </c>
      <c r="F55" s="3">
        <f t="shared" si="0"/>
        <v>3.6</v>
      </c>
      <c r="G55" s="3">
        <v>13.6</v>
      </c>
      <c r="H55" s="3"/>
      <c r="I55" s="3"/>
      <c r="J55" s="8"/>
    </row>
    <row r="56" spans="1:10" x14ac:dyDescent="0.25">
      <c r="A56" s="3">
        <v>23</v>
      </c>
      <c r="B56" s="3" t="s">
        <v>69</v>
      </c>
      <c r="C56" s="3" t="s">
        <v>65</v>
      </c>
      <c r="D56" s="3">
        <v>4.5</v>
      </c>
      <c r="E56" s="3">
        <v>5.5</v>
      </c>
      <c r="F56" s="3">
        <f t="shared" si="0"/>
        <v>5</v>
      </c>
      <c r="G56" s="3">
        <v>14.7</v>
      </c>
      <c r="H56" s="3"/>
      <c r="I56" s="3"/>
      <c r="J56" s="8"/>
    </row>
    <row r="57" spans="1:10" x14ac:dyDescent="0.25">
      <c r="A57" s="3">
        <v>24</v>
      </c>
      <c r="B57" s="3" t="s">
        <v>69</v>
      </c>
      <c r="C57" s="3" t="s">
        <v>65</v>
      </c>
      <c r="D57" s="3">
        <v>3.8</v>
      </c>
      <c r="E57" s="3">
        <v>4.5999999999999996</v>
      </c>
      <c r="F57" s="3">
        <f t="shared" si="0"/>
        <v>4.1999999999999993</v>
      </c>
      <c r="G57" s="3">
        <v>15</v>
      </c>
      <c r="H57" s="3"/>
      <c r="I57" s="3"/>
      <c r="J57" s="8"/>
    </row>
    <row r="58" spans="1:10" x14ac:dyDescent="0.25">
      <c r="A58" s="3">
        <v>25</v>
      </c>
      <c r="B58" s="3" t="s">
        <v>69</v>
      </c>
      <c r="C58" s="3" t="s">
        <v>65</v>
      </c>
      <c r="D58" s="3">
        <v>4.4000000000000004</v>
      </c>
      <c r="E58" s="3">
        <v>4.5999999999999996</v>
      </c>
      <c r="F58" s="3">
        <f t="shared" si="0"/>
        <v>4.5</v>
      </c>
      <c r="G58" s="3">
        <v>15.1</v>
      </c>
      <c r="H58" s="3"/>
      <c r="I58" s="3"/>
      <c r="J58" s="8" t="s">
        <v>44</v>
      </c>
    </row>
    <row r="59" spans="1:10" x14ac:dyDescent="0.25">
      <c r="A59" s="3">
        <v>26</v>
      </c>
      <c r="B59" s="3" t="s">
        <v>69</v>
      </c>
      <c r="C59" s="3" t="s">
        <v>65</v>
      </c>
      <c r="D59" s="3">
        <v>7.3</v>
      </c>
      <c r="E59" s="3">
        <v>5.7</v>
      </c>
      <c r="F59" s="3">
        <f t="shared" si="0"/>
        <v>6.5</v>
      </c>
      <c r="G59" s="3">
        <v>12.7</v>
      </c>
      <c r="H59" s="3"/>
      <c r="I59" s="3"/>
      <c r="J59" s="8"/>
    </row>
    <row r="60" spans="1:10" x14ac:dyDescent="0.25">
      <c r="A60" s="3">
        <v>27</v>
      </c>
      <c r="B60" s="3" t="s">
        <v>69</v>
      </c>
      <c r="C60" s="3" t="s">
        <v>65</v>
      </c>
      <c r="D60" s="3">
        <v>4.5</v>
      </c>
      <c r="E60" s="3">
        <v>5.4</v>
      </c>
      <c r="F60" s="3">
        <f t="shared" si="0"/>
        <v>4.95</v>
      </c>
      <c r="G60" s="3">
        <v>12.5</v>
      </c>
      <c r="H60" s="3"/>
      <c r="I60" s="3"/>
      <c r="J60" s="8"/>
    </row>
    <row r="61" spans="1:10" x14ac:dyDescent="0.25">
      <c r="A61" s="3">
        <v>28</v>
      </c>
      <c r="B61" s="3" t="s">
        <v>69</v>
      </c>
      <c r="C61" s="3" t="s">
        <v>65</v>
      </c>
      <c r="D61" s="3">
        <v>3.5</v>
      </c>
      <c r="E61" s="3">
        <v>3.2</v>
      </c>
      <c r="F61" s="3">
        <f t="shared" si="0"/>
        <v>3.35</v>
      </c>
      <c r="G61" s="3">
        <v>12.2</v>
      </c>
      <c r="H61" s="3"/>
      <c r="I61" s="3"/>
      <c r="J61" s="8"/>
    </row>
    <row r="62" spans="1:10" x14ac:dyDescent="0.25">
      <c r="A62" s="3">
        <v>29</v>
      </c>
      <c r="B62" s="3" t="s">
        <v>69</v>
      </c>
      <c r="C62" s="3" t="s">
        <v>65</v>
      </c>
      <c r="D62" s="3">
        <v>2.8</v>
      </c>
      <c r="E62" s="3">
        <v>3.8</v>
      </c>
      <c r="F62" s="3">
        <f t="shared" si="0"/>
        <v>3.3</v>
      </c>
      <c r="G62" s="3">
        <v>15.4</v>
      </c>
      <c r="H62" s="3"/>
      <c r="I62" s="3"/>
      <c r="J62" s="8"/>
    </row>
    <row r="63" spans="1:10" x14ac:dyDescent="0.25">
      <c r="A63" s="3">
        <v>30</v>
      </c>
      <c r="B63" s="3" t="s">
        <v>69</v>
      </c>
      <c r="C63" s="3" t="s">
        <v>65</v>
      </c>
      <c r="D63" s="3">
        <v>3.8</v>
      </c>
      <c r="E63" s="3">
        <v>4.8</v>
      </c>
      <c r="F63" s="3">
        <f t="shared" si="0"/>
        <v>4.3</v>
      </c>
      <c r="G63" s="3">
        <v>15.2</v>
      </c>
      <c r="H63" s="3"/>
      <c r="I63" s="3"/>
      <c r="J63" s="8" t="s">
        <v>42</v>
      </c>
    </row>
    <row r="64" spans="1:10" x14ac:dyDescent="0.25">
      <c r="A64" s="3">
        <v>1</v>
      </c>
      <c r="B64" s="3" t="s">
        <v>70</v>
      </c>
      <c r="C64" s="3" t="s">
        <v>65</v>
      </c>
      <c r="D64" s="3">
        <v>5</v>
      </c>
      <c r="E64" s="3">
        <v>4.8</v>
      </c>
      <c r="F64" s="3">
        <f t="shared" si="0"/>
        <v>4.9000000000000004</v>
      </c>
      <c r="G64" s="3">
        <v>13.3</v>
      </c>
      <c r="H64" s="3">
        <v>1020.6</v>
      </c>
      <c r="I64" s="3">
        <v>20.100000000000001</v>
      </c>
      <c r="J64" s="8"/>
    </row>
    <row r="65" spans="1:10" s="19" customFormat="1" x14ac:dyDescent="0.25">
      <c r="A65" s="3">
        <v>2</v>
      </c>
      <c r="B65" s="3" t="s">
        <v>70</v>
      </c>
      <c r="C65" s="3" t="s">
        <v>65</v>
      </c>
      <c r="D65" s="3">
        <v>5.5</v>
      </c>
      <c r="E65" s="3">
        <v>5.2</v>
      </c>
      <c r="F65" s="3">
        <f t="shared" si="0"/>
        <v>5.35</v>
      </c>
      <c r="G65" s="3">
        <v>11.5</v>
      </c>
      <c r="H65" s="3"/>
      <c r="I65" s="3"/>
      <c r="J65" s="8"/>
    </row>
    <row r="66" spans="1:10" x14ac:dyDescent="0.25">
      <c r="A66" s="3">
        <v>3</v>
      </c>
      <c r="B66" s="3" t="s">
        <v>70</v>
      </c>
      <c r="C66" s="3" t="s">
        <v>65</v>
      </c>
      <c r="D66" s="3">
        <v>3.4</v>
      </c>
      <c r="E66" s="3">
        <v>3.1</v>
      </c>
      <c r="F66" s="3">
        <f t="shared" si="0"/>
        <v>3.25</v>
      </c>
      <c r="G66" s="3">
        <v>12.1</v>
      </c>
      <c r="H66" s="3"/>
      <c r="I66" s="3"/>
      <c r="J66" s="8"/>
    </row>
    <row r="67" spans="1:10" x14ac:dyDescent="0.25">
      <c r="A67" s="3">
        <v>4</v>
      </c>
      <c r="B67" s="3" t="s">
        <v>70</v>
      </c>
      <c r="C67" s="3" t="s">
        <v>65</v>
      </c>
      <c r="D67" s="3">
        <v>5</v>
      </c>
      <c r="E67" s="3">
        <v>4.5</v>
      </c>
      <c r="F67" s="3">
        <f t="shared" si="0"/>
        <v>4.75</v>
      </c>
      <c r="G67" s="3">
        <v>11.6</v>
      </c>
      <c r="H67" s="3"/>
      <c r="I67" s="3"/>
      <c r="J67" s="8"/>
    </row>
    <row r="68" spans="1:10" x14ac:dyDescent="0.25">
      <c r="A68" s="3">
        <v>5</v>
      </c>
      <c r="B68" s="3" t="s">
        <v>70</v>
      </c>
      <c r="C68" s="3" t="s">
        <v>65</v>
      </c>
      <c r="D68" s="3">
        <v>4.2</v>
      </c>
      <c r="E68" s="3">
        <v>5.2</v>
      </c>
      <c r="F68" s="3">
        <f t="shared" si="0"/>
        <v>4.7</v>
      </c>
      <c r="G68" s="3">
        <v>12.6</v>
      </c>
      <c r="H68" s="3"/>
      <c r="I68" s="3"/>
      <c r="J68" s="8"/>
    </row>
    <row r="69" spans="1:10" x14ac:dyDescent="0.25">
      <c r="A69" s="3">
        <v>6</v>
      </c>
      <c r="B69" s="3" t="s">
        <v>70</v>
      </c>
      <c r="C69" s="3" t="s">
        <v>65</v>
      </c>
      <c r="D69" s="3">
        <v>5.3</v>
      </c>
      <c r="E69" s="3">
        <v>4.5</v>
      </c>
      <c r="F69" s="3">
        <f t="shared" ref="F69:F126" si="1">AVERAGE(D69:E69)</f>
        <v>4.9000000000000004</v>
      </c>
      <c r="G69" s="3">
        <v>13</v>
      </c>
      <c r="H69" s="3"/>
      <c r="I69" s="3"/>
      <c r="J69" s="8"/>
    </row>
    <row r="70" spans="1:10" x14ac:dyDescent="0.25">
      <c r="A70" s="3">
        <v>7</v>
      </c>
      <c r="B70" s="3" t="s">
        <v>70</v>
      </c>
      <c r="C70" s="3" t="s">
        <v>65</v>
      </c>
      <c r="D70" s="3">
        <v>4</v>
      </c>
      <c r="E70" s="3">
        <v>4.5</v>
      </c>
      <c r="F70" s="3">
        <f t="shared" si="1"/>
        <v>4.25</v>
      </c>
      <c r="G70" s="3">
        <v>12.6</v>
      </c>
      <c r="H70" s="3"/>
      <c r="I70" s="3"/>
      <c r="J70" s="8" t="s">
        <v>39</v>
      </c>
    </row>
    <row r="71" spans="1:10" x14ac:dyDescent="0.25">
      <c r="A71" s="3">
        <v>8</v>
      </c>
      <c r="B71" s="3" t="s">
        <v>70</v>
      </c>
      <c r="C71" s="3" t="s">
        <v>65</v>
      </c>
      <c r="D71" s="3">
        <v>5.4</v>
      </c>
      <c r="E71" s="3">
        <v>5.6</v>
      </c>
      <c r="F71" s="3">
        <f t="shared" si="1"/>
        <v>5.5</v>
      </c>
      <c r="G71" s="3">
        <v>12.8</v>
      </c>
      <c r="H71" s="3"/>
      <c r="I71" s="3"/>
      <c r="J71" s="8"/>
    </row>
    <row r="72" spans="1:10" x14ac:dyDescent="0.25">
      <c r="A72" s="3">
        <v>11</v>
      </c>
      <c r="B72" s="3" t="s">
        <v>70</v>
      </c>
      <c r="C72" s="3" t="s">
        <v>65</v>
      </c>
      <c r="D72" s="3">
        <v>4.7</v>
      </c>
      <c r="E72" s="3">
        <v>4.3</v>
      </c>
      <c r="F72" s="3">
        <f t="shared" si="1"/>
        <v>4.5</v>
      </c>
      <c r="G72" s="3">
        <v>11.1</v>
      </c>
      <c r="H72" s="3">
        <v>876.7</v>
      </c>
      <c r="I72" s="3">
        <v>19.8</v>
      </c>
      <c r="J72" s="8" t="s">
        <v>48</v>
      </c>
    </row>
    <row r="73" spans="1:10" x14ac:dyDescent="0.25">
      <c r="A73" s="3">
        <v>12</v>
      </c>
      <c r="B73" s="3" t="s">
        <v>70</v>
      </c>
      <c r="C73" s="3" t="s">
        <v>65</v>
      </c>
      <c r="D73" s="3">
        <v>5.7</v>
      </c>
      <c r="E73" s="3">
        <v>4.5</v>
      </c>
      <c r="F73" s="3">
        <f t="shared" si="1"/>
        <v>5.0999999999999996</v>
      </c>
      <c r="G73" s="3">
        <v>11.9</v>
      </c>
      <c r="H73" s="3"/>
      <c r="I73" s="3"/>
      <c r="J73" s="8"/>
    </row>
    <row r="74" spans="1:10" x14ac:dyDescent="0.25">
      <c r="A74" s="3">
        <v>13</v>
      </c>
      <c r="B74" s="3" t="s">
        <v>70</v>
      </c>
      <c r="C74" s="3" t="s">
        <v>65</v>
      </c>
      <c r="D74" s="3">
        <v>4.5</v>
      </c>
      <c r="E74" s="3">
        <v>3.7</v>
      </c>
      <c r="F74" s="3">
        <f t="shared" si="1"/>
        <v>4.0999999999999996</v>
      </c>
      <c r="G74" s="3">
        <v>15.1</v>
      </c>
      <c r="H74" s="3"/>
      <c r="I74" s="3"/>
      <c r="J74" s="8"/>
    </row>
    <row r="75" spans="1:10" x14ac:dyDescent="0.25">
      <c r="A75" s="3">
        <v>14</v>
      </c>
      <c r="B75" s="3" t="s">
        <v>70</v>
      </c>
      <c r="C75" s="3" t="s">
        <v>65</v>
      </c>
      <c r="D75" s="3">
        <v>5.5</v>
      </c>
      <c r="E75" s="3">
        <v>5.2</v>
      </c>
      <c r="F75" s="3">
        <f t="shared" si="1"/>
        <v>5.35</v>
      </c>
      <c r="G75" s="3">
        <v>12.2</v>
      </c>
      <c r="H75" s="3"/>
      <c r="I75" s="3"/>
      <c r="J75" s="8"/>
    </row>
    <row r="76" spans="1:10" x14ac:dyDescent="0.25">
      <c r="A76" s="3">
        <v>15</v>
      </c>
      <c r="B76" s="3" t="s">
        <v>70</v>
      </c>
      <c r="C76" s="3" t="s">
        <v>65</v>
      </c>
      <c r="D76" s="3">
        <v>4.0999999999999996</v>
      </c>
      <c r="E76" s="3">
        <v>5.5</v>
      </c>
      <c r="F76" s="3">
        <f t="shared" si="1"/>
        <v>4.8</v>
      </c>
      <c r="G76" s="3">
        <v>12.1</v>
      </c>
      <c r="H76" s="3"/>
      <c r="I76" s="3"/>
      <c r="J76" s="8"/>
    </row>
    <row r="77" spans="1:10" x14ac:dyDescent="0.25">
      <c r="A77" s="3">
        <v>16</v>
      </c>
      <c r="B77" s="3" t="s">
        <v>70</v>
      </c>
      <c r="C77" s="3" t="s">
        <v>65</v>
      </c>
      <c r="D77" s="3">
        <v>3.6</v>
      </c>
      <c r="E77" s="3">
        <v>3.8</v>
      </c>
      <c r="F77" s="3">
        <f t="shared" si="1"/>
        <v>3.7</v>
      </c>
      <c r="G77" s="3">
        <v>11.9</v>
      </c>
      <c r="H77" s="3"/>
      <c r="I77" s="3"/>
      <c r="J77" s="8"/>
    </row>
    <row r="78" spans="1:10" x14ac:dyDescent="0.25">
      <c r="A78" s="3">
        <v>17</v>
      </c>
      <c r="B78" s="3" t="s">
        <v>70</v>
      </c>
      <c r="C78" s="3" t="s">
        <v>65</v>
      </c>
      <c r="D78" s="3">
        <v>5</v>
      </c>
      <c r="E78" s="3">
        <v>4.7</v>
      </c>
      <c r="F78" s="3">
        <f t="shared" si="1"/>
        <v>4.8499999999999996</v>
      </c>
      <c r="G78" s="3">
        <v>11.7</v>
      </c>
      <c r="H78" s="3"/>
      <c r="I78" s="3"/>
      <c r="J78" s="8"/>
    </row>
    <row r="79" spans="1:10" x14ac:dyDescent="0.25">
      <c r="A79" s="3">
        <v>18</v>
      </c>
      <c r="B79" s="3" t="s">
        <v>70</v>
      </c>
      <c r="C79" s="3" t="s">
        <v>65</v>
      </c>
      <c r="D79" s="3">
        <v>5.6</v>
      </c>
      <c r="E79" s="3">
        <v>4.5</v>
      </c>
      <c r="F79" s="3">
        <f t="shared" si="1"/>
        <v>5.05</v>
      </c>
      <c r="G79" s="3">
        <v>11.5</v>
      </c>
      <c r="H79" s="3"/>
      <c r="I79" s="3"/>
      <c r="J79" s="8"/>
    </row>
    <row r="80" spans="1:10" x14ac:dyDescent="0.25">
      <c r="A80" s="3">
        <v>21</v>
      </c>
      <c r="B80" s="3" t="s">
        <v>70</v>
      </c>
      <c r="C80" s="3" t="s">
        <v>65</v>
      </c>
      <c r="D80" s="3">
        <v>3.4</v>
      </c>
      <c r="E80" s="3">
        <v>3</v>
      </c>
      <c r="F80" s="3">
        <f t="shared" si="1"/>
        <v>3.2</v>
      </c>
      <c r="G80" s="3">
        <v>11.6</v>
      </c>
      <c r="H80" s="3">
        <v>1038.4000000000001</v>
      </c>
      <c r="I80" s="3">
        <v>20.2</v>
      </c>
      <c r="J80" s="8"/>
    </row>
    <row r="81" spans="1:10" x14ac:dyDescent="0.25">
      <c r="A81" s="3">
        <v>22</v>
      </c>
      <c r="B81" s="3" t="s">
        <v>70</v>
      </c>
      <c r="C81" s="3" t="s">
        <v>65</v>
      </c>
      <c r="D81" s="3">
        <v>4.3</v>
      </c>
      <c r="E81" s="3">
        <v>4</v>
      </c>
      <c r="F81" s="3">
        <f t="shared" si="1"/>
        <v>4.1500000000000004</v>
      </c>
      <c r="G81" s="3">
        <v>11.5</v>
      </c>
      <c r="H81" s="3"/>
      <c r="I81" s="3"/>
      <c r="J81" s="8" t="s">
        <v>39</v>
      </c>
    </row>
    <row r="82" spans="1:10" x14ac:dyDescent="0.25">
      <c r="A82" s="3">
        <v>23</v>
      </c>
      <c r="B82" s="3" t="s">
        <v>70</v>
      </c>
      <c r="C82" s="3" t="s">
        <v>65</v>
      </c>
      <c r="D82" s="3">
        <v>4.2</v>
      </c>
      <c r="E82" s="3">
        <v>4.4000000000000004</v>
      </c>
      <c r="F82" s="3">
        <f t="shared" si="1"/>
        <v>4.3000000000000007</v>
      </c>
      <c r="G82" s="3">
        <v>13.2</v>
      </c>
      <c r="H82" s="3"/>
      <c r="I82" s="3"/>
      <c r="J82" s="8"/>
    </row>
    <row r="83" spans="1:10" x14ac:dyDescent="0.25">
      <c r="A83" s="3">
        <v>24</v>
      </c>
      <c r="B83" s="3" t="s">
        <v>70</v>
      </c>
      <c r="C83" s="3" t="s">
        <v>65</v>
      </c>
      <c r="D83" s="3">
        <v>4.0999999999999996</v>
      </c>
      <c r="E83" s="3">
        <v>4</v>
      </c>
      <c r="F83" s="3">
        <f t="shared" si="1"/>
        <v>4.05</v>
      </c>
      <c r="G83" s="3">
        <v>11.9</v>
      </c>
      <c r="H83" s="3"/>
      <c r="I83" s="3"/>
      <c r="J83" s="8"/>
    </row>
    <row r="84" spans="1:10" x14ac:dyDescent="0.25">
      <c r="A84" s="3">
        <v>25</v>
      </c>
      <c r="B84" s="3" t="s">
        <v>70</v>
      </c>
      <c r="C84" s="3" t="s">
        <v>65</v>
      </c>
      <c r="D84" s="3">
        <v>4</v>
      </c>
      <c r="E84" s="3">
        <v>4.2</v>
      </c>
      <c r="F84" s="3">
        <f t="shared" si="1"/>
        <v>4.0999999999999996</v>
      </c>
      <c r="G84" s="3">
        <v>10.3</v>
      </c>
      <c r="H84" s="3"/>
      <c r="I84" s="3"/>
      <c r="J84" s="8"/>
    </row>
    <row r="85" spans="1:10" x14ac:dyDescent="0.25">
      <c r="A85" s="3">
        <v>26</v>
      </c>
      <c r="B85" s="3" t="s">
        <v>70</v>
      </c>
      <c r="C85" s="3" t="s">
        <v>65</v>
      </c>
      <c r="D85" s="3">
        <v>3.4</v>
      </c>
      <c r="E85" s="3">
        <v>3.5</v>
      </c>
      <c r="F85" s="3">
        <f t="shared" si="1"/>
        <v>3.45</v>
      </c>
      <c r="G85" s="3">
        <v>11.2</v>
      </c>
      <c r="H85" s="3"/>
      <c r="I85" s="3"/>
      <c r="J85" s="8" t="s">
        <v>48</v>
      </c>
    </row>
    <row r="86" spans="1:10" x14ac:dyDescent="0.25">
      <c r="A86" s="3">
        <v>27</v>
      </c>
      <c r="B86" s="3" t="s">
        <v>70</v>
      </c>
      <c r="C86" s="3" t="s">
        <v>65</v>
      </c>
      <c r="D86" s="3">
        <v>5</v>
      </c>
      <c r="E86" s="3">
        <v>4.7</v>
      </c>
      <c r="F86" s="3">
        <f t="shared" si="1"/>
        <v>4.8499999999999996</v>
      </c>
      <c r="G86" s="3">
        <v>10.4</v>
      </c>
      <c r="H86" s="3"/>
      <c r="I86" s="3"/>
      <c r="J86" s="8"/>
    </row>
    <row r="87" spans="1:10" x14ac:dyDescent="0.25">
      <c r="A87" s="3">
        <v>28</v>
      </c>
      <c r="B87" s="3" t="s">
        <v>70</v>
      </c>
      <c r="C87" s="3" t="s">
        <v>65</v>
      </c>
      <c r="D87" s="3">
        <v>6</v>
      </c>
      <c r="E87" s="3">
        <v>5.4</v>
      </c>
      <c r="F87" s="3">
        <f t="shared" si="1"/>
        <v>5.7</v>
      </c>
      <c r="G87" s="3">
        <v>11.9</v>
      </c>
      <c r="H87" s="3"/>
      <c r="I87" s="3"/>
      <c r="J87" s="8"/>
    </row>
    <row r="88" spans="1:10" x14ac:dyDescent="0.25">
      <c r="A88" s="3">
        <v>1</v>
      </c>
      <c r="B88" s="3" t="s">
        <v>64</v>
      </c>
      <c r="C88" s="3" t="s">
        <v>66</v>
      </c>
      <c r="D88" s="3">
        <v>3.5</v>
      </c>
      <c r="E88" s="3">
        <v>4.3</v>
      </c>
      <c r="F88" s="3">
        <f t="shared" si="1"/>
        <v>3.9</v>
      </c>
      <c r="G88" s="3">
        <v>11.8</v>
      </c>
      <c r="H88" s="3">
        <v>786.8</v>
      </c>
      <c r="I88" s="3">
        <v>22.3</v>
      </c>
      <c r="J88" s="8"/>
    </row>
    <row r="89" spans="1:10" x14ac:dyDescent="0.25">
      <c r="A89" s="3">
        <v>2</v>
      </c>
      <c r="B89" s="3" t="s">
        <v>64</v>
      </c>
      <c r="C89" s="3" t="s">
        <v>66</v>
      </c>
      <c r="D89" s="3">
        <v>4</v>
      </c>
      <c r="E89" s="3">
        <v>4</v>
      </c>
      <c r="F89" s="3">
        <f t="shared" si="1"/>
        <v>4</v>
      </c>
      <c r="G89" s="3">
        <v>12.3</v>
      </c>
      <c r="H89" s="3"/>
      <c r="I89" s="3"/>
      <c r="J89" s="8" t="s">
        <v>39</v>
      </c>
    </row>
    <row r="90" spans="1:10" x14ac:dyDescent="0.25">
      <c r="A90" s="3">
        <v>3</v>
      </c>
      <c r="B90" s="3" t="s">
        <v>64</v>
      </c>
      <c r="C90" s="3" t="s">
        <v>66</v>
      </c>
      <c r="D90" s="3">
        <v>4.5</v>
      </c>
      <c r="E90" s="3">
        <v>4.5999999999999996</v>
      </c>
      <c r="F90" s="3">
        <f t="shared" si="1"/>
        <v>4.55</v>
      </c>
      <c r="G90" s="3">
        <v>12.7</v>
      </c>
      <c r="H90" s="3"/>
      <c r="I90" s="3"/>
      <c r="J90" s="8"/>
    </row>
    <row r="91" spans="1:10" x14ac:dyDescent="0.25">
      <c r="A91" s="3">
        <v>4</v>
      </c>
      <c r="B91" s="3" t="s">
        <v>64</v>
      </c>
      <c r="C91" s="3" t="s">
        <v>66</v>
      </c>
      <c r="D91" s="3">
        <v>4.7</v>
      </c>
      <c r="E91" s="3">
        <v>3</v>
      </c>
      <c r="F91" s="3">
        <f t="shared" si="1"/>
        <v>3.85</v>
      </c>
      <c r="G91" s="3">
        <v>10.1</v>
      </c>
      <c r="H91" s="3"/>
      <c r="I91" s="3"/>
      <c r="J91" s="8"/>
    </row>
    <row r="92" spans="1:10" x14ac:dyDescent="0.25">
      <c r="A92" s="3">
        <v>5</v>
      </c>
      <c r="B92" s="3" t="s">
        <v>64</v>
      </c>
      <c r="C92" s="3" t="s">
        <v>66</v>
      </c>
      <c r="D92" s="3">
        <v>5.2</v>
      </c>
      <c r="E92" s="3">
        <v>4</v>
      </c>
      <c r="F92" s="3">
        <f t="shared" si="1"/>
        <v>4.5999999999999996</v>
      </c>
      <c r="G92" s="3">
        <v>9.9</v>
      </c>
      <c r="H92" s="3"/>
      <c r="I92" s="3"/>
      <c r="J92" s="8"/>
    </row>
    <row r="93" spans="1:10" x14ac:dyDescent="0.25">
      <c r="A93" s="3">
        <v>6</v>
      </c>
      <c r="B93" s="3" t="s">
        <v>64</v>
      </c>
      <c r="C93" s="3" t="s">
        <v>66</v>
      </c>
      <c r="D93" s="3">
        <v>3</v>
      </c>
      <c r="E93" s="3">
        <v>3</v>
      </c>
      <c r="F93" s="3">
        <f t="shared" si="1"/>
        <v>3</v>
      </c>
      <c r="G93" s="3">
        <v>10.1</v>
      </c>
      <c r="H93" s="3"/>
      <c r="I93" s="3"/>
      <c r="J93" s="8"/>
    </row>
    <row r="94" spans="1:10" x14ac:dyDescent="0.25">
      <c r="A94" s="3">
        <v>7</v>
      </c>
      <c r="B94" s="3" t="s">
        <v>64</v>
      </c>
      <c r="C94" s="3" t="s">
        <v>66</v>
      </c>
      <c r="D94" s="3">
        <v>4.4000000000000004</v>
      </c>
      <c r="E94" s="3">
        <v>4.5</v>
      </c>
      <c r="F94" s="3">
        <f t="shared" si="1"/>
        <v>4.45</v>
      </c>
      <c r="G94" s="3">
        <v>8.1</v>
      </c>
      <c r="H94" s="3"/>
      <c r="I94" s="3"/>
      <c r="J94" s="8"/>
    </row>
    <row r="95" spans="1:10" x14ac:dyDescent="0.25">
      <c r="A95" s="3">
        <v>8</v>
      </c>
      <c r="B95" s="3" t="s">
        <v>64</v>
      </c>
      <c r="C95" s="3" t="s">
        <v>66</v>
      </c>
      <c r="D95" s="3">
        <v>3.4</v>
      </c>
      <c r="E95" s="3">
        <v>3</v>
      </c>
      <c r="F95" s="3">
        <f t="shared" si="1"/>
        <v>3.2</v>
      </c>
      <c r="G95" s="3">
        <v>11.5</v>
      </c>
      <c r="H95" s="3"/>
      <c r="I95" s="3"/>
      <c r="J95" s="8" t="s">
        <v>45</v>
      </c>
    </row>
    <row r="96" spans="1:10" x14ac:dyDescent="0.25">
      <c r="A96" s="3">
        <v>9</v>
      </c>
      <c r="B96" s="3" t="s">
        <v>64</v>
      </c>
      <c r="C96" s="3" t="s">
        <v>66</v>
      </c>
      <c r="D96" s="3">
        <v>4.7</v>
      </c>
      <c r="E96" s="3">
        <v>4.5999999999999996</v>
      </c>
      <c r="F96" s="3">
        <f t="shared" si="1"/>
        <v>4.6500000000000004</v>
      </c>
      <c r="G96" s="3">
        <v>12.8</v>
      </c>
      <c r="H96" s="3"/>
      <c r="I96" s="3"/>
      <c r="J96" s="8"/>
    </row>
    <row r="97" spans="1:10" x14ac:dyDescent="0.25">
      <c r="A97" s="3">
        <v>10</v>
      </c>
      <c r="B97" s="3" t="s">
        <v>64</v>
      </c>
      <c r="C97" s="3" t="s">
        <v>66</v>
      </c>
      <c r="D97" s="3">
        <v>5.4</v>
      </c>
      <c r="E97" s="3">
        <v>4</v>
      </c>
      <c r="F97" s="3">
        <f t="shared" si="1"/>
        <v>4.7</v>
      </c>
      <c r="G97" s="3">
        <v>10.1</v>
      </c>
      <c r="H97" s="3"/>
      <c r="I97" s="3"/>
      <c r="J97" s="8"/>
    </row>
    <row r="98" spans="1:10" x14ac:dyDescent="0.25">
      <c r="A98" s="3">
        <v>11</v>
      </c>
      <c r="B98" s="3" t="s">
        <v>64</v>
      </c>
      <c r="C98" s="3" t="s">
        <v>66</v>
      </c>
      <c r="D98" s="3">
        <v>2.8</v>
      </c>
      <c r="E98" s="3">
        <v>4.4000000000000004</v>
      </c>
      <c r="F98" s="3">
        <f t="shared" si="1"/>
        <v>3.6</v>
      </c>
      <c r="G98" s="3">
        <v>11.1</v>
      </c>
      <c r="H98" s="3">
        <v>802.5</v>
      </c>
      <c r="I98" s="3">
        <v>19.8</v>
      </c>
      <c r="J98" s="8"/>
    </row>
    <row r="99" spans="1:10" x14ac:dyDescent="0.25">
      <c r="A99" s="3">
        <v>12</v>
      </c>
      <c r="B99" s="3" t="s">
        <v>64</v>
      </c>
      <c r="C99" s="3" t="s">
        <v>66</v>
      </c>
      <c r="D99" s="3">
        <v>3.8</v>
      </c>
      <c r="E99" s="3">
        <v>4.4000000000000004</v>
      </c>
      <c r="F99" s="3">
        <f t="shared" si="1"/>
        <v>4.0999999999999996</v>
      </c>
      <c r="G99" s="3">
        <v>10.4</v>
      </c>
      <c r="H99" s="3"/>
      <c r="I99" s="3"/>
      <c r="J99" s="8" t="s">
        <v>40</v>
      </c>
    </row>
    <row r="100" spans="1:10" s="19" customFormat="1" x14ac:dyDescent="0.25">
      <c r="A100" s="3">
        <v>13</v>
      </c>
      <c r="B100" s="20" t="s">
        <v>64</v>
      </c>
      <c r="C100" s="20" t="s">
        <v>66</v>
      </c>
      <c r="D100" s="3">
        <v>5</v>
      </c>
      <c r="E100" s="3">
        <v>4.5</v>
      </c>
      <c r="F100" s="3">
        <f t="shared" si="1"/>
        <v>4.75</v>
      </c>
      <c r="G100" s="3">
        <v>10.6</v>
      </c>
      <c r="H100" s="3"/>
      <c r="I100" s="3"/>
      <c r="J100" s="8"/>
    </row>
    <row r="101" spans="1:10" x14ac:dyDescent="0.25">
      <c r="A101" s="3">
        <v>14</v>
      </c>
      <c r="B101" s="3" t="s">
        <v>64</v>
      </c>
      <c r="C101" s="3" t="s">
        <v>66</v>
      </c>
      <c r="D101" s="3">
        <v>3.5</v>
      </c>
      <c r="E101" s="3">
        <v>3.7</v>
      </c>
      <c r="F101" s="3">
        <f t="shared" si="1"/>
        <v>3.6</v>
      </c>
      <c r="G101" s="3">
        <v>10.5</v>
      </c>
      <c r="H101" s="3"/>
      <c r="I101" s="3"/>
      <c r="J101" s="8"/>
    </row>
    <row r="102" spans="1:10" x14ac:dyDescent="0.25">
      <c r="A102" s="3">
        <v>15</v>
      </c>
      <c r="B102" s="3" t="s">
        <v>64</v>
      </c>
      <c r="C102" s="3" t="s">
        <v>66</v>
      </c>
      <c r="D102" s="3">
        <v>3.6</v>
      </c>
      <c r="E102" s="3">
        <v>3.7</v>
      </c>
      <c r="F102" s="3">
        <f t="shared" si="1"/>
        <v>3.6500000000000004</v>
      </c>
      <c r="G102" s="3">
        <v>11.6</v>
      </c>
      <c r="H102" s="3"/>
      <c r="I102" s="3"/>
      <c r="J102" s="8"/>
    </row>
    <row r="103" spans="1:10" x14ac:dyDescent="0.25">
      <c r="A103" s="3">
        <v>16</v>
      </c>
      <c r="B103" s="3" t="s">
        <v>64</v>
      </c>
      <c r="C103" s="3" t="s">
        <v>66</v>
      </c>
      <c r="D103" s="3">
        <v>3</v>
      </c>
      <c r="E103" s="3">
        <v>2.8</v>
      </c>
      <c r="F103" s="3">
        <f t="shared" si="1"/>
        <v>2.9</v>
      </c>
      <c r="G103" s="3">
        <v>12.6</v>
      </c>
      <c r="H103" s="3"/>
      <c r="I103" s="3"/>
      <c r="J103" s="8" t="s">
        <v>44</v>
      </c>
    </row>
    <row r="104" spans="1:10" x14ac:dyDescent="0.25">
      <c r="A104" s="3">
        <v>17</v>
      </c>
      <c r="B104" s="3" t="s">
        <v>64</v>
      </c>
      <c r="C104" s="3" t="s">
        <v>66</v>
      </c>
      <c r="D104" s="3">
        <v>4</v>
      </c>
      <c r="E104" s="3">
        <v>3.4</v>
      </c>
      <c r="F104" s="3">
        <f t="shared" si="1"/>
        <v>3.7</v>
      </c>
      <c r="G104" s="3">
        <v>8.4</v>
      </c>
      <c r="H104" s="3"/>
      <c r="I104" s="3"/>
      <c r="J104" s="8"/>
    </row>
    <row r="105" spans="1:10" x14ac:dyDescent="0.25">
      <c r="A105" s="3">
        <v>18</v>
      </c>
      <c r="B105" s="3" t="s">
        <v>64</v>
      </c>
      <c r="C105" s="3" t="s">
        <v>66</v>
      </c>
      <c r="D105" s="3">
        <v>4</v>
      </c>
      <c r="E105" s="3">
        <v>4.2</v>
      </c>
      <c r="F105" s="3">
        <f t="shared" si="1"/>
        <v>4.0999999999999996</v>
      </c>
      <c r="G105" s="3">
        <v>8.1</v>
      </c>
      <c r="H105" s="3"/>
      <c r="I105" s="3"/>
      <c r="J105" s="8" t="s">
        <v>39</v>
      </c>
    </row>
    <row r="106" spans="1:10" x14ac:dyDescent="0.25">
      <c r="A106" s="3">
        <v>19</v>
      </c>
      <c r="B106" s="3" t="s">
        <v>64</v>
      </c>
      <c r="C106" s="3" t="s">
        <v>66</v>
      </c>
      <c r="D106" s="3">
        <v>4.3</v>
      </c>
      <c r="E106" s="3">
        <v>5</v>
      </c>
      <c r="F106" s="3">
        <f t="shared" si="1"/>
        <v>4.6500000000000004</v>
      </c>
      <c r="G106" s="3">
        <v>11.5</v>
      </c>
      <c r="H106" s="3"/>
      <c r="I106" s="3"/>
      <c r="J106" s="8" t="s">
        <v>44</v>
      </c>
    </row>
    <row r="107" spans="1:10" x14ac:dyDescent="0.25">
      <c r="A107" s="3">
        <v>20</v>
      </c>
      <c r="B107" s="3" t="s">
        <v>64</v>
      </c>
      <c r="C107" s="3" t="s">
        <v>66</v>
      </c>
      <c r="D107" s="3">
        <v>2.8</v>
      </c>
      <c r="E107" s="3">
        <v>2.8</v>
      </c>
      <c r="F107" s="3">
        <f t="shared" si="1"/>
        <v>2.8</v>
      </c>
      <c r="G107" s="3">
        <v>11.4</v>
      </c>
      <c r="H107" s="3"/>
      <c r="I107" s="3"/>
      <c r="J107" s="8"/>
    </row>
    <row r="108" spans="1:10" x14ac:dyDescent="0.25">
      <c r="A108" s="3">
        <v>21</v>
      </c>
      <c r="B108" s="3" t="s">
        <v>64</v>
      </c>
      <c r="C108" s="3" t="s">
        <v>66</v>
      </c>
      <c r="D108" s="3">
        <v>4</v>
      </c>
      <c r="E108" s="3">
        <v>4</v>
      </c>
      <c r="F108" s="3">
        <f t="shared" si="1"/>
        <v>4</v>
      </c>
      <c r="G108" s="3">
        <v>11.2</v>
      </c>
      <c r="H108" s="3">
        <v>693.7</v>
      </c>
      <c r="I108" s="3">
        <v>24.4</v>
      </c>
      <c r="J108" s="8"/>
    </row>
    <row r="109" spans="1:10" x14ac:dyDescent="0.25">
      <c r="A109" s="3">
        <v>22</v>
      </c>
      <c r="B109" s="3" t="s">
        <v>64</v>
      </c>
      <c r="C109" s="3" t="s">
        <v>66</v>
      </c>
      <c r="D109" s="3">
        <v>3.9</v>
      </c>
      <c r="E109" s="3">
        <v>4.4000000000000004</v>
      </c>
      <c r="F109" s="3">
        <f t="shared" si="1"/>
        <v>4.1500000000000004</v>
      </c>
      <c r="G109" s="3">
        <v>10</v>
      </c>
      <c r="H109" s="3"/>
      <c r="I109" s="3"/>
      <c r="J109" s="8" t="s">
        <v>43</v>
      </c>
    </row>
    <row r="110" spans="1:10" x14ac:dyDescent="0.25">
      <c r="A110" s="3">
        <v>23</v>
      </c>
      <c r="B110" s="3" t="s">
        <v>64</v>
      </c>
      <c r="C110" s="3" t="s">
        <v>66</v>
      </c>
      <c r="D110" s="3">
        <v>4.4000000000000004</v>
      </c>
      <c r="E110" s="3">
        <v>4.5999999999999996</v>
      </c>
      <c r="F110" s="3">
        <f t="shared" si="1"/>
        <v>4.5</v>
      </c>
      <c r="G110" s="3">
        <v>11.8</v>
      </c>
      <c r="H110" s="3"/>
      <c r="I110" s="3"/>
      <c r="J110" s="8"/>
    </row>
    <row r="111" spans="1:10" x14ac:dyDescent="0.25">
      <c r="A111" s="3">
        <v>24</v>
      </c>
      <c r="B111" s="3" t="s">
        <v>64</v>
      </c>
      <c r="C111" s="3" t="s">
        <v>66</v>
      </c>
      <c r="D111" s="3">
        <v>4.7</v>
      </c>
      <c r="E111" s="3">
        <v>4.7</v>
      </c>
      <c r="F111" s="3">
        <f t="shared" si="1"/>
        <v>4.7</v>
      </c>
      <c r="G111" s="3">
        <v>9</v>
      </c>
      <c r="H111" s="3"/>
      <c r="I111" s="3"/>
      <c r="J111" s="8" t="s">
        <v>42</v>
      </c>
    </row>
    <row r="112" spans="1:10" x14ac:dyDescent="0.25">
      <c r="A112" s="3">
        <v>25</v>
      </c>
      <c r="B112" s="3" t="s">
        <v>64</v>
      </c>
      <c r="C112" s="3" t="s">
        <v>66</v>
      </c>
      <c r="D112" s="3">
        <v>4.5</v>
      </c>
      <c r="E112" s="3">
        <v>3.8</v>
      </c>
      <c r="F112" s="3">
        <f t="shared" si="1"/>
        <v>4.1500000000000004</v>
      </c>
      <c r="G112" s="3">
        <v>10.6</v>
      </c>
      <c r="H112" s="3"/>
      <c r="I112" s="3"/>
      <c r="J112" s="8"/>
    </row>
    <row r="113" spans="1:10" x14ac:dyDescent="0.25">
      <c r="A113" s="3">
        <v>26</v>
      </c>
      <c r="B113" s="3" t="s">
        <v>64</v>
      </c>
      <c r="C113" s="3" t="s">
        <v>66</v>
      </c>
      <c r="D113" s="3">
        <v>3.2</v>
      </c>
      <c r="E113" s="3">
        <v>4.2</v>
      </c>
      <c r="F113" s="3">
        <f t="shared" si="1"/>
        <v>3.7</v>
      </c>
      <c r="G113" s="3">
        <v>11.3</v>
      </c>
      <c r="H113" s="3"/>
      <c r="I113" s="3"/>
      <c r="J113" s="8"/>
    </row>
    <row r="114" spans="1:10" x14ac:dyDescent="0.25">
      <c r="A114" s="3">
        <v>27</v>
      </c>
      <c r="B114" s="3" t="s">
        <v>64</v>
      </c>
      <c r="C114" s="3" t="s">
        <v>66</v>
      </c>
      <c r="D114" s="3">
        <v>3.4</v>
      </c>
      <c r="E114" s="3">
        <v>3.5</v>
      </c>
      <c r="F114" s="3">
        <f t="shared" si="1"/>
        <v>3.45</v>
      </c>
      <c r="G114" s="3">
        <v>7.6</v>
      </c>
      <c r="H114" s="3"/>
      <c r="I114" s="3"/>
      <c r="J114" s="8"/>
    </row>
    <row r="115" spans="1:10" x14ac:dyDescent="0.25">
      <c r="A115" s="3">
        <v>28</v>
      </c>
      <c r="B115" s="3" t="s">
        <v>64</v>
      </c>
      <c r="C115" s="3" t="s">
        <v>66</v>
      </c>
      <c r="D115" s="3">
        <v>3.8</v>
      </c>
      <c r="E115" s="3">
        <v>3.7</v>
      </c>
      <c r="F115" s="3">
        <f t="shared" si="1"/>
        <v>3.75</v>
      </c>
      <c r="G115" s="3">
        <v>10.5</v>
      </c>
      <c r="H115" s="3"/>
      <c r="I115" s="3"/>
      <c r="J115" s="8" t="s">
        <v>39</v>
      </c>
    </row>
    <row r="116" spans="1:10" x14ac:dyDescent="0.25">
      <c r="A116" s="3">
        <v>29</v>
      </c>
      <c r="B116" s="3" t="s">
        <v>64</v>
      </c>
      <c r="C116" s="3" t="s">
        <v>66</v>
      </c>
      <c r="D116" s="3">
        <v>3.8</v>
      </c>
      <c r="E116" s="3">
        <v>4.3</v>
      </c>
      <c r="F116" s="3">
        <f t="shared" si="1"/>
        <v>4.05</v>
      </c>
      <c r="G116" s="3">
        <v>12.3</v>
      </c>
      <c r="H116" s="3"/>
      <c r="I116" s="3"/>
      <c r="J116" s="8"/>
    </row>
    <row r="117" spans="1:10" x14ac:dyDescent="0.25">
      <c r="A117" s="3">
        <v>30</v>
      </c>
      <c r="B117" s="3" t="s">
        <v>64</v>
      </c>
      <c r="C117" s="3" t="s">
        <v>66</v>
      </c>
      <c r="D117" s="3">
        <v>4.7</v>
      </c>
      <c r="E117" s="3">
        <v>4.5999999999999996</v>
      </c>
      <c r="F117" s="3">
        <f t="shared" si="1"/>
        <v>4.6500000000000004</v>
      </c>
      <c r="G117" s="3">
        <v>10.8</v>
      </c>
      <c r="H117" s="3"/>
      <c r="I117" s="3"/>
      <c r="J117" s="8" t="s">
        <v>40</v>
      </c>
    </row>
    <row r="118" spans="1:10" x14ac:dyDescent="0.25">
      <c r="A118" s="3">
        <v>1</v>
      </c>
      <c r="B118" s="3" t="s">
        <v>69</v>
      </c>
      <c r="C118" s="3" t="s">
        <v>66</v>
      </c>
      <c r="D118" s="3">
        <v>3.5</v>
      </c>
      <c r="E118" s="3">
        <v>3</v>
      </c>
      <c r="F118" s="3">
        <f t="shared" si="1"/>
        <v>3.25</v>
      </c>
      <c r="G118" s="3">
        <v>18.5</v>
      </c>
      <c r="H118" s="3">
        <v>469.9</v>
      </c>
      <c r="I118" s="3">
        <v>29.5</v>
      </c>
      <c r="J118" s="8" t="s">
        <v>42</v>
      </c>
    </row>
    <row r="119" spans="1:10" x14ac:dyDescent="0.25">
      <c r="A119" s="3">
        <v>2</v>
      </c>
      <c r="B119" s="3" t="s">
        <v>69</v>
      </c>
      <c r="C119" s="3" t="s">
        <v>66</v>
      </c>
      <c r="D119" s="3">
        <v>3.5</v>
      </c>
      <c r="E119" s="3">
        <v>4.0999999999999996</v>
      </c>
      <c r="F119" s="3">
        <f t="shared" si="1"/>
        <v>3.8</v>
      </c>
      <c r="G119" s="3">
        <v>10.5</v>
      </c>
      <c r="H119" s="3"/>
      <c r="I119" s="3"/>
      <c r="J119" s="8"/>
    </row>
    <row r="120" spans="1:10" x14ac:dyDescent="0.25">
      <c r="A120" s="3">
        <v>3</v>
      </c>
      <c r="B120" s="3" t="s">
        <v>69</v>
      </c>
      <c r="C120" s="3" t="s">
        <v>66</v>
      </c>
      <c r="D120" s="3">
        <v>4.5999999999999996</v>
      </c>
      <c r="E120" s="3">
        <v>4.8</v>
      </c>
      <c r="F120" s="3">
        <f t="shared" si="1"/>
        <v>4.6999999999999993</v>
      </c>
      <c r="G120" s="3">
        <v>15.7</v>
      </c>
      <c r="H120" s="3"/>
      <c r="I120" s="3"/>
      <c r="J120" s="8"/>
    </row>
    <row r="121" spans="1:10" x14ac:dyDescent="0.25">
      <c r="A121" s="3">
        <v>4</v>
      </c>
      <c r="B121" s="3" t="s">
        <v>69</v>
      </c>
      <c r="C121" s="3" t="s">
        <v>66</v>
      </c>
      <c r="D121" s="3">
        <v>4.5</v>
      </c>
      <c r="E121" s="3">
        <v>4.3</v>
      </c>
      <c r="F121" s="3">
        <f t="shared" si="1"/>
        <v>4.4000000000000004</v>
      </c>
      <c r="G121" s="3">
        <v>13.9</v>
      </c>
      <c r="H121" s="3"/>
      <c r="I121" s="3"/>
      <c r="J121" s="8" t="s">
        <v>44</v>
      </c>
    </row>
    <row r="122" spans="1:10" x14ac:dyDescent="0.25">
      <c r="A122" s="3">
        <v>5</v>
      </c>
      <c r="B122" s="3" t="s">
        <v>69</v>
      </c>
      <c r="C122" s="3" t="s">
        <v>66</v>
      </c>
      <c r="D122" s="3">
        <v>5</v>
      </c>
      <c r="E122" s="3">
        <v>5.6</v>
      </c>
      <c r="F122" s="3">
        <f t="shared" si="1"/>
        <v>5.3</v>
      </c>
      <c r="G122" s="3">
        <v>14.4</v>
      </c>
      <c r="H122" s="3"/>
      <c r="I122" s="3"/>
      <c r="J122" s="8"/>
    </row>
    <row r="123" spans="1:10" x14ac:dyDescent="0.25">
      <c r="A123" s="3">
        <v>6</v>
      </c>
      <c r="B123" s="3" t="s">
        <v>69</v>
      </c>
      <c r="C123" s="3" t="s">
        <v>66</v>
      </c>
      <c r="D123" s="3">
        <v>4.2</v>
      </c>
      <c r="E123" s="3">
        <v>3.5</v>
      </c>
      <c r="F123" s="3">
        <f t="shared" si="1"/>
        <v>3.85</v>
      </c>
      <c r="G123" s="3">
        <v>14.3</v>
      </c>
      <c r="H123" s="3"/>
      <c r="I123" s="3"/>
      <c r="J123" s="8"/>
    </row>
    <row r="124" spans="1:10" x14ac:dyDescent="0.25">
      <c r="A124" s="3">
        <v>7</v>
      </c>
      <c r="B124" s="3" t="s">
        <v>69</v>
      </c>
      <c r="C124" s="3" t="s">
        <v>66</v>
      </c>
      <c r="D124" s="3">
        <v>4.2</v>
      </c>
      <c r="E124" s="3">
        <v>4.5</v>
      </c>
      <c r="F124" s="3">
        <f t="shared" si="1"/>
        <v>4.3499999999999996</v>
      </c>
      <c r="G124" s="3">
        <v>15.8</v>
      </c>
      <c r="H124" s="3"/>
      <c r="I124" s="3"/>
      <c r="J124" s="8" t="s">
        <v>42</v>
      </c>
    </row>
    <row r="125" spans="1:10" x14ac:dyDescent="0.25">
      <c r="A125" s="3">
        <v>8</v>
      </c>
      <c r="B125" s="3" t="s">
        <v>69</v>
      </c>
      <c r="C125" s="3" t="s">
        <v>66</v>
      </c>
      <c r="D125" s="3">
        <v>3.4</v>
      </c>
      <c r="E125" s="3">
        <v>3.4</v>
      </c>
      <c r="F125" s="3">
        <f t="shared" si="1"/>
        <v>3.4</v>
      </c>
      <c r="G125" s="3">
        <v>12.4</v>
      </c>
      <c r="H125" s="3"/>
      <c r="I125" s="3"/>
      <c r="J125" s="8"/>
    </row>
    <row r="126" spans="1:10" x14ac:dyDescent="0.25">
      <c r="A126" s="3">
        <v>9</v>
      </c>
      <c r="B126" s="3" t="s">
        <v>69</v>
      </c>
      <c r="C126" s="3" t="s">
        <v>66</v>
      </c>
      <c r="D126" s="3">
        <v>5</v>
      </c>
      <c r="E126" s="3">
        <v>5</v>
      </c>
      <c r="F126" s="3">
        <f t="shared" si="1"/>
        <v>5</v>
      </c>
      <c r="G126" s="3">
        <v>13</v>
      </c>
      <c r="H126" s="3"/>
      <c r="I126" s="3"/>
      <c r="J126" s="8"/>
    </row>
    <row r="127" spans="1:10" x14ac:dyDescent="0.25">
      <c r="A127" s="3">
        <v>10</v>
      </c>
      <c r="B127" s="3" t="s">
        <v>69</v>
      </c>
      <c r="C127" s="3" t="s">
        <v>66</v>
      </c>
      <c r="D127" s="3">
        <v>3.7</v>
      </c>
      <c r="E127" s="3">
        <v>5</v>
      </c>
      <c r="F127" s="3">
        <f t="shared" ref="F127:F184" si="2">AVERAGE(D127:E127)</f>
        <v>4.3499999999999996</v>
      </c>
      <c r="G127" s="3">
        <v>14.9</v>
      </c>
      <c r="H127" s="3"/>
      <c r="I127" s="3"/>
      <c r="J127" s="8" t="s">
        <v>49</v>
      </c>
    </row>
    <row r="128" spans="1:10" x14ac:dyDescent="0.25">
      <c r="A128" s="3">
        <v>11</v>
      </c>
      <c r="B128" s="3" t="s">
        <v>69</v>
      </c>
      <c r="C128" s="3" t="s">
        <v>66</v>
      </c>
      <c r="D128" s="3">
        <v>5</v>
      </c>
      <c r="E128" s="3">
        <v>5.5</v>
      </c>
      <c r="F128" s="3">
        <f t="shared" si="2"/>
        <v>5.25</v>
      </c>
      <c r="G128" s="3">
        <v>16.2</v>
      </c>
      <c r="H128" s="3">
        <v>537.4</v>
      </c>
      <c r="I128" s="3">
        <v>31.2</v>
      </c>
      <c r="J128" s="8"/>
    </row>
    <row r="129" spans="1:10" x14ac:dyDescent="0.25">
      <c r="A129" s="3">
        <v>12</v>
      </c>
      <c r="B129" s="3" t="s">
        <v>69</v>
      </c>
      <c r="C129" s="3" t="s">
        <v>66</v>
      </c>
      <c r="D129" s="3">
        <v>4.5999999999999996</v>
      </c>
      <c r="E129" s="3">
        <v>3.6</v>
      </c>
      <c r="F129" s="3">
        <f t="shared" si="2"/>
        <v>4.0999999999999996</v>
      </c>
      <c r="G129" s="3">
        <v>8.3000000000000007</v>
      </c>
      <c r="H129" s="3"/>
      <c r="I129" s="3"/>
      <c r="J129" s="8" t="s">
        <v>39</v>
      </c>
    </row>
    <row r="130" spans="1:10" x14ac:dyDescent="0.25">
      <c r="A130" s="3">
        <v>13</v>
      </c>
      <c r="B130" s="3" t="s">
        <v>69</v>
      </c>
      <c r="C130" s="3" t="s">
        <v>66</v>
      </c>
      <c r="D130" s="3">
        <v>3.4</v>
      </c>
      <c r="E130" s="3">
        <v>3.2</v>
      </c>
      <c r="F130" s="3">
        <f t="shared" si="2"/>
        <v>3.3</v>
      </c>
      <c r="G130" s="3">
        <v>14.1</v>
      </c>
      <c r="H130" s="3"/>
      <c r="I130" s="3"/>
      <c r="J130" s="8"/>
    </row>
    <row r="131" spans="1:10" x14ac:dyDescent="0.25">
      <c r="A131" s="3">
        <v>14</v>
      </c>
      <c r="B131" s="3" t="s">
        <v>69</v>
      </c>
      <c r="C131" s="3" t="s">
        <v>66</v>
      </c>
      <c r="D131" s="3">
        <v>2.8</v>
      </c>
      <c r="E131" s="3">
        <v>2.5</v>
      </c>
      <c r="F131" s="3">
        <f t="shared" si="2"/>
        <v>2.65</v>
      </c>
      <c r="G131" s="3">
        <v>14.9</v>
      </c>
      <c r="H131" s="3"/>
      <c r="I131" s="3"/>
      <c r="J131" s="8"/>
    </row>
    <row r="132" spans="1:10" x14ac:dyDescent="0.25">
      <c r="A132" s="3">
        <v>15</v>
      </c>
      <c r="B132" s="3" t="s">
        <v>69</v>
      </c>
      <c r="C132" s="3" t="s">
        <v>66</v>
      </c>
      <c r="D132" s="3">
        <v>3.2</v>
      </c>
      <c r="E132" s="3">
        <v>3.5</v>
      </c>
      <c r="F132" s="3">
        <f t="shared" si="2"/>
        <v>3.35</v>
      </c>
      <c r="G132" s="3">
        <v>13.1</v>
      </c>
      <c r="H132" s="3"/>
      <c r="I132" s="3"/>
      <c r="J132" s="8"/>
    </row>
    <row r="133" spans="1:10" x14ac:dyDescent="0.25">
      <c r="A133" s="3">
        <v>16</v>
      </c>
      <c r="B133" s="3" t="s">
        <v>69</v>
      </c>
      <c r="C133" s="3" t="s">
        <v>66</v>
      </c>
      <c r="D133" s="3">
        <v>4.5</v>
      </c>
      <c r="E133" s="3">
        <v>4.3</v>
      </c>
      <c r="F133" s="3">
        <f t="shared" si="2"/>
        <v>4.4000000000000004</v>
      </c>
      <c r="G133" s="3">
        <v>14.6</v>
      </c>
      <c r="H133" s="3"/>
      <c r="I133" s="3"/>
      <c r="J133" s="8" t="s">
        <v>39</v>
      </c>
    </row>
    <row r="134" spans="1:10" x14ac:dyDescent="0.25">
      <c r="A134" s="3">
        <v>17</v>
      </c>
      <c r="B134" s="3" t="s">
        <v>69</v>
      </c>
      <c r="C134" s="3" t="s">
        <v>66</v>
      </c>
      <c r="D134" s="3">
        <v>4.5</v>
      </c>
      <c r="E134" s="3">
        <v>4.5999999999999996</v>
      </c>
      <c r="F134" s="3">
        <f t="shared" si="2"/>
        <v>4.55</v>
      </c>
      <c r="G134" s="3">
        <v>12.8</v>
      </c>
      <c r="H134" s="3"/>
      <c r="I134" s="3"/>
      <c r="J134" s="8"/>
    </row>
    <row r="135" spans="1:10" x14ac:dyDescent="0.25">
      <c r="A135" s="3">
        <v>18</v>
      </c>
      <c r="B135" s="3" t="s">
        <v>69</v>
      </c>
      <c r="C135" s="3" t="s">
        <v>66</v>
      </c>
      <c r="D135" s="3">
        <v>5.5</v>
      </c>
      <c r="E135" s="3">
        <v>6.4</v>
      </c>
      <c r="F135" s="3">
        <f t="shared" si="2"/>
        <v>5.95</v>
      </c>
      <c r="G135" s="3">
        <v>9.6999999999999993</v>
      </c>
      <c r="H135" s="3"/>
      <c r="I135" s="3"/>
      <c r="J135" s="8"/>
    </row>
    <row r="136" spans="1:10" x14ac:dyDescent="0.25">
      <c r="A136" s="3">
        <v>19</v>
      </c>
      <c r="B136" s="3" t="s">
        <v>69</v>
      </c>
      <c r="C136" s="3" t="s">
        <v>66</v>
      </c>
      <c r="D136" s="3">
        <v>4.2</v>
      </c>
      <c r="E136" s="3">
        <v>4.2</v>
      </c>
      <c r="F136" s="3">
        <f t="shared" si="2"/>
        <v>4.2</v>
      </c>
      <c r="G136" s="3">
        <v>13.2</v>
      </c>
      <c r="H136" s="3"/>
      <c r="I136" s="3"/>
      <c r="J136" s="8" t="s">
        <v>42</v>
      </c>
    </row>
    <row r="137" spans="1:10" x14ac:dyDescent="0.25">
      <c r="A137" s="3">
        <v>20</v>
      </c>
      <c r="B137" s="3" t="s">
        <v>69</v>
      </c>
      <c r="C137" s="3" t="s">
        <v>66</v>
      </c>
      <c r="D137" s="3">
        <v>5.2</v>
      </c>
      <c r="E137" s="3">
        <v>3</v>
      </c>
      <c r="F137" s="3">
        <f t="shared" si="2"/>
        <v>4.0999999999999996</v>
      </c>
      <c r="G137" s="3">
        <v>13.4</v>
      </c>
      <c r="H137" s="3"/>
      <c r="I137" s="3"/>
      <c r="J137" s="8"/>
    </row>
    <row r="138" spans="1:10" x14ac:dyDescent="0.25">
      <c r="A138" s="3">
        <v>21</v>
      </c>
      <c r="B138" s="3" t="s">
        <v>69</v>
      </c>
      <c r="C138" s="3" t="s">
        <v>66</v>
      </c>
      <c r="D138" s="3">
        <v>4.5</v>
      </c>
      <c r="E138" s="3">
        <v>4</v>
      </c>
      <c r="F138" s="3">
        <f t="shared" si="2"/>
        <v>4.25</v>
      </c>
      <c r="G138" s="3">
        <v>12.6</v>
      </c>
      <c r="H138" s="3">
        <v>458.6</v>
      </c>
      <c r="I138" s="3">
        <v>26.3</v>
      </c>
      <c r="J138" s="8"/>
    </row>
    <row r="139" spans="1:10" x14ac:dyDescent="0.25">
      <c r="A139" s="3">
        <v>22</v>
      </c>
      <c r="B139" s="3" t="s">
        <v>69</v>
      </c>
      <c r="C139" s="3" t="s">
        <v>66</v>
      </c>
      <c r="D139" s="3">
        <v>3.5</v>
      </c>
      <c r="E139" s="3">
        <v>4.7</v>
      </c>
      <c r="F139" s="3">
        <f t="shared" si="2"/>
        <v>4.0999999999999996</v>
      </c>
      <c r="G139" s="3">
        <v>13.5</v>
      </c>
      <c r="H139" s="3"/>
      <c r="I139" s="3"/>
      <c r="J139" s="8" t="s">
        <v>42</v>
      </c>
    </row>
    <row r="140" spans="1:10" x14ac:dyDescent="0.25">
      <c r="A140" s="3">
        <v>23</v>
      </c>
      <c r="B140" s="3" t="s">
        <v>69</v>
      </c>
      <c r="C140" s="3" t="s">
        <v>66</v>
      </c>
      <c r="D140" s="3">
        <v>4.7</v>
      </c>
      <c r="E140" s="3">
        <v>5.4</v>
      </c>
      <c r="F140" s="3">
        <f t="shared" si="2"/>
        <v>5.0500000000000007</v>
      </c>
      <c r="G140" s="3">
        <v>13.7</v>
      </c>
      <c r="H140" s="3"/>
      <c r="I140" s="3"/>
      <c r="J140" s="8"/>
    </row>
    <row r="141" spans="1:10" x14ac:dyDescent="0.25">
      <c r="A141" s="3">
        <v>24</v>
      </c>
      <c r="B141" s="3" t="s">
        <v>69</v>
      </c>
      <c r="C141" s="3" t="s">
        <v>66</v>
      </c>
      <c r="D141" s="3">
        <v>4</v>
      </c>
      <c r="E141" s="3">
        <v>5.7</v>
      </c>
      <c r="F141" s="3">
        <f t="shared" si="2"/>
        <v>4.8499999999999996</v>
      </c>
      <c r="G141" s="3">
        <v>11</v>
      </c>
      <c r="H141" s="3"/>
      <c r="I141" s="3"/>
      <c r="J141" s="8"/>
    </row>
    <row r="142" spans="1:10" x14ac:dyDescent="0.25">
      <c r="A142" s="3">
        <v>25</v>
      </c>
      <c r="B142" s="3" t="s">
        <v>69</v>
      </c>
      <c r="C142" s="3" t="s">
        <v>66</v>
      </c>
      <c r="D142" s="3">
        <v>4.2</v>
      </c>
      <c r="E142" s="3">
        <v>3.8</v>
      </c>
      <c r="F142" s="3">
        <f t="shared" si="2"/>
        <v>4</v>
      </c>
      <c r="G142" s="3">
        <v>11.7</v>
      </c>
      <c r="H142" s="3"/>
      <c r="I142" s="3"/>
      <c r="J142" s="8" t="s">
        <v>43</v>
      </c>
    </row>
    <row r="143" spans="1:10" x14ac:dyDescent="0.25">
      <c r="A143" s="3">
        <v>26</v>
      </c>
      <c r="B143" s="3" t="s">
        <v>69</v>
      </c>
      <c r="C143" s="3" t="s">
        <v>66</v>
      </c>
      <c r="D143" s="3">
        <v>3.4</v>
      </c>
      <c r="E143" s="3">
        <v>4.8</v>
      </c>
      <c r="F143" s="3">
        <f t="shared" si="2"/>
        <v>4.0999999999999996</v>
      </c>
      <c r="G143" s="3">
        <v>14</v>
      </c>
      <c r="H143" s="3"/>
      <c r="I143" s="3"/>
      <c r="J143" s="8"/>
    </row>
    <row r="144" spans="1:10" x14ac:dyDescent="0.25">
      <c r="A144" s="3">
        <v>27</v>
      </c>
      <c r="B144" s="3" t="s">
        <v>69</v>
      </c>
      <c r="C144" s="3" t="s">
        <v>66</v>
      </c>
      <c r="D144" s="3">
        <v>4</v>
      </c>
      <c r="E144" s="3">
        <v>4.4000000000000004</v>
      </c>
      <c r="F144" s="3">
        <f t="shared" si="2"/>
        <v>4.2</v>
      </c>
      <c r="G144" s="3">
        <v>13.4</v>
      </c>
      <c r="H144" s="3"/>
      <c r="I144" s="3"/>
      <c r="J144" s="8"/>
    </row>
    <row r="145" spans="1:10" x14ac:dyDescent="0.25">
      <c r="A145" s="3">
        <v>28</v>
      </c>
      <c r="B145" s="3" t="s">
        <v>69</v>
      </c>
      <c r="C145" s="3" t="s">
        <v>66</v>
      </c>
      <c r="D145" s="3">
        <v>4.7</v>
      </c>
      <c r="E145" s="3">
        <v>5</v>
      </c>
      <c r="F145" s="3">
        <f t="shared" si="2"/>
        <v>4.8499999999999996</v>
      </c>
      <c r="G145" s="3">
        <v>13.8</v>
      </c>
      <c r="H145" s="3"/>
      <c r="I145" s="3"/>
      <c r="J145" s="8" t="s">
        <v>39</v>
      </c>
    </row>
    <row r="146" spans="1:10" x14ac:dyDescent="0.25">
      <c r="A146" s="3">
        <v>29</v>
      </c>
      <c r="B146" s="3" t="s">
        <v>69</v>
      </c>
      <c r="C146" s="3" t="s">
        <v>66</v>
      </c>
      <c r="D146" s="3">
        <v>5</v>
      </c>
      <c r="E146" s="3">
        <v>4.2</v>
      </c>
      <c r="F146" s="3">
        <f t="shared" si="2"/>
        <v>4.5999999999999996</v>
      </c>
      <c r="G146" s="3">
        <v>12.3</v>
      </c>
      <c r="H146" s="3"/>
      <c r="I146" s="3"/>
      <c r="J146" s="8"/>
    </row>
    <row r="147" spans="1:10" x14ac:dyDescent="0.25">
      <c r="A147" s="3">
        <v>30</v>
      </c>
      <c r="B147" s="3" t="s">
        <v>69</v>
      </c>
      <c r="C147" s="3" t="s">
        <v>66</v>
      </c>
      <c r="D147" s="3">
        <v>4.5</v>
      </c>
      <c r="E147" s="3">
        <v>5</v>
      </c>
      <c r="F147" s="3">
        <f t="shared" si="2"/>
        <v>4.75</v>
      </c>
      <c r="G147" s="3">
        <v>13.7</v>
      </c>
      <c r="H147" s="3"/>
      <c r="I147" s="3"/>
      <c r="J147" s="8" t="s">
        <v>40</v>
      </c>
    </row>
    <row r="148" spans="1:10" x14ac:dyDescent="0.25">
      <c r="A148" s="3">
        <v>1</v>
      </c>
      <c r="B148" s="3" t="s">
        <v>70</v>
      </c>
      <c r="C148" s="3" t="s">
        <v>66</v>
      </c>
      <c r="D148" s="3">
        <v>6</v>
      </c>
      <c r="E148" s="3">
        <v>5.0999999999999996</v>
      </c>
      <c r="F148" s="3">
        <f t="shared" si="2"/>
        <v>5.55</v>
      </c>
      <c r="G148" s="3">
        <v>13.5</v>
      </c>
      <c r="H148" s="3">
        <v>549.9</v>
      </c>
      <c r="I148" s="3">
        <v>21.3</v>
      </c>
      <c r="J148" s="8"/>
    </row>
    <row r="149" spans="1:10" x14ac:dyDescent="0.25">
      <c r="A149" s="3">
        <v>2</v>
      </c>
      <c r="B149" s="3" t="s">
        <v>70</v>
      </c>
      <c r="C149" s="3" t="s">
        <v>66</v>
      </c>
      <c r="D149" s="3">
        <v>5.0999999999999996</v>
      </c>
      <c r="E149" s="3">
        <v>5</v>
      </c>
      <c r="F149" s="3">
        <f t="shared" si="2"/>
        <v>5.05</v>
      </c>
      <c r="G149" s="3">
        <v>13</v>
      </c>
      <c r="H149" s="3"/>
      <c r="I149" s="3"/>
      <c r="J149" s="8"/>
    </row>
    <row r="150" spans="1:10" x14ac:dyDescent="0.25">
      <c r="A150" s="3">
        <v>3</v>
      </c>
      <c r="B150" s="3" t="s">
        <v>70</v>
      </c>
      <c r="C150" s="3" t="s">
        <v>66</v>
      </c>
      <c r="D150" s="3">
        <v>5</v>
      </c>
      <c r="E150" s="3">
        <v>6</v>
      </c>
      <c r="F150" s="3">
        <f t="shared" si="2"/>
        <v>5.5</v>
      </c>
      <c r="G150" s="3">
        <v>10.199999999999999</v>
      </c>
      <c r="H150" s="3"/>
      <c r="I150" s="3"/>
      <c r="J150" s="8"/>
    </row>
    <row r="151" spans="1:10" x14ac:dyDescent="0.25">
      <c r="A151" s="3">
        <v>4</v>
      </c>
      <c r="B151" s="3" t="s">
        <v>70</v>
      </c>
      <c r="C151" s="3" t="s">
        <v>66</v>
      </c>
      <c r="D151" s="3">
        <v>4.5</v>
      </c>
      <c r="E151" s="3">
        <v>4.2</v>
      </c>
      <c r="F151" s="3">
        <f t="shared" si="2"/>
        <v>4.3499999999999996</v>
      </c>
      <c r="G151" s="3">
        <v>12.4</v>
      </c>
      <c r="H151" s="3"/>
      <c r="I151" s="3"/>
      <c r="J151" s="8"/>
    </row>
    <row r="152" spans="1:10" x14ac:dyDescent="0.25">
      <c r="A152" s="3">
        <v>5</v>
      </c>
      <c r="B152" s="3" t="s">
        <v>70</v>
      </c>
      <c r="C152" s="3" t="s">
        <v>66</v>
      </c>
      <c r="D152" s="3">
        <v>4.8</v>
      </c>
      <c r="E152" s="3">
        <v>5.8</v>
      </c>
      <c r="F152" s="3">
        <f t="shared" si="2"/>
        <v>5.3</v>
      </c>
      <c r="G152" s="3">
        <v>9.6999999999999993</v>
      </c>
      <c r="H152" s="3"/>
      <c r="I152" s="3"/>
      <c r="J152" s="8"/>
    </row>
    <row r="153" spans="1:10" x14ac:dyDescent="0.25">
      <c r="A153" s="3">
        <v>6</v>
      </c>
      <c r="B153" s="3" t="s">
        <v>70</v>
      </c>
      <c r="C153" s="3" t="s">
        <v>66</v>
      </c>
      <c r="D153" s="3">
        <v>4.5</v>
      </c>
      <c r="E153" s="3">
        <v>4.3</v>
      </c>
      <c r="F153" s="3">
        <f t="shared" si="2"/>
        <v>4.4000000000000004</v>
      </c>
      <c r="G153" s="3">
        <v>12</v>
      </c>
      <c r="H153" s="3"/>
      <c r="I153" s="3"/>
      <c r="J153" s="8"/>
    </row>
    <row r="154" spans="1:10" x14ac:dyDescent="0.25">
      <c r="A154" s="3">
        <v>7</v>
      </c>
      <c r="B154" s="3" t="s">
        <v>70</v>
      </c>
      <c r="C154" s="3" t="s">
        <v>66</v>
      </c>
      <c r="D154" s="3">
        <v>5.5</v>
      </c>
      <c r="E154" s="3">
        <v>6.2</v>
      </c>
      <c r="F154" s="3">
        <f t="shared" si="2"/>
        <v>5.85</v>
      </c>
      <c r="G154" s="3">
        <v>11.5</v>
      </c>
      <c r="H154" s="3"/>
      <c r="I154" s="3"/>
      <c r="J154" s="8"/>
    </row>
    <row r="155" spans="1:10" x14ac:dyDescent="0.25">
      <c r="A155" s="3">
        <v>8</v>
      </c>
      <c r="B155" s="3" t="s">
        <v>70</v>
      </c>
      <c r="C155" s="3" t="s">
        <v>66</v>
      </c>
      <c r="D155" s="3">
        <v>5.7</v>
      </c>
      <c r="E155" s="3">
        <v>4</v>
      </c>
      <c r="F155" s="3">
        <f t="shared" si="2"/>
        <v>4.8499999999999996</v>
      </c>
      <c r="G155" s="3">
        <v>12.1</v>
      </c>
      <c r="H155" s="3"/>
      <c r="I155" s="3"/>
      <c r="J155" s="8" t="s">
        <v>42</v>
      </c>
    </row>
    <row r="156" spans="1:10" x14ac:dyDescent="0.25">
      <c r="A156" s="3">
        <v>11</v>
      </c>
      <c r="B156" s="3" t="s">
        <v>70</v>
      </c>
      <c r="C156" s="3" t="s">
        <v>66</v>
      </c>
      <c r="D156" s="3">
        <v>5.2</v>
      </c>
      <c r="E156" s="3">
        <v>5.5</v>
      </c>
      <c r="F156" s="3">
        <f t="shared" si="2"/>
        <v>5.35</v>
      </c>
      <c r="G156" s="3">
        <v>10.7</v>
      </c>
      <c r="H156" s="3">
        <v>594.4</v>
      </c>
      <c r="I156" s="3">
        <v>19.8</v>
      </c>
      <c r="J156" s="8"/>
    </row>
    <row r="157" spans="1:10" x14ac:dyDescent="0.25">
      <c r="A157" s="3">
        <v>12</v>
      </c>
      <c r="B157" s="3" t="s">
        <v>70</v>
      </c>
      <c r="C157" s="3" t="s">
        <v>66</v>
      </c>
      <c r="D157" s="3">
        <v>9.5</v>
      </c>
      <c r="E157" s="3">
        <v>5.5</v>
      </c>
      <c r="F157" s="3">
        <f t="shared" si="2"/>
        <v>7.5</v>
      </c>
      <c r="G157" s="3">
        <v>11.3</v>
      </c>
      <c r="H157" s="3"/>
      <c r="I157" s="3"/>
      <c r="J157" s="8" t="s">
        <v>40</v>
      </c>
    </row>
    <row r="158" spans="1:10" x14ac:dyDescent="0.25">
      <c r="A158" s="3">
        <v>13</v>
      </c>
      <c r="B158" s="3" t="s">
        <v>70</v>
      </c>
      <c r="C158" s="3" t="s">
        <v>66</v>
      </c>
      <c r="D158" s="3">
        <v>4.5</v>
      </c>
      <c r="E158" s="3">
        <v>5.5</v>
      </c>
      <c r="F158" s="3">
        <f t="shared" si="2"/>
        <v>5</v>
      </c>
      <c r="G158" s="3">
        <v>11.3</v>
      </c>
      <c r="H158" s="3"/>
      <c r="I158" s="3"/>
      <c r="J158" s="8"/>
    </row>
    <row r="159" spans="1:10" x14ac:dyDescent="0.25">
      <c r="A159" s="3">
        <v>14</v>
      </c>
      <c r="B159" s="3" t="s">
        <v>70</v>
      </c>
      <c r="C159" s="3" t="s">
        <v>66</v>
      </c>
      <c r="D159" s="3">
        <v>4.7</v>
      </c>
      <c r="E159" s="3">
        <v>5.4</v>
      </c>
      <c r="F159" s="3">
        <f t="shared" si="2"/>
        <v>5.0500000000000007</v>
      </c>
      <c r="G159" s="3">
        <v>12.8</v>
      </c>
      <c r="H159" s="3"/>
      <c r="I159" s="3"/>
      <c r="J159" s="8"/>
    </row>
    <row r="160" spans="1:10" x14ac:dyDescent="0.25">
      <c r="A160" s="3">
        <v>15</v>
      </c>
      <c r="B160" s="3" t="s">
        <v>70</v>
      </c>
      <c r="C160" s="3" t="s">
        <v>66</v>
      </c>
      <c r="D160" s="3">
        <v>5</v>
      </c>
      <c r="E160" s="3">
        <v>4.0999999999999996</v>
      </c>
      <c r="F160" s="3">
        <f t="shared" si="2"/>
        <v>4.55</v>
      </c>
      <c r="G160" s="3">
        <v>13</v>
      </c>
      <c r="H160" s="3"/>
      <c r="I160" s="3"/>
      <c r="J160" s="8" t="s">
        <v>41</v>
      </c>
    </row>
    <row r="161" spans="1:10" x14ac:dyDescent="0.25">
      <c r="A161" s="3">
        <v>16</v>
      </c>
      <c r="B161" s="3" t="s">
        <v>70</v>
      </c>
      <c r="C161" s="3" t="s">
        <v>66</v>
      </c>
      <c r="D161" s="3">
        <v>4</v>
      </c>
      <c r="E161" s="3">
        <v>4.5</v>
      </c>
      <c r="F161" s="3">
        <f t="shared" si="2"/>
        <v>4.25</v>
      </c>
      <c r="G161" s="3">
        <v>11.7</v>
      </c>
      <c r="H161" s="3"/>
      <c r="I161" s="3"/>
      <c r="J161" s="8"/>
    </row>
    <row r="162" spans="1:10" x14ac:dyDescent="0.25">
      <c r="A162" s="3">
        <v>17</v>
      </c>
      <c r="B162" s="3" t="s">
        <v>70</v>
      </c>
      <c r="C162" s="3" t="s">
        <v>66</v>
      </c>
      <c r="D162" s="3">
        <v>4.3</v>
      </c>
      <c r="E162" s="3">
        <v>6.4</v>
      </c>
      <c r="F162" s="3">
        <f t="shared" si="2"/>
        <v>5.35</v>
      </c>
      <c r="G162" s="3">
        <v>10.9</v>
      </c>
      <c r="H162" s="3"/>
      <c r="I162" s="3"/>
      <c r="J162" s="8"/>
    </row>
    <row r="163" spans="1:10" x14ac:dyDescent="0.25">
      <c r="A163" s="3">
        <v>18</v>
      </c>
      <c r="B163" s="3" t="s">
        <v>70</v>
      </c>
      <c r="C163" s="3" t="s">
        <v>66</v>
      </c>
      <c r="D163" s="3">
        <v>4</v>
      </c>
      <c r="E163" s="3">
        <v>5</v>
      </c>
      <c r="F163" s="3">
        <f t="shared" si="2"/>
        <v>4.5</v>
      </c>
      <c r="G163" s="3">
        <v>13.3</v>
      </c>
      <c r="H163" s="3"/>
      <c r="I163" s="3"/>
      <c r="J163" s="8"/>
    </row>
    <row r="164" spans="1:10" x14ac:dyDescent="0.25">
      <c r="A164" s="3">
        <v>21</v>
      </c>
      <c r="B164" s="3" t="s">
        <v>70</v>
      </c>
      <c r="C164" s="3" t="s">
        <v>66</v>
      </c>
      <c r="D164" s="3">
        <v>3.8</v>
      </c>
      <c r="E164" s="3">
        <v>4.9000000000000004</v>
      </c>
      <c r="F164" s="3">
        <f t="shared" si="2"/>
        <v>4.3499999999999996</v>
      </c>
      <c r="G164" s="3">
        <v>13.1</v>
      </c>
      <c r="H164" s="3">
        <v>602.6</v>
      </c>
      <c r="I164" s="3">
        <v>20.399999999999999</v>
      </c>
      <c r="J164" s="8" t="s">
        <v>42</v>
      </c>
    </row>
    <row r="165" spans="1:10" x14ac:dyDescent="0.25">
      <c r="A165" s="3">
        <v>22</v>
      </c>
      <c r="B165" s="3" t="s">
        <v>70</v>
      </c>
      <c r="C165" s="3" t="s">
        <v>66</v>
      </c>
      <c r="D165" s="3">
        <v>4</v>
      </c>
      <c r="E165" s="3">
        <v>4</v>
      </c>
      <c r="F165" s="3">
        <f t="shared" si="2"/>
        <v>4</v>
      </c>
      <c r="G165" s="3">
        <v>12.4</v>
      </c>
      <c r="H165" s="3"/>
      <c r="I165" s="3"/>
      <c r="J165" s="8"/>
    </row>
    <row r="166" spans="1:10" x14ac:dyDescent="0.25">
      <c r="A166" s="3">
        <v>23</v>
      </c>
      <c r="B166" s="3" t="s">
        <v>70</v>
      </c>
      <c r="C166" s="3" t="s">
        <v>66</v>
      </c>
      <c r="D166" s="3">
        <v>4.5</v>
      </c>
      <c r="E166" s="3">
        <v>4.2</v>
      </c>
      <c r="F166" s="3">
        <f t="shared" si="2"/>
        <v>4.3499999999999996</v>
      </c>
      <c r="G166" s="3">
        <v>14.3</v>
      </c>
      <c r="H166" s="3"/>
      <c r="I166" s="3"/>
      <c r="J166" s="8"/>
    </row>
    <row r="167" spans="1:10" x14ac:dyDescent="0.25">
      <c r="A167" s="3">
        <v>24</v>
      </c>
      <c r="B167" s="3" t="s">
        <v>70</v>
      </c>
      <c r="C167" s="3" t="s">
        <v>66</v>
      </c>
      <c r="D167" s="3">
        <v>4.5</v>
      </c>
      <c r="E167" s="3">
        <v>4.7</v>
      </c>
      <c r="F167" s="3">
        <f t="shared" si="2"/>
        <v>4.5999999999999996</v>
      </c>
      <c r="G167" s="3">
        <v>1.9</v>
      </c>
      <c r="H167" s="3"/>
      <c r="I167" s="3"/>
      <c r="J167" s="8"/>
    </row>
    <row r="168" spans="1:10" x14ac:dyDescent="0.25">
      <c r="A168" s="3">
        <v>25</v>
      </c>
      <c r="B168" s="3" t="s">
        <v>70</v>
      </c>
      <c r="C168" s="3" t="s">
        <v>66</v>
      </c>
      <c r="D168" s="3">
        <v>3.5</v>
      </c>
      <c r="E168" s="3">
        <v>3.6</v>
      </c>
      <c r="F168" s="3">
        <f t="shared" si="2"/>
        <v>3.55</v>
      </c>
      <c r="G168" s="3">
        <v>9.8000000000000007</v>
      </c>
      <c r="H168" s="3"/>
      <c r="I168" s="3"/>
      <c r="J168" s="8" t="s">
        <v>42</v>
      </c>
    </row>
    <row r="169" spans="1:10" x14ac:dyDescent="0.25">
      <c r="A169" s="3">
        <v>26</v>
      </c>
      <c r="B169" s="3" t="s">
        <v>70</v>
      </c>
      <c r="C169" s="3" t="s">
        <v>66</v>
      </c>
      <c r="D169" s="3">
        <v>6</v>
      </c>
      <c r="E169" s="3">
        <v>5.2</v>
      </c>
      <c r="F169" s="3">
        <f t="shared" si="2"/>
        <v>5.6</v>
      </c>
      <c r="G169" s="3">
        <v>11.1</v>
      </c>
      <c r="H169" s="3"/>
      <c r="I169" s="3"/>
      <c r="J169" s="8"/>
    </row>
    <row r="170" spans="1:10" x14ac:dyDescent="0.25">
      <c r="A170" s="3">
        <v>27</v>
      </c>
      <c r="B170" s="3" t="s">
        <v>70</v>
      </c>
      <c r="C170" s="3" t="s">
        <v>66</v>
      </c>
      <c r="D170" s="3">
        <v>6</v>
      </c>
      <c r="E170" s="3">
        <v>6.2</v>
      </c>
      <c r="F170" s="3">
        <f t="shared" si="2"/>
        <v>6.1</v>
      </c>
      <c r="G170" s="3">
        <v>13.1</v>
      </c>
      <c r="H170" s="3"/>
      <c r="I170" s="3"/>
      <c r="J170" s="8"/>
    </row>
    <row r="171" spans="1:10" x14ac:dyDescent="0.25">
      <c r="A171" s="3">
        <v>28</v>
      </c>
      <c r="B171" s="3" t="s">
        <v>70</v>
      </c>
      <c r="C171" s="3" t="s">
        <v>66</v>
      </c>
      <c r="D171" s="3">
        <v>5.5</v>
      </c>
      <c r="E171" s="3">
        <v>7.5</v>
      </c>
      <c r="F171" s="3">
        <f t="shared" si="2"/>
        <v>6.5</v>
      </c>
      <c r="G171" s="3">
        <v>12.5</v>
      </c>
      <c r="H171" s="3"/>
      <c r="I171" s="3"/>
      <c r="J171" s="8"/>
    </row>
    <row r="172" spans="1:10" x14ac:dyDescent="0.25">
      <c r="A172" s="3">
        <v>1</v>
      </c>
      <c r="B172" s="3" t="s">
        <v>64</v>
      </c>
      <c r="C172" s="3" t="s">
        <v>67</v>
      </c>
      <c r="D172" s="3">
        <v>4</v>
      </c>
      <c r="E172" s="3">
        <v>4.2</v>
      </c>
      <c r="F172" s="3">
        <f t="shared" si="2"/>
        <v>4.0999999999999996</v>
      </c>
      <c r="G172" s="3">
        <v>11.5</v>
      </c>
      <c r="H172" s="3">
        <v>580.79999999999995</v>
      </c>
      <c r="I172" s="3">
        <v>20</v>
      </c>
      <c r="J172" s="8" t="s">
        <v>47</v>
      </c>
    </row>
    <row r="173" spans="1:10" x14ac:dyDescent="0.25">
      <c r="A173" s="3">
        <v>2</v>
      </c>
      <c r="B173" s="3" t="s">
        <v>64</v>
      </c>
      <c r="C173" s="3" t="s">
        <v>67</v>
      </c>
      <c r="D173" s="3">
        <v>3</v>
      </c>
      <c r="E173" s="3">
        <v>2</v>
      </c>
      <c r="F173" s="3">
        <f t="shared" si="2"/>
        <v>2.5</v>
      </c>
      <c r="G173" s="3">
        <v>10.4</v>
      </c>
      <c r="H173" s="3"/>
      <c r="I173" s="3"/>
      <c r="J173" s="8" t="s">
        <v>47</v>
      </c>
    </row>
    <row r="174" spans="1:10" x14ac:dyDescent="0.25">
      <c r="A174" s="3">
        <v>3</v>
      </c>
      <c r="B174" s="3" t="s">
        <v>64</v>
      </c>
      <c r="C174" s="3" t="s">
        <v>67</v>
      </c>
      <c r="D174" s="3">
        <v>1.8</v>
      </c>
      <c r="E174" s="3">
        <v>2.2999999999999998</v>
      </c>
      <c r="F174" s="3">
        <f t="shared" si="2"/>
        <v>2.0499999999999998</v>
      </c>
      <c r="G174" s="3">
        <v>11.7</v>
      </c>
      <c r="H174" s="3"/>
      <c r="I174" s="3"/>
      <c r="J174" s="8" t="s">
        <v>47</v>
      </c>
    </row>
    <row r="175" spans="1:10" x14ac:dyDescent="0.25">
      <c r="A175" s="3">
        <v>4</v>
      </c>
      <c r="B175" s="3" t="s">
        <v>64</v>
      </c>
      <c r="C175" s="3" t="s">
        <v>67</v>
      </c>
      <c r="D175" s="3">
        <v>4</v>
      </c>
      <c r="E175" s="3">
        <v>4.5</v>
      </c>
      <c r="F175" s="3">
        <f t="shared" si="2"/>
        <v>4.25</v>
      </c>
      <c r="G175" s="3">
        <v>11.8</v>
      </c>
      <c r="H175" s="3"/>
      <c r="I175" s="3"/>
      <c r="J175" s="8" t="s">
        <v>47</v>
      </c>
    </row>
    <row r="176" spans="1:10" x14ac:dyDescent="0.25">
      <c r="A176" s="3">
        <v>5</v>
      </c>
      <c r="B176" s="3" t="s">
        <v>64</v>
      </c>
      <c r="C176" s="3" t="s">
        <v>67</v>
      </c>
      <c r="D176" s="3">
        <v>4.4000000000000004</v>
      </c>
      <c r="E176" s="3">
        <v>3.5</v>
      </c>
      <c r="F176" s="3">
        <f t="shared" si="2"/>
        <v>3.95</v>
      </c>
      <c r="G176" s="3">
        <v>10.1</v>
      </c>
      <c r="H176" s="3"/>
      <c r="I176" s="3"/>
      <c r="J176" s="8" t="s">
        <v>47</v>
      </c>
    </row>
    <row r="177" spans="1:10" x14ac:dyDescent="0.25">
      <c r="A177" s="3">
        <v>6</v>
      </c>
      <c r="B177" s="3" t="s">
        <v>64</v>
      </c>
      <c r="C177" s="3" t="s">
        <v>67</v>
      </c>
      <c r="D177" s="3">
        <v>2.5</v>
      </c>
      <c r="E177" s="3">
        <v>2.4</v>
      </c>
      <c r="F177" s="3">
        <f t="shared" si="2"/>
        <v>2.4500000000000002</v>
      </c>
      <c r="G177" s="3">
        <v>10.4</v>
      </c>
      <c r="H177" s="3"/>
      <c r="I177" s="3"/>
      <c r="J177" s="8" t="s">
        <v>47</v>
      </c>
    </row>
    <row r="178" spans="1:10" x14ac:dyDescent="0.25">
      <c r="A178" s="3">
        <v>7</v>
      </c>
      <c r="B178" s="3" t="s">
        <v>64</v>
      </c>
      <c r="C178" s="3" t="s">
        <v>67</v>
      </c>
      <c r="D178" s="3">
        <v>3</v>
      </c>
      <c r="E178" s="3">
        <v>3.2</v>
      </c>
      <c r="F178" s="3">
        <f t="shared" si="2"/>
        <v>3.1</v>
      </c>
      <c r="G178" s="3">
        <v>7.6</v>
      </c>
      <c r="H178" s="3"/>
      <c r="I178" s="3"/>
      <c r="J178" s="8" t="s">
        <v>47</v>
      </c>
    </row>
    <row r="179" spans="1:10" x14ac:dyDescent="0.25">
      <c r="A179" s="3">
        <v>8</v>
      </c>
      <c r="B179" s="3" t="s">
        <v>64</v>
      </c>
      <c r="C179" s="3" t="s">
        <v>67</v>
      </c>
      <c r="D179" s="3">
        <v>3.4</v>
      </c>
      <c r="E179" s="3">
        <v>3.2</v>
      </c>
      <c r="F179" s="3">
        <f t="shared" si="2"/>
        <v>3.3</v>
      </c>
      <c r="G179" s="3">
        <v>12.5</v>
      </c>
      <c r="H179" s="3"/>
      <c r="I179" s="3"/>
      <c r="J179" s="8" t="s">
        <v>47</v>
      </c>
    </row>
    <row r="180" spans="1:10" x14ac:dyDescent="0.25">
      <c r="A180" s="3">
        <v>9</v>
      </c>
      <c r="B180" s="3" t="s">
        <v>64</v>
      </c>
      <c r="C180" s="3" t="s">
        <v>67</v>
      </c>
      <c r="D180" s="3">
        <v>3.8</v>
      </c>
      <c r="E180" s="3">
        <v>3</v>
      </c>
      <c r="F180" s="3">
        <f t="shared" si="2"/>
        <v>3.4</v>
      </c>
      <c r="G180" s="3">
        <v>9.6999999999999993</v>
      </c>
      <c r="H180" s="3"/>
      <c r="I180" s="3"/>
      <c r="J180" s="8" t="s">
        <v>47</v>
      </c>
    </row>
    <row r="181" spans="1:10" x14ac:dyDescent="0.25">
      <c r="A181" s="3">
        <v>10</v>
      </c>
      <c r="B181" s="3" t="s">
        <v>64</v>
      </c>
      <c r="C181" s="3" t="s">
        <v>67</v>
      </c>
      <c r="D181" s="3">
        <v>5</v>
      </c>
      <c r="E181" s="3">
        <v>4</v>
      </c>
      <c r="F181" s="3">
        <f t="shared" si="2"/>
        <v>4.5</v>
      </c>
      <c r="G181" s="3">
        <v>11.9</v>
      </c>
      <c r="H181" s="3"/>
      <c r="I181" s="3"/>
      <c r="J181" s="8" t="s">
        <v>47</v>
      </c>
    </row>
    <row r="182" spans="1:10" x14ac:dyDescent="0.25">
      <c r="A182" s="3">
        <v>11</v>
      </c>
      <c r="B182" s="3" t="s">
        <v>64</v>
      </c>
      <c r="C182" s="3" t="s">
        <v>67</v>
      </c>
      <c r="D182" s="3">
        <v>3.2</v>
      </c>
      <c r="E182" s="3">
        <v>4</v>
      </c>
      <c r="F182" s="3">
        <f t="shared" si="2"/>
        <v>3.6</v>
      </c>
      <c r="G182" s="3">
        <v>12</v>
      </c>
      <c r="H182" s="3">
        <v>640</v>
      </c>
      <c r="I182" s="3">
        <v>21.1</v>
      </c>
      <c r="J182" s="8" t="s">
        <v>47</v>
      </c>
    </row>
    <row r="183" spans="1:10" x14ac:dyDescent="0.25">
      <c r="A183" s="3">
        <v>12</v>
      </c>
      <c r="B183" s="3" t="s">
        <v>64</v>
      </c>
      <c r="C183" s="3" t="s">
        <v>67</v>
      </c>
      <c r="D183" s="3">
        <v>3</v>
      </c>
      <c r="E183" s="3">
        <v>4.5</v>
      </c>
      <c r="F183" s="3">
        <f t="shared" si="2"/>
        <v>3.75</v>
      </c>
      <c r="G183" s="3">
        <v>8.3000000000000007</v>
      </c>
      <c r="H183" s="3"/>
      <c r="I183" s="3"/>
      <c r="J183" s="8" t="s">
        <v>47</v>
      </c>
    </row>
    <row r="184" spans="1:10" x14ac:dyDescent="0.25">
      <c r="A184" s="3">
        <v>13</v>
      </c>
      <c r="B184" s="3" t="s">
        <v>64</v>
      </c>
      <c r="C184" s="3" t="s">
        <v>67</v>
      </c>
      <c r="D184" s="3">
        <v>5</v>
      </c>
      <c r="E184" s="3">
        <v>6.5</v>
      </c>
      <c r="F184" s="3">
        <f t="shared" si="2"/>
        <v>5.75</v>
      </c>
      <c r="G184" s="3">
        <v>10.3</v>
      </c>
      <c r="H184" s="3"/>
      <c r="I184" s="3"/>
      <c r="J184" s="8" t="s">
        <v>47</v>
      </c>
    </row>
    <row r="185" spans="1:10" x14ac:dyDescent="0.25">
      <c r="A185" s="3">
        <v>14</v>
      </c>
      <c r="B185" s="3" t="s">
        <v>64</v>
      </c>
      <c r="C185" s="3" t="s">
        <v>67</v>
      </c>
      <c r="D185" s="3">
        <v>5.7</v>
      </c>
      <c r="E185" s="3">
        <v>4.2</v>
      </c>
      <c r="F185" s="3">
        <f t="shared" ref="F185:F246" si="3">AVERAGE(D185:E185)</f>
        <v>4.95</v>
      </c>
      <c r="G185" s="3">
        <v>9.6999999999999993</v>
      </c>
      <c r="H185" s="3"/>
      <c r="I185" s="3"/>
      <c r="J185" s="8" t="s">
        <v>47</v>
      </c>
    </row>
    <row r="186" spans="1:10" x14ac:dyDescent="0.25">
      <c r="A186" s="3">
        <v>15</v>
      </c>
      <c r="B186" s="3" t="s">
        <v>64</v>
      </c>
      <c r="C186" s="3" t="s">
        <v>67</v>
      </c>
      <c r="D186" s="3">
        <v>2.5</v>
      </c>
      <c r="E186" s="3">
        <v>2</v>
      </c>
      <c r="F186" s="3">
        <f t="shared" si="3"/>
        <v>2.25</v>
      </c>
      <c r="G186" s="3">
        <v>11.3</v>
      </c>
      <c r="H186" s="3"/>
      <c r="I186" s="3"/>
      <c r="J186" s="8" t="s">
        <v>47</v>
      </c>
    </row>
    <row r="187" spans="1:10" x14ac:dyDescent="0.25">
      <c r="A187" s="3">
        <v>16</v>
      </c>
      <c r="B187" s="3" t="s">
        <v>64</v>
      </c>
      <c r="C187" s="3" t="s">
        <v>67</v>
      </c>
      <c r="D187" s="3">
        <v>3.6</v>
      </c>
      <c r="E187" s="3">
        <v>2.4</v>
      </c>
      <c r="F187" s="3">
        <f t="shared" si="3"/>
        <v>3</v>
      </c>
      <c r="G187" s="3">
        <v>8.1999999999999993</v>
      </c>
      <c r="H187" s="3"/>
      <c r="I187" s="3"/>
      <c r="J187" s="8" t="s">
        <v>47</v>
      </c>
    </row>
    <row r="188" spans="1:10" x14ac:dyDescent="0.25">
      <c r="A188" s="3">
        <v>17</v>
      </c>
      <c r="B188" s="3" t="s">
        <v>64</v>
      </c>
      <c r="C188" s="3" t="s">
        <v>67</v>
      </c>
      <c r="D188" s="3">
        <v>5.4</v>
      </c>
      <c r="E188" s="3">
        <v>4.5</v>
      </c>
      <c r="F188" s="3">
        <f t="shared" si="3"/>
        <v>4.95</v>
      </c>
      <c r="G188" s="3">
        <v>10.8</v>
      </c>
      <c r="H188" s="3"/>
      <c r="I188" s="3"/>
      <c r="J188" s="8" t="s">
        <v>47</v>
      </c>
    </row>
    <row r="189" spans="1:10" x14ac:dyDescent="0.25">
      <c r="A189" s="3">
        <v>18</v>
      </c>
      <c r="B189" s="3" t="s">
        <v>64</v>
      </c>
      <c r="C189" s="3" t="s">
        <v>67</v>
      </c>
      <c r="D189" s="3">
        <v>3.3</v>
      </c>
      <c r="E189" s="3">
        <v>4.0999999999999996</v>
      </c>
      <c r="F189" s="3">
        <f t="shared" si="3"/>
        <v>3.6999999999999997</v>
      </c>
      <c r="G189" s="3">
        <v>9.5</v>
      </c>
      <c r="H189" s="3"/>
      <c r="I189" s="3"/>
      <c r="J189" s="8" t="s">
        <v>47</v>
      </c>
    </row>
    <row r="190" spans="1:10" x14ac:dyDescent="0.25">
      <c r="A190" s="3">
        <v>19</v>
      </c>
      <c r="B190" s="3" t="s">
        <v>64</v>
      </c>
      <c r="C190" s="3" t="s">
        <v>67</v>
      </c>
      <c r="D190" s="3">
        <v>3.6</v>
      </c>
      <c r="E190" s="3">
        <v>3.5</v>
      </c>
      <c r="F190" s="3">
        <f t="shared" si="3"/>
        <v>3.55</v>
      </c>
      <c r="G190" s="3">
        <v>10.9</v>
      </c>
      <c r="H190" s="3"/>
      <c r="I190" s="3"/>
      <c r="J190" s="8" t="s">
        <v>47</v>
      </c>
    </row>
    <row r="191" spans="1:10" x14ac:dyDescent="0.25">
      <c r="A191" s="3">
        <v>20</v>
      </c>
      <c r="B191" s="3" t="s">
        <v>64</v>
      </c>
      <c r="C191" s="3" t="s">
        <v>67</v>
      </c>
      <c r="D191" s="3">
        <v>2.5</v>
      </c>
      <c r="E191" s="3">
        <v>2.5</v>
      </c>
      <c r="F191" s="3">
        <f t="shared" si="3"/>
        <v>2.5</v>
      </c>
      <c r="G191" s="3">
        <v>10.4</v>
      </c>
      <c r="H191" s="3"/>
      <c r="I191" s="3"/>
      <c r="J191" s="8" t="s">
        <v>47</v>
      </c>
    </row>
    <row r="192" spans="1:10" x14ac:dyDescent="0.25">
      <c r="A192" s="3">
        <v>21</v>
      </c>
      <c r="B192" s="3" t="s">
        <v>64</v>
      </c>
      <c r="C192" s="3" t="s">
        <v>67</v>
      </c>
      <c r="D192" s="3">
        <v>3.5</v>
      </c>
      <c r="E192" s="3">
        <v>3.5</v>
      </c>
      <c r="F192" s="3">
        <f t="shared" si="3"/>
        <v>3.5</v>
      </c>
      <c r="G192" s="3">
        <v>11.4</v>
      </c>
      <c r="H192" s="3">
        <v>663.3</v>
      </c>
      <c r="I192" s="3">
        <v>18.7</v>
      </c>
      <c r="J192" s="8" t="s">
        <v>47</v>
      </c>
    </row>
    <row r="193" spans="1:10" x14ac:dyDescent="0.25">
      <c r="A193" s="3">
        <v>22</v>
      </c>
      <c r="B193" s="3" t="s">
        <v>64</v>
      </c>
      <c r="C193" s="3" t="s">
        <v>67</v>
      </c>
      <c r="D193" s="3">
        <v>3.5</v>
      </c>
      <c r="E193" s="3">
        <v>3.3</v>
      </c>
      <c r="F193" s="3">
        <f t="shared" si="3"/>
        <v>3.4</v>
      </c>
      <c r="G193" s="3">
        <v>12.1</v>
      </c>
      <c r="H193" s="3"/>
      <c r="I193" s="3"/>
      <c r="J193" s="8" t="s">
        <v>47</v>
      </c>
    </row>
    <row r="194" spans="1:10" x14ac:dyDescent="0.25">
      <c r="A194" s="3">
        <v>23</v>
      </c>
      <c r="B194" s="3" t="s">
        <v>64</v>
      </c>
      <c r="C194" s="3" t="s">
        <v>67</v>
      </c>
      <c r="D194" s="3">
        <v>3.7</v>
      </c>
      <c r="E194" s="3">
        <v>4.3</v>
      </c>
      <c r="F194" s="3">
        <f t="shared" si="3"/>
        <v>4</v>
      </c>
      <c r="G194" s="3">
        <v>12.1</v>
      </c>
      <c r="H194" s="3"/>
      <c r="I194" s="3"/>
      <c r="J194" s="8" t="s">
        <v>47</v>
      </c>
    </row>
    <row r="195" spans="1:10" x14ac:dyDescent="0.25">
      <c r="A195" s="3">
        <v>24</v>
      </c>
      <c r="B195" s="3" t="s">
        <v>64</v>
      </c>
      <c r="C195" s="3" t="s">
        <v>67</v>
      </c>
      <c r="D195" s="3">
        <v>2.6</v>
      </c>
      <c r="E195" s="3">
        <v>3.3</v>
      </c>
      <c r="F195" s="3">
        <f t="shared" si="3"/>
        <v>2.95</v>
      </c>
      <c r="G195" s="3">
        <v>11.7</v>
      </c>
      <c r="H195" s="3"/>
      <c r="I195" s="3"/>
      <c r="J195" s="8" t="s">
        <v>47</v>
      </c>
    </row>
    <row r="196" spans="1:10" x14ac:dyDescent="0.25">
      <c r="A196" s="3">
        <v>25</v>
      </c>
      <c r="B196" s="3" t="s">
        <v>64</v>
      </c>
      <c r="C196" s="3" t="s">
        <v>67</v>
      </c>
      <c r="D196" s="3">
        <v>4.5999999999999996</v>
      </c>
      <c r="E196" s="3">
        <v>4.5</v>
      </c>
      <c r="F196" s="3">
        <f t="shared" si="3"/>
        <v>4.55</v>
      </c>
      <c r="G196" s="3">
        <v>7.5</v>
      </c>
      <c r="H196" s="3"/>
      <c r="I196" s="3"/>
      <c r="J196" s="8" t="s">
        <v>47</v>
      </c>
    </row>
    <row r="197" spans="1:10" x14ac:dyDescent="0.25">
      <c r="A197" s="3">
        <v>26</v>
      </c>
      <c r="B197" s="3" t="s">
        <v>64</v>
      </c>
      <c r="C197" s="3" t="s">
        <v>67</v>
      </c>
      <c r="D197" s="3">
        <v>4.5</v>
      </c>
      <c r="E197" s="3">
        <v>3.5</v>
      </c>
      <c r="F197" s="3">
        <f t="shared" si="3"/>
        <v>4</v>
      </c>
      <c r="G197" s="3">
        <v>6.2</v>
      </c>
      <c r="H197" s="3"/>
      <c r="I197" s="3"/>
      <c r="J197" s="8" t="s">
        <v>47</v>
      </c>
    </row>
    <row r="198" spans="1:10" x14ac:dyDescent="0.25">
      <c r="A198" s="3">
        <v>27</v>
      </c>
      <c r="B198" s="3" t="s">
        <v>64</v>
      </c>
      <c r="C198" s="3" t="s">
        <v>67</v>
      </c>
      <c r="D198" s="3">
        <v>3.9</v>
      </c>
      <c r="E198" s="3">
        <v>3.2</v>
      </c>
      <c r="F198" s="3">
        <f t="shared" si="3"/>
        <v>3.55</v>
      </c>
      <c r="G198" s="3">
        <v>11.8</v>
      </c>
      <c r="H198" s="3"/>
      <c r="I198" s="3"/>
      <c r="J198" s="8" t="s">
        <v>47</v>
      </c>
    </row>
    <row r="199" spans="1:10" x14ac:dyDescent="0.25">
      <c r="A199" s="3">
        <v>28</v>
      </c>
      <c r="B199" s="3" t="s">
        <v>64</v>
      </c>
      <c r="C199" s="3" t="s">
        <v>67</v>
      </c>
      <c r="D199" s="3">
        <v>4.4000000000000004</v>
      </c>
      <c r="E199" s="3">
        <v>4.5999999999999996</v>
      </c>
      <c r="F199" s="3">
        <f t="shared" si="3"/>
        <v>4.5</v>
      </c>
      <c r="G199" s="3">
        <v>9.4</v>
      </c>
      <c r="H199" s="3"/>
      <c r="I199" s="3"/>
      <c r="J199" s="8" t="s">
        <v>47</v>
      </c>
    </row>
    <row r="200" spans="1:10" x14ac:dyDescent="0.25">
      <c r="A200" s="3">
        <v>29</v>
      </c>
      <c r="B200" s="3" t="s">
        <v>64</v>
      </c>
      <c r="C200" s="3" t="s">
        <v>67</v>
      </c>
      <c r="D200" s="3">
        <v>4</v>
      </c>
      <c r="E200" s="3">
        <v>3</v>
      </c>
      <c r="F200" s="3">
        <f t="shared" si="3"/>
        <v>3.5</v>
      </c>
      <c r="G200" s="3">
        <v>11.8</v>
      </c>
      <c r="H200" s="3"/>
      <c r="I200" s="3"/>
      <c r="J200" s="8" t="s">
        <v>47</v>
      </c>
    </row>
    <row r="201" spans="1:10" x14ac:dyDescent="0.25">
      <c r="A201" s="3">
        <v>30</v>
      </c>
      <c r="B201" s="3" t="s">
        <v>64</v>
      </c>
      <c r="C201" s="3" t="s">
        <v>67</v>
      </c>
      <c r="D201" s="3">
        <v>4.5</v>
      </c>
      <c r="E201" s="3">
        <v>3</v>
      </c>
      <c r="F201" s="3">
        <f t="shared" si="3"/>
        <v>3.75</v>
      </c>
      <c r="G201" s="3">
        <v>11.9</v>
      </c>
      <c r="H201" s="3"/>
      <c r="I201" s="3"/>
      <c r="J201" s="8" t="s">
        <v>47</v>
      </c>
    </row>
    <row r="202" spans="1:10" x14ac:dyDescent="0.25">
      <c r="A202" s="3">
        <v>1</v>
      </c>
      <c r="B202" s="3" t="s">
        <v>69</v>
      </c>
      <c r="C202" s="3" t="s">
        <v>67</v>
      </c>
      <c r="D202" s="3">
        <v>3.5</v>
      </c>
      <c r="E202" s="3">
        <v>2.7</v>
      </c>
      <c r="F202" s="3">
        <f t="shared" si="3"/>
        <v>3.1</v>
      </c>
      <c r="G202" s="3">
        <v>14</v>
      </c>
      <c r="H202" s="3">
        <v>469.1</v>
      </c>
      <c r="I202" s="3">
        <v>27.2</v>
      </c>
      <c r="J202" s="8" t="s">
        <v>50</v>
      </c>
    </row>
    <row r="203" spans="1:10" x14ac:dyDescent="0.25">
      <c r="A203" s="3">
        <v>2</v>
      </c>
      <c r="B203" s="3" t="s">
        <v>69</v>
      </c>
      <c r="C203" s="3" t="s">
        <v>67</v>
      </c>
      <c r="D203" s="3">
        <v>2</v>
      </c>
      <c r="E203" s="3">
        <v>1.4</v>
      </c>
      <c r="F203" s="3">
        <f t="shared" si="3"/>
        <v>1.7</v>
      </c>
      <c r="G203" s="3">
        <v>12</v>
      </c>
      <c r="H203" s="3"/>
      <c r="I203" s="3"/>
      <c r="J203" s="8" t="s">
        <v>50</v>
      </c>
    </row>
    <row r="204" spans="1:10" x14ac:dyDescent="0.25">
      <c r="A204" s="3">
        <v>3</v>
      </c>
      <c r="B204" s="3" t="s">
        <v>69</v>
      </c>
      <c r="C204" s="3" t="s">
        <v>67</v>
      </c>
      <c r="D204" s="3">
        <v>2.2000000000000002</v>
      </c>
      <c r="E204" s="3">
        <v>3.4</v>
      </c>
      <c r="F204" s="3">
        <f t="shared" si="3"/>
        <v>2.8</v>
      </c>
      <c r="G204" s="3">
        <v>15.1</v>
      </c>
      <c r="H204" s="3"/>
      <c r="I204" s="3"/>
      <c r="J204" s="8" t="s">
        <v>50</v>
      </c>
    </row>
    <row r="205" spans="1:10" x14ac:dyDescent="0.25">
      <c r="A205" s="3">
        <v>4</v>
      </c>
      <c r="B205" s="3" t="s">
        <v>69</v>
      </c>
      <c r="C205" s="3" t="s">
        <v>67</v>
      </c>
      <c r="D205" s="3">
        <v>4.5</v>
      </c>
      <c r="E205" s="3">
        <v>3</v>
      </c>
      <c r="F205" s="3">
        <f t="shared" si="3"/>
        <v>3.75</v>
      </c>
      <c r="G205" s="3">
        <v>15.3</v>
      </c>
      <c r="H205" s="3"/>
      <c r="I205" s="3"/>
      <c r="J205" s="8" t="s">
        <v>50</v>
      </c>
    </row>
    <row r="206" spans="1:10" x14ac:dyDescent="0.25">
      <c r="A206" s="3">
        <v>5</v>
      </c>
      <c r="B206" s="3" t="s">
        <v>69</v>
      </c>
      <c r="C206" s="3" t="s">
        <v>67</v>
      </c>
      <c r="D206" s="3">
        <v>3.4</v>
      </c>
      <c r="E206" s="3">
        <v>3</v>
      </c>
      <c r="F206" s="3">
        <f t="shared" si="3"/>
        <v>3.2</v>
      </c>
      <c r="G206" s="3">
        <v>14</v>
      </c>
      <c r="H206" s="3"/>
      <c r="I206" s="3"/>
      <c r="J206" s="8" t="s">
        <v>50</v>
      </c>
    </row>
    <row r="207" spans="1:10" x14ac:dyDescent="0.25">
      <c r="A207" s="3">
        <v>6</v>
      </c>
      <c r="B207" s="3" t="s">
        <v>69</v>
      </c>
      <c r="C207" s="3" t="s">
        <v>67</v>
      </c>
      <c r="D207" s="3">
        <v>3.8</v>
      </c>
      <c r="E207" s="3">
        <v>2.6</v>
      </c>
      <c r="F207" s="3">
        <f t="shared" si="3"/>
        <v>3.2</v>
      </c>
      <c r="G207" s="3">
        <v>13.2</v>
      </c>
      <c r="H207" s="3"/>
      <c r="I207" s="3"/>
      <c r="J207" s="8" t="s">
        <v>50</v>
      </c>
    </row>
    <row r="208" spans="1:10" x14ac:dyDescent="0.25">
      <c r="A208" s="3">
        <v>7</v>
      </c>
      <c r="B208" s="3" t="s">
        <v>69</v>
      </c>
      <c r="C208" s="3" t="s">
        <v>67</v>
      </c>
      <c r="D208" s="3">
        <v>2.1</v>
      </c>
      <c r="E208" s="3">
        <v>3.8</v>
      </c>
      <c r="F208" s="3">
        <f t="shared" si="3"/>
        <v>2.95</v>
      </c>
      <c r="G208" s="3">
        <v>14.5</v>
      </c>
      <c r="H208" s="3"/>
      <c r="I208" s="3"/>
      <c r="J208" s="8" t="s">
        <v>50</v>
      </c>
    </row>
    <row r="209" spans="1:10" x14ac:dyDescent="0.25">
      <c r="A209" s="3">
        <v>8</v>
      </c>
      <c r="B209" s="3" t="s">
        <v>69</v>
      </c>
      <c r="C209" s="3" t="s">
        <v>67</v>
      </c>
      <c r="D209" s="3">
        <v>3</v>
      </c>
      <c r="E209" s="3">
        <v>4.2</v>
      </c>
      <c r="F209" s="3">
        <f t="shared" si="3"/>
        <v>3.6</v>
      </c>
      <c r="G209" s="3">
        <v>13.1</v>
      </c>
      <c r="H209" s="3"/>
      <c r="I209" s="3"/>
      <c r="J209" s="8" t="s">
        <v>50</v>
      </c>
    </row>
    <row r="210" spans="1:10" x14ac:dyDescent="0.25">
      <c r="A210" s="3">
        <v>9</v>
      </c>
      <c r="B210" s="3" t="s">
        <v>69</v>
      </c>
      <c r="C210" s="3" t="s">
        <v>67</v>
      </c>
      <c r="D210" s="3">
        <v>3</v>
      </c>
      <c r="E210" s="3">
        <v>3</v>
      </c>
      <c r="F210" s="3">
        <f t="shared" si="3"/>
        <v>3</v>
      </c>
      <c r="G210" s="3">
        <v>12.6</v>
      </c>
      <c r="H210" s="3"/>
      <c r="I210" s="3"/>
      <c r="J210" s="8" t="s">
        <v>50</v>
      </c>
    </row>
    <row r="211" spans="1:10" x14ac:dyDescent="0.25">
      <c r="A211" s="3">
        <v>10</v>
      </c>
      <c r="B211" s="3" t="s">
        <v>69</v>
      </c>
      <c r="C211" s="3" t="s">
        <v>67</v>
      </c>
      <c r="D211" s="3">
        <v>3.2</v>
      </c>
      <c r="E211" s="3">
        <v>3</v>
      </c>
      <c r="F211" s="3">
        <f t="shared" si="3"/>
        <v>3.1</v>
      </c>
      <c r="G211" s="3">
        <v>13.2</v>
      </c>
      <c r="H211" s="3"/>
      <c r="I211" s="3"/>
      <c r="J211" s="8" t="s">
        <v>50</v>
      </c>
    </row>
    <row r="212" spans="1:10" x14ac:dyDescent="0.25">
      <c r="A212" s="3">
        <v>11</v>
      </c>
      <c r="B212" s="3" t="s">
        <v>69</v>
      </c>
      <c r="C212" s="3" t="s">
        <v>67</v>
      </c>
      <c r="D212" s="3">
        <v>4.2</v>
      </c>
      <c r="E212" s="3">
        <v>2.5</v>
      </c>
      <c r="F212" s="3">
        <f t="shared" si="3"/>
        <v>3.35</v>
      </c>
      <c r="G212" s="3">
        <v>14.1</v>
      </c>
      <c r="H212" s="3">
        <v>589.9</v>
      </c>
      <c r="I212" s="3">
        <v>27.3</v>
      </c>
      <c r="J212" s="8" t="s">
        <v>50</v>
      </c>
    </row>
    <row r="213" spans="1:10" x14ac:dyDescent="0.25">
      <c r="A213" s="3">
        <v>12</v>
      </c>
      <c r="B213" s="3" t="s">
        <v>69</v>
      </c>
      <c r="C213" s="3" t="s">
        <v>67</v>
      </c>
      <c r="D213" s="3">
        <v>3</v>
      </c>
      <c r="E213" s="3">
        <v>2.5</v>
      </c>
      <c r="F213" s="3">
        <f t="shared" si="3"/>
        <v>2.75</v>
      </c>
      <c r="G213" s="3">
        <v>13.6</v>
      </c>
      <c r="H213" s="3"/>
      <c r="I213" s="3"/>
      <c r="J213" s="8" t="s">
        <v>50</v>
      </c>
    </row>
    <row r="214" spans="1:10" x14ac:dyDescent="0.25">
      <c r="A214" s="3">
        <v>13</v>
      </c>
      <c r="B214" s="3" t="s">
        <v>69</v>
      </c>
      <c r="C214" s="3" t="s">
        <v>67</v>
      </c>
      <c r="D214" s="3">
        <v>2.5</v>
      </c>
      <c r="E214" s="3">
        <v>3</v>
      </c>
      <c r="F214" s="3">
        <f t="shared" si="3"/>
        <v>2.75</v>
      </c>
      <c r="G214" s="3">
        <v>12.8</v>
      </c>
      <c r="H214" s="3"/>
      <c r="I214" s="3"/>
      <c r="J214" s="8" t="s">
        <v>50</v>
      </c>
    </row>
    <row r="215" spans="1:10" x14ac:dyDescent="0.25">
      <c r="A215" s="3">
        <v>14</v>
      </c>
      <c r="B215" s="3" t="s">
        <v>69</v>
      </c>
      <c r="C215" s="3" t="s">
        <v>67</v>
      </c>
      <c r="D215" s="3">
        <v>2.4</v>
      </c>
      <c r="E215" s="3">
        <v>3</v>
      </c>
      <c r="F215" s="3">
        <f t="shared" si="3"/>
        <v>2.7</v>
      </c>
      <c r="G215" s="3">
        <v>15.9</v>
      </c>
      <c r="H215" s="3"/>
      <c r="I215" s="3"/>
      <c r="J215" s="8" t="s">
        <v>50</v>
      </c>
    </row>
    <row r="216" spans="1:10" x14ac:dyDescent="0.25">
      <c r="A216" s="3">
        <v>15</v>
      </c>
      <c r="B216" s="3" t="s">
        <v>69</v>
      </c>
      <c r="C216" s="3" t="s">
        <v>67</v>
      </c>
      <c r="D216" s="3">
        <v>2.5</v>
      </c>
      <c r="E216" s="3">
        <v>3</v>
      </c>
      <c r="F216" s="3">
        <f t="shared" si="3"/>
        <v>2.75</v>
      </c>
      <c r="G216" s="3">
        <v>13.9</v>
      </c>
      <c r="H216" s="3"/>
      <c r="I216" s="3"/>
      <c r="J216" s="8" t="s">
        <v>50</v>
      </c>
    </row>
    <row r="217" spans="1:10" x14ac:dyDescent="0.25">
      <c r="A217" s="3">
        <v>16</v>
      </c>
      <c r="B217" s="3" t="s">
        <v>69</v>
      </c>
      <c r="C217" s="3" t="s">
        <v>67</v>
      </c>
      <c r="D217" s="3">
        <v>3.5</v>
      </c>
      <c r="E217" s="3">
        <v>2.6</v>
      </c>
      <c r="F217" s="3">
        <f t="shared" si="3"/>
        <v>3.05</v>
      </c>
      <c r="G217" s="3">
        <v>14.1</v>
      </c>
      <c r="H217" s="3"/>
      <c r="I217" s="3"/>
      <c r="J217" s="8" t="s">
        <v>50</v>
      </c>
    </row>
    <row r="218" spans="1:10" x14ac:dyDescent="0.25">
      <c r="A218" s="3">
        <v>17</v>
      </c>
      <c r="B218" s="3" t="s">
        <v>69</v>
      </c>
      <c r="C218" s="3" t="s">
        <v>67</v>
      </c>
      <c r="D218" s="3">
        <v>2.5</v>
      </c>
      <c r="E218" s="3">
        <v>3.4</v>
      </c>
      <c r="F218" s="3">
        <f t="shared" si="3"/>
        <v>2.95</v>
      </c>
      <c r="G218" s="3">
        <v>10.9</v>
      </c>
      <c r="H218" s="3"/>
      <c r="I218" s="3"/>
      <c r="J218" s="8" t="s">
        <v>50</v>
      </c>
    </row>
    <row r="219" spans="1:10" x14ac:dyDescent="0.25">
      <c r="A219" s="3">
        <v>18</v>
      </c>
      <c r="B219" s="3" t="s">
        <v>69</v>
      </c>
      <c r="C219" s="3" t="s">
        <v>67</v>
      </c>
      <c r="D219" s="3">
        <v>4</v>
      </c>
      <c r="E219" s="3">
        <v>3.4</v>
      </c>
      <c r="F219" s="3">
        <f t="shared" si="3"/>
        <v>3.7</v>
      </c>
      <c r="G219" s="3">
        <v>12</v>
      </c>
      <c r="H219" s="3"/>
      <c r="I219" s="3"/>
      <c r="J219" s="8" t="s">
        <v>50</v>
      </c>
    </row>
    <row r="220" spans="1:10" x14ac:dyDescent="0.25">
      <c r="A220" s="3">
        <v>19</v>
      </c>
      <c r="B220" s="3" t="s">
        <v>69</v>
      </c>
      <c r="C220" s="3" t="s">
        <v>67</v>
      </c>
      <c r="D220" s="3">
        <v>2.7</v>
      </c>
      <c r="E220" s="3">
        <v>3.4</v>
      </c>
      <c r="F220" s="3">
        <f t="shared" si="3"/>
        <v>3.05</v>
      </c>
      <c r="G220" s="3">
        <v>10.4</v>
      </c>
      <c r="H220" s="3"/>
      <c r="I220" s="3"/>
      <c r="J220" s="8" t="s">
        <v>50</v>
      </c>
    </row>
    <row r="221" spans="1:10" x14ac:dyDescent="0.25">
      <c r="A221" s="3">
        <v>20</v>
      </c>
      <c r="B221" s="3" t="s">
        <v>69</v>
      </c>
      <c r="C221" s="3" t="s">
        <v>67</v>
      </c>
      <c r="D221" s="3">
        <v>3.3</v>
      </c>
      <c r="E221" s="3">
        <v>2.6</v>
      </c>
      <c r="F221" s="3">
        <f t="shared" si="3"/>
        <v>2.95</v>
      </c>
      <c r="G221" s="3">
        <v>17.3</v>
      </c>
      <c r="H221" s="3"/>
      <c r="I221" s="3"/>
      <c r="J221" s="8" t="s">
        <v>50</v>
      </c>
    </row>
    <row r="222" spans="1:10" x14ac:dyDescent="0.25">
      <c r="A222" s="3">
        <v>21</v>
      </c>
      <c r="B222" s="3" t="s">
        <v>69</v>
      </c>
      <c r="C222" s="3" t="s">
        <v>67</v>
      </c>
      <c r="D222" s="3">
        <v>2</v>
      </c>
      <c r="E222" s="3">
        <v>2</v>
      </c>
      <c r="F222" s="3">
        <f t="shared" si="3"/>
        <v>2</v>
      </c>
      <c r="G222" s="3">
        <v>13.1</v>
      </c>
      <c r="H222" s="3">
        <v>536.70000000000005</v>
      </c>
      <c r="I222" s="3">
        <v>26.7</v>
      </c>
      <c r="J222" s="8" t="s">
        <v>50</v>
      </c>
    </row>
    <row r="223" spans="1:10" x14ac:dyDescent="0.25">
      <c r="A223" s="3">
        <v>22</v>
      </c>
      <c r="B223" s="3" t="s">
        <v>69</v>
      </c>
      <c r="C223" s="3" t="s">
        <v>67</v>
      </c>
      <c r="D223" s="3">
        <v>3.7</v>
      </c>
      <c r="E223" s="3">
        <v>4</v>
      </c>
      <c r="F223" s="3">
        <f t="shared" si="3"/>
        <v>3.85</v>
      </c>
      <c r="G223" s="3">
        <v>14.4</v>
      </c>
      <c r="H223" s="3"/>
      <c r="I223" s="3"/>
      <c r="J223" s="8" t="s">
        <v>50</v>
      </c>
    </row>
    <row r="224" spans="1:10" x14ac:dyDescent="0.25">
      <c r="A224" s="3">
        <v>23</v>
      </c>
      <c r="B224" s="3" t="s">
        <v>69</v>
      </c>
      <c r="C224" s="3" t="s">
        <v>67</v>
      </c>
      <c r="D224" s="3">
        <v>4</v>
      </c>
      <c r="E224" s="3">
        <v>3.5</v>
      </c>
      <c r="F224" s="3">
        <f t="shared" si="3"/>
        <v>3.75</v>
      </c>
      <c r="G224" s="3">
        <v>11.5</v>
      </c>
      <c r="H224" s="3"/>
      <c r="I224" s="3"/>
      <c r="J224" s="8" t="s">
        <v>50</v>
      </c>
    </row>
    <row r="225" spans="1:10" x14ac:dyDescent="0.25">
      <c r="A225" s="3">
        <v>24</v>
      </c>
      <c r="B225" s="3" t="s">
        <v>69</v>
      </c>
      <c r="C225" s="3" t="s">
        <v>67</v>
      </c>
      <c r="D225" s="3">
        <v>3.4</v>
      </c>
      <c r="E225" s="3">
        <v>3.6</v>
      </c>
      <c r="F225" s="3">
        <f t="shared" si="3"/>
        <v>3.5</v>
      </c>
      <c r="G225" s="3">
        <v>12.9</v>
      </c>
      <c r="H225" s="3"/>
      <c r="I225" s="3"/>
      <c r="J225" s="8" t="s">
        <v>50</v>
      </c>
    </row>
    <row r="226" spans="1:10" x14ac:dyDescent="0.25">
      <c r="A226" s="3">
        <v>25</v>
      </c>
      <c r="B226" s="3" t="s">
        <v>69</v>
      </c>
      <c r="C226" s="3" t="s">
        <v>67</v>
      </c>
      <c r="D226" s="3">
        <v>3.5</v>
      </c>
      <c r="E226" s="3">
        <v>3</v>
      </c>
      <c r="F226" s="3">
        <f t="shared" si="3"/>
        <v>3.25</v>
      </c>
      <c r="G226" s="3">
        <v>12.5</v>
      </c>
      <c r="H226" s="3"/>
      <c r="I226" s="3"/>
      <c r="J226" s="8" t="s">
        <v>50</v>
      </c>
    </row>
    <row r="227" spans="1:10" x14ac:dyDescent="0.25">
      <c r="A227" s="3">
        <v>26</v>
      </c>
      <c r="B227" s="3" t="s">
        <v>69</v>
      </c>
      <c r="C227" s="3" t="s">
        <v>67</v>
      </c>
      <c r="D227" s="3">
        <v>3.4</v>
      </c>
      <c r="E227" s="3">
        <v>3.6</v>
      </c>
      <c r="F227" s="3">
        <f t="shared" si="3"/>
        <v>3.5</v>
      </c>
      <c r="G227" s="3">
        <v>13.5</v>
      </c>
      <c r="H227" s="3"/>
      <c r="I227" s="3"/>
      <c r="J227" s="8" t="s">
        <v>50</v>
      </c>
    </row>
    <row r="228" spans="1:10" x14ac:dyDescent="0.25">
      <c r="A228" s="3">
        <v>27</v>
      </c>
      <c r="B228" s="3" t="s">
        <v>69</v>
      </c>
      <c r="C228" s="3" t="s">
        <v>67</v>
      </c>
      <c r="D228" s="3">
        <v>2.5</v>
      </c>
      <c r="E228" s="3">
        <v>2</v>
      </c>
      <c r="F228" s="3">
        <f t="shared" si="3"/>
        <v>2.25</v>
      </c>
      <c r="G228" s="3">
        <v>14.2</v>
      </c>
      <c r="H228" s="3"/>
      <c r="I228" s="3"/>
      <c r="J228" s="8" t="s">
        <v>50</v>
      </c>
    </row>
    <row r="229" spans="1:10" x14ac:dyDescent="0.25">
      <c r="A229" s="3">
        <v>28</v>
      </c>
      <c r="B229" s="3" t="s">
        <v>69</v>
      </c>
      <c r="C229" s="3" t="s">
        <v>67</v>
      </c>
      <c r="D229" s="3">
        <v>3.5</v>
      </c>
      <c r="E229" s="3">
        <v>4</v>
      </c>
      <c r="F229" s="3">
        <f t="shared" si="3"/>
        <v>3.75</v>
      </c>
      <c r="G229" s="3">
        <v>12.7</v>
      </c>
      <c r="H229" s="3"/>
      <c r="I229" s="3"/>
      <c r="J229" s="8" t="s">
        <v>50</v>
      </c>
    </row>
    <row r="230" spans="1:10" x14ac:dyDescent="0.25">
      <c r="A230" s="3">
        <v>29</v>
      </c>
      <c r="B230" s="3" t="s">
        <v>69</v>
      </c>
      <c r="C230" s="3" t="s">
        <v>67</v>
      </c>
      <c r="D230" s="3">
        <v>3.2</v>
      </c>
      <c r="E230" s="3">
        <v>2.7</v>
      </c>
      <c r="F230" s="3">
        <f t="shared" si="3"/>
        <v>2.95</v>
      </c>
      <c r="G230" s="3">
        <v>13.9</v>
      </c>
      <c r="H230" s="3"/>
      <c r="I230" s="3"/>
      <c r="J230" s="8" t="s">
        <v>50</v>
      </c>
    </row>
    <row r="231" spans="1:10" x14ac:dyDescent="0.25">
      <c r="A231" s="3">
        <v>30</v>
      </c>
      <c r="B231" s="3" t="s">
        <v>69</v>
      </c>
      <c r="C231" s="3" t="s">
        <v>67</v>
      </c>
      <c r="D231" s="3">
        <v>3.7</v>
      </c>
      <c r="E231" s="3">
        <v>4.5</v>
      </c>
      <c r="F231" s="3">
        <f t="shared" si="3"/>
        <v>4.0999999999999996</v>
      </c>
      <c r="G231" s="3">
        <v>14.8</v>
      </c>
      <c r="H231" s="3"/>
      <c r="I231" s="3"/>
      <c r="J231" s="8" t="s">
        <v>50</v>
      </c>
    </row>
    <row r="232" spans="1:10" x14ac:dyDescent="0.25">
      <c r="A232" s="3">
        <v>1</v>
      </c>
      <c r="B232" s="3" t="s">
        <v>70</v>
      </c>
      <c r="C232" s="3" t="s">
        <v>67</v>
      </c>
      <c r="D232" s="3">
        <v>4.5</v>
      </c>
      <c r="E232" s="3">
        <v>4.5999999999999996</v>
      </c>
      <c r="F232" s="3">
        <f t="shared" si="3"/>
        <v>4.55</v>
      </c>
      <c r="G232" s="3">
        <v>11.6</v>
      </c>
      <c r="H232" s="3">
        <v>1145.5999999999999</v>
      </c>
      <c r="I232" s="3">
        <v>20.100000000000001</v>
      </c>
      <c r="J232" s="8"/>
    </row>
    <row r="233" spans="1:10" x14ac:dyDescent="0.25">
      <c r="A233" s="3">
        <v>2</v>
      </c>
      <c r="B233" s="3" t="s">
        <v>70</v>
      </c>
      <c r="C233" s="3" t="s">
        <v>67</v>
      </c>
      <c r="D233" s="3">
        <v>5</v>
      </c>
      <c r="E233" s="3">
        <v>5.6</v>
      </c>
      <c r="F233" s="3">
        <f t="shared" si="3"/>
        <v>5.3</v>
      </c>
      <c r="G233" s="3">
        <v>12.6</v>
      </c>
      <c r="H233" s="3"/>
      <c r="I233" s="3"/>
      <c r="J233" s="8"/>
    </row>
    <row r="234" spans="1:10" x14ac:dyDescent="0.25">
      <c r="A234" s="3">
        <v>3</v>
      </c>
      <c r="B234" s="3" t="s">
        <v>70</v>
      </c>
      <c r="C234" s="3" t="s">
        <v>67</v>
      </c>
      <c r="D234" s="3">
        <v>5.2</v>
      </c>
      <c r="E234" s="3">
        <v>4</v>
      </c>
      <c r="F234" s="3">
        <f t="shared" si="3"/>
        <v>4.5999999999999996</v>
      </c>
      <c r="G234" s="3">
        <v>12.8</v>
      </c>
      <c r="H234" s="3"/>
      <c r="I234" s="3"/>
      <c r="J234" s="8" t="s">
        <v>48</v>
      </c>
    </row>
    <row r="235" spans="1:10" x14ac:dyDescent="0.25">
      <c r="A235" s="3">
        <v>4</v>
      </c>
      <c r="B235" s="3" t="s">
        <v>70</v>
      </c>
      <c r="C235" s="3" t="s">
        <v>67</v>
      </c>
      <c r="D235" s="3">
        <v>4.5</v>
      </c>
      <c r="E235" s="3">
        <v>4.5</v>
      </c>
      <c r="F235" s="3">
        <f t="shared" si="3"/>
        <v>4.5</v>
      </c>
      <c r="G235" s="3">
        <v>11</v>
      </c>
      <c r="H235" s="3"/>
      <c r="I235" s="3"/>
      <c r="J235" s="8"/>
    </row>
    <row r="236" spans="1:10" x14ac:dyDescent="0.25">
      <c r="A236" s="3">
        <v>5</v>
      </c>
      <c r="B236" s="3" t="s">
        <v>70</v>
      </c>
      <c r="C236" s="3" t="s">
        <v>67</v>
      </c>
      <c r="D236" s="3">
        <v>5</v>
      </c>
      <c r="E236" s="3">
        <v>5.2</v>
      </c>
      <c r="F236" s="3">
        <f t="shared" si="3"/>
        <v>5.0999999999999996</v>
      </c>
      <c r="G236" s="3">
        <v>9.5</v>
      </c>
      <c r="H236" s="3"/>
      <c r="I236" s="3"/>
      <c r="J236" s="8"/>
    </row>
    <row r="237" spans="1:10" x14ac:dyDescent="0.25">
      <c r="A237" s="3">
        <v>6</v>
      </c>
      <c r="B237" s="3" t="s">
        <v>70</v>
      </c>
      <c r="C237" s="3" t="s">
        <v>67</v>
      </c>
      <c r="D237" s="3">
        <v>4</v>
      </c>
      <c r="E237" s="3">
        <v>4.7</v>
      </c>
      <c r="F237" s="3">
        <f t="shared" si="3"/>
        <v>4.3499999999999996</v>
      </c>
      <c r="G237" s="3">
        <v>10.9</v>
      </c>
      <c r="H237" s="3"/>
      <c r="I237" s="3"/>
      <c r="J237" s="8"/>
    </row>
    <row r="238" spans="1:10" x14ac:dyDescent="0.25">
      <c r="A238" s="3">
        <v>7</v>
      </c>
      <c r="B238" s="3" t="s">
        <v>70</v>
      </c>
      <c r="C238" s="3" t="s">
        <v>67</v>
      </c>
      <c r="D238" s="3">
        <v>4.7</v>
      </c>
      <c r="E238" s="3">
        <v>5.5</v>
      </c>
      <c r="F238" s="3">
        <f t="shared" si="3"/>
        <v>5.0999999999999996</v>
      </c>
      <c r="G238" s="3">
        <v>10.9</v>
      </c>
      <c r="H238" s="3"/>
      <c r="I238" s="3"/>
      <c r="J238" s="8" t="s">
        <v>48</v>
      </c>
    </row>
    <row r="239" spans="1:10" x14ac:dyDescent="0.25">
      <c r="A239" s="3">
        <v>8</v>
      </c>
      <c r="B239" s="3" t="s">
        <v>70</v>
      </c>
      <c r="C239" s="3" t="s">
        <v>67</v>
      </c>
      <c r="D239" s="3">
        <v>4.5</v>
      </c>
      <c r="E239" s="3">
        <v>5</v>
      </c>
      <c r="F239" s="3">
        <f t="shared" si="3"/>
        <v>4.75</v>
      </c>
      <c r="G239" s="3">
        <v>12.1</v>
      </c>
      <c r="H239" s="3"/>
      <c r="I239" s="3"/>
      <c r="J239" s="8"/>
    </row>
    <row r="240" spans="1:10" x14ac:dyDescent="0.25">
      <c r="A240" s="3">
        <v>11</v>
      </c>
      <c r="B240" s="3" t="s">
        <v>70</v>
      </c>
      <c r="C240" s="3" t="s">
        <v>67</v>
      </c>
      <c r="D240" s="3">
        <v>4.9000000000000004</v>
      </c>
      <c r="E240" s="3">
        <v>6.5</v>
      </c>
      <c r="F240" s="3">
        <f t="shared" si="3"/>
        <v>5.7</v>
      </c>
      <c r="G240" s="3">
        <v>11.8</v>
      </c>
      <c r="H240" s="3">
        <v>1060.4000000000001</v>
      </c>
      <c r="I240" s="3">
        <v>18.7</v>
      </c>
      <c r="J240" s="8" t="s">
        <v>51</v>
      </c>
    </row>
    <row r="241" spans="1:10" x14ac:dyDescent="0.25">
      <c r="A241" s="3">
        <v>12</v>
      </c>
      <c r="B241" s="3" t="s">
        <v>70</v>
      </c>
      <c r="C241" s="3" t="s">
        <v>67</v>
      </c>
      <c r="D241" s="3">
        <v>4.7</v>
      </c>
      <c r="E241" s="3">
        <v>4.8</v>
      </c>
      <c r="F241" s="3">
        <f t="shared" si="3"/>
        <v>4.75</v>
      </c>
      <c r="G241" s="3">
        <v>12.9</v>
      </c>
      <c r="H241" s="3"/>
      <c r="I241" s="3"/>
      <c r="J241" s="8"/>
    </row>
    <row r="242" spans="1:10" x14ac:dyDescent="0.25">
      <c r="A242" s="3">
        <v>13</v>
      </c>
      <c r="B242" s="3" t="s">
        <v>70</v>
      </c>
      <c r="C242" s="3" t="s">
        <v>67</v>
      </c>
      <c r="D242" s="3">
        <v>4.4000000000000004</v>
      </c>
      <c r="E242" s="3">
        <v>4</v>
      </c>
      <c r="F242" s="3">
        <f t="shared" si="3"/>
        <v>4.2</v>
      </c>
      <c r="G242" s="3">
        <v>12.6</v>
      </c>
      <c r="H242" s="3"/>
      <c r="I242" s="3"/>
      <c r="J242" s="8"/>
    </row>
    <row r="243" spans="1:10" x14ac:dyDescent="0.25">
      <c r="A243" s="3">
        <v>14</v>
      </c>
      <c r="B243" s="3" t="s">
        <v>70</v>
      </c>
      <c r="C243" s="3" t="s">
        <v>67</v>
      </c>
      <c r="D243" s="3">
        <v>5.2</v>
      </c>
      <c r="E243" s="3">
        <v>5</v>
      </c>
      <c r="F243" s="3">
        <f t="shared" si="3"/>
        <v>5.0999999999999996</v>
      </c>
      <c r="G243" s="3">
        <v>12.1</v>
      </c>
      <c r="H243" s="3"/>
      <c r="I243" s="3"/>
      <c r="J243" s="8"/>
    </row>
    <row r="244" spans="1:10" x14ac:dyDescent="0.25">
      <c r="A244" s="3">
        <v>15</v>
      </c>
      <c r="B244" s="3" t="s">
        <v>70</v>
      </c>
      <c r="C244" s="3" t="s">
        <v>67</v>
      </c>
      <c r="D244" s="3">
        <v>5.0999999999999996</v>
      </c>
      <c r="E244" s="3">
        <v>5.4</v>
      </c>
      <c r="F244" s="3">
        <f t="shared" si="3"/>
        <v>5.25</v>
      </c>
      <c r="G244" s="3">
        <v>11.4</v>
      </c>
      <c r="H244" s="3"/>
      <c r="I244" s="3"/>
      <c r="J244" s="8"/>
    </row>
    <row r="245" spans="1:10" x14ac:dyDescent="0.25">
      <c r="A245" s="3">
        <v>16</v>
      </c>
      <c r="B245" s="3" t="s">
        <v>70</v>
      </c>
      <c r="C245" s="3" t="s">
        <v>67</v>
      </c>
      <c r="D245" s="3">
        <v>4.5</v>
      </c>
      <c r="E245" s="3">
        <v>5.5</v>
      </c>
      <c r="F245" s="3">
        <f t="shared" si="3"/>
        <v>5</v>
      </c>
      <c r="G245" s="3">
        <v>11.1</v>
      </c>
      <c r="H245" s="3"/>
      <c r="I245" s="3"/>
      <c r="J245" s="8"/>
    </row>
    <row r="246" spans="1:10" x14ac:dyDescent="0.25">
      <c r="A246" s="3">
        <v>17</v>
      </c>
      <c r="B246" s="3" t="s">
        <v>70</v>
      </c>
      <c r="C246" s="3" t="s">
        <v>67</v>
      </c>
      <c r="D246" s="3">
        <v>5.5</v>
      </c>
      <c r="E246" s="3">
        <v>4.5</v>
      </c>
      <c r="F246" s="3">
        <f t="shared" si="3"/>
        <v>5</v>
      </c>
      <c r="G246" s="3">
        <v>11.5</v>
      </c>
      <c r="H246" s="3"/>
      <c r="I246" s="3"/>
      <c r="J246" s="8"/>
    </row>
    <row r="247" spans="1:10" x14ac:dyDescent="0.25">
      <c r="A247" s="3">
        <v>18</v>
      </c>
      <c r="B247" s="3" t="s">
        <v>70</v>
      </c>
      <c r="C247" s="3" t="s">
        <v>67</v>
      </c>
      <c r="D247" s="3">
        <v>5.5</v>
      </c>
      <c r="E247" s="3">
        <v>4.8</v>
      </c>
      <c r="F247" s="3">
        <f t="shared" ref="F247:F255" si="4">AVERAGE(D247:E247)</f>
        <v>5.15</v>
      </c>
      <c r="G247" s="3">
        <v>11.7</v>
      </c>
      <c r="H247" s="3"/>
      <c r="I247" s="3"/>
      <c r="J247" s="8"/>
    </row>
    <row r="248" spans="1:10" x14ac:dyDescent="0.25">
      <c r="A248" s="3">
        <v>21</v>
      </c>
      <c r="B248" s="3" t="s">
        <v>70</v>
      </c>
      <c r="C248" s="3" t="s">
        <v>67</v>
      </c>
      <c r="D248" s="3">
        <v>3.8</v>
      </c>
      <c r="E248" s="3">
        <v>3</v>
      </c>
      <c r="F248" s="3">
        <f t="shared" si="4"/>
        <v>3.4</v>
      </c>
      <c r="G248" s="3">
        <v>9.6</v>
      </c>
      <c r="H248" s="3">
        <v>1016.2</v>
      </c>
      <c r="I248" s="3">
        <v>19.8</v>
      </c>
      <c r="J248" s="8" t="s">
        <v>39</v>
      </c>
    </row>
    <row r="249" spans="1:10" x14ac:dyDescent="0.25">
      <c r="A249" s="3">
        <v>22</v>
      </c>
      <c r="B249" s="3" t="s">
        <v>70</v>
      </c>
      <c r="C249" s="3" t="s">
        <v>67</v>
      </c>
      <c r="D249" s="3">
        <v>4</v>
      </c>
      <c r="E249" s="3">
        <v>6.1</v>
      </c>
      <c r="F249" s="3">
        <f t="shared" si="4"/>
        <v>5.05</v>
      </c>
      <c r="G249" s="3">
        <v>9.1</v>
      </c>
      <c r="H249" s="3"/>
      <c r="I249" s="3"/>
      <c r="J249" s="8"/>
    </row>
    <row r="250" spans="1:10" x14ac:dyDescent="0.25">
      <c r="A250" s="3">
        <v>23</v>
      </c>
      <c r="B250" s="3" t="s">
        <v>70</v>
      </c>
      <c r="C250" s="3" t="s">
        <v>67</v>
      </c>
      <c r="D250" s="3">
        <v>4.5999999999999996</v>
      </c>
      <c r="E250" s="3">
        <v>4.2</v>
      </c>
      <c r="F250" s="3">
        <f t="shared" si="4"/>
        <v>4.4000000000000004</v>
      </c>
      <c r="G250" s="3">
        <v>12.2</v>
      </c>
      <c r="H250" s="3"/>
      <c r="I250" s="3"/>
      <c r="J250" s="8"/>
    </row>
    <row r="251" spans="1:10" x14ac:dyDescent="0.25">
      <c r="A251" s="3">
        <v>24</v>
      </c>
      <c r="B251" s="3" t="s">
        <v>70</v>
      </c>
      <c r="C251" s="3" t="s">
        <v>67</v>
      </c>
      <c r="D251" s="3">
        <v>5.4</v>
      </c>
      <c r="E251" s="3">
        <v>6</v>
      </c>
      <c r="F251" s="3">
        <f t="shared" si="4"/>
        <v>5.7</v>
      </c>
      <c r="G251" s="3">
        <v>11.7</v>
      </c>
      <c r="H251" s="3"/>
      <c r="I251" s="3"/>
      <c r="J251" s="8" t="s">
        <v>42</v>
      </c>
    </row>
    <row r="252" spans="1:10" x14ac:dyDescent="0.25">
      <c r="A252" s="3">
        <v>25</v>
      </c>
      <c r="B252" s="3" t="s">
        <v>70</v>
      </c>
      <c r="C252" s="3" t="s">
        <v>67</v>
      </c>
      <c r="D252" s="3">
        <v>5</v>
      </c>
      <c r="E252" s="3">
        <v>5</v>
      </c>
      <c r="F252" s="3">
        <f t="shared" si="4"/>
        <v>5</v>
      </c>
      <c r="G252" s="3">
        <v>11.3</v>
      </c>
      <c r="H252" s="3"/>
      <c r="I252" s="3"/>
      <c r="J252" s="8"/>
    </row>
    <row r="253" spans="1:10" x14ac:dyDescent="0.25">
      <c r="A253" s="3">
        <v>26</v>
      </c>
      <c r="B253" s="3" t="s">
        <v>70</v>
      </c>
      <c r="C253" s="3" t="s">
        <v>67</v>
      </c>
      <c r="D253" s="3">
        <v>5.2</v>
      </c>
      <c r="E253" s="3">
        <v>5.4</v>
      </c>
      <c r="F253" s="3">
        <f t="shared" si="4"/>
        <v>5.3000000000000007</v>
      </c>
      <c r="G253" s="3">
        <v>12.5</v>
      </c>
      <c r="H253" s="3"/>
      <c r="I253" s="3"/>
      <c r="J253" s="8"/>
    </row>
    <row r="254" spans="1:10" x14ac:dyDescent="0.25">
      <c r="A254" s="3">
        <v>27</v>
      </c>
      <c r="B254" s="3" t="s">
        <v>70</v>
      </c>
      <c r="C254" s="3" t="s">
        <v>67</v>
      </c>
      <c r="D254" s="3">
        <v>4.5</v>
      </c>
      <c r="E254" s="3">
        <v>5.7</v>
      </c>
      <c r="F254" s="3">
        <f t="shared" si="4"/>
        <v>5.0999999999999996</v>
      </c>
      <c r="G254" s="3">
        <v>12.4</v>
      </c>
      <c r="H254" s="3"/>
      <c r="I254" s="3"/>
      <c r="J254" s="8"/>
    </row>
    <row r="255" spans="1:10" x14ac:dyDescent="0.25">
      <c r="A255" s="3">
        <v>28</v>
      </c>
      <c r="B255" s="3" t="s">
        <v>70</v>
      </c>
      <c r="C255" s="3" t="s">
        <v>67</v>
      </c>
      <c r="D255" s="3">
        <v>4</v>
      </c>
      <c r="E255" s="3">
        <v>3.7</v>
      </c>
      <c r="F255" s="3">
        <f t="shared" si="4"/>
        <v>3.85</v>
      </c>
      <c r="G255" s="3">
        <v>12.2</v>
      </c>
      <c r="H255" s="3"/>
      <c r="I255" s="3"/>
      <c r="J255" s="8"/>
    </row>
  </sheetData>
  <mergeCells count="1">
    <mergeCell ref="A1:I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A273"/>
  <sheetViews>
    <sheetView zoomScale="60" zoomScaleNormal="60" zoomScalePageLayoutView="60" workbookViewId="0">
      <selection activeCell="Y172" sqref="Y172:Y255"/>
    </sheetView>
  </sheetViews>
  <sheetFormatPr baseColWidth="10" defaultColWidth="10.875" defaultRowHeight="15.75" x14ac:dyDescent="0.25"/>
  <cols>
    <col min="1" max="1" width="19" style="1" bestFit="1" customWidth="1"/>
    <col min="2" max="3" width="19" style="1" customWidth="1"/>
    <col min="4" max="5" width="13.625" style="1" bestFit="1" customWidth="1"/>
    <col min="6" max="6" width="13.625" style="1" customWidth="1"/>
    <col min="7" max="7" width="11.125" style="1" customWidth="1"/>
    <col min="8" max="8" width="9.625" style="1" customWidth="1"/>
    <col min="9" max="9" width="5.125" style="1" bestFit="1" customWidth="1"/>
    <col min="10" max="10" width="12.875" style="30" customWidth="1"/>
    <col min="11" max="11" width="13.125" style="30" customWidth="1"/>
    <col min="12" max="12" width="5.5" style="1" bestFit="1" customWidth="1"/>
    <col min="13" max="13" width="8.625" style="1" bestFit="1" customWidth="1"/>
    <col min="14" max="16" width="13.375" style="30" customWidth="1"/>
    <col min="17" max="17" width="16.375" style="1" bestFit="1" customWidth="1"/>
    <col min="18" max="22" width="10.875" style="1"/>
    <col min="23" max="23" width="5.125" style="36" bestFit="1" customWidth="1"/>
    <col min="24" max="24" width="8.625" style="36" bestFit="1" customWidth="1"/>
    <col min="25" max="16384" width="10.875" style="1"/>
  </cols>
  <sheetData>
    <row r="1" spans="1:27" x14ac:dyDescent="0.25">
      <c r="A1" s="37" t="s">
        <v>34</v>
      </c>
      <c r="B1" s="37"/>
      <c r="C1" s="37"/>
      <c r="D1" s="37"/>
      <c r="E1" s="37"/>
      <c r="F1" s="37"/>
      <c r="G1" s="37"/>
      <c r="H1" s="37"/>
      <c r="I1" s="37"/>
      <c r="J1" s="37"/>
      <c r="K1" s="37"/>
      <c r="L1" s="37"/>
      <c r="M1" s="37"/>
      <c r="N1" s="29"/>
      <c r="O1" s="29"/>
      <c r="P1" s="29"/>
      <c r="W1" s="1"/>
      <c r="X1" s="1"/>
    </row>
    <row r="3" spans="1:27" x14ac:dyDescent="0.25">
      <c r="A3" s="21" t="s">
        <v>0</v>
      </c>
      <c r="B3" s="21" t="s">
        <v>62</v>
      </c>
      <c r="C3" s="21" t="s">
        <v>63</v>
      </c>
      <c r="D3" s="21" t="s">
        <v>1</v>
      </c>
      <c r="E3" s="21" t="s">
        <v>2</v>
      </c>
      <c r="F3" s="21" t="s">
        <v>72</v>
      </c>
      <c r="G3" s="21" t="s">
        <v>103</v>
      </c>
      <c r="H3" s="21" t="s">
        <v>104</v>
      </c>
      <c r="I3" s="21" t="s">
        <v>3</v>
      </c>
      <c r="J3" s="21"/>
      <c r="K3" s="21"/>
      <c r="L3" s="21" t="s">
        <v>4</v>
      </c>
      <c r="M3" s="21" t="s">
        <v>5</v>
      </c>
      <c r="N3" s="31"/>
      <c r="O3" s="31"/>
      <c r="P3" s="31"/>
      <c r="Q3" s="28" t="s">
        <v>124</v>
      </c>
      <c r="R3" s="28" t="s">
        <v>120</v>
      </c>
      <c r="W3" s="21" t="s">
        <v>3</v>
      </c>
      <c r="X3" s="21" t="s">
        <v>5</v>
      </c>
    </row>
    <row r="4" spans="1:27" x14ac:dyDescent="0.25">
      <c r="A4" s="3">
        <v>1</v>
      </c>
      <c r="B4" s="3" t="s">
        <v>64</v>
      </c>
      <c r="C4" s="3" t="s">
        <v>65</v>
      </c>
      <c r="D4" s="3">
        <v>4</v>
      </c>
      <c r="E4" s="3">
        <v>3</v>
      </c>
      <c r="F4" s="3">
        <f>AVERAGE(D4:E4)</f>
        <v>3.5</v>
      </c>
      <c r="G4" s="3">
        <f>AVERAGE(F4:F33)</f>
        <v>4.0066666666666668</v>
      </c>
      <c r="H4" s="3">
        <f>STDEV(F4:F33)</f>
        <v>0.76007410407022757</v>
      </c>
      <c r="I4" s="3">
        <v>9.5</v>
      </c>
      <c r="J4" s="3">
        <f>AVERAGE(I4:I33)</f>
        <v>10.526666666666667</v>
      </c>
      <c r="K4" s="3">
        <f>STDEV(I4:I33)</f>
        <v>1.5693032350945288</v>
      </c>
      <c r="L4" s="3">
        <v>735.1</v>
      </c>
      <c r="M4" s="3">
        <v>19.399999999999999</v>
      </c>
      <c r="N4" s="4">
        <f>M4*0.1*0.067*100/10</f>
        <v>1.2998000000000001</v>
      </c>
      <c r="O4" s="4">
        <f>AVERAGE(N4:N33)</f>
        <v>1.4896333333333331</v>
      </c>
      <c r="P4" s="4">
        <f>STDEV(N4:N33)</f>
        <v>0.16714228469580442</v>
      </c>
      <c r="Q4" s="8" t="s">
        <v>39</v>
      </c>
      <c r="R4" s="1" t="s">
        <v>122</v>
      </c>
      <c r="S4" s="1">
        <f>11/30</f>
        <v>0.36666666666666664</v>
      </c>
      <c r="T4" s="1">
        <f>4/10</f>
        <v>0.4</v>
      </c>
      <c r="U4" s="1">
        <f>AVERAGE(T4:T27)</f>
        <v>0.3666666666666667</v>
      </c>
      <c r="V4" s="1">
        <f>STDEV(T4:T26)</f>
        <v>5.7735026918962519E-2</v>
      </c>
      <c r="W4" s="3">
        <v>9.5</v>
      </c>
      <c r="X4" s="3">
        <v>19.399999999999999</v>
      </c>
      <c r="Y4" s="1">
        <f>W4/X4</f>
        <v>0.48969072164948457</v>
      </c>
      <c r="Z4" s="1">
        <f>AVERAGE(Y4:Y33)</f>
        <v>0.47413903119236461</v>
      </c>
      <c r="AA4" s="1">
        <f>STDEV(Y4:Y33)</f>
        <v>6.0764202598030857E-2</v>
      </c>
    </row>
    <row r="5" spans="1:27" x14ac:dyDescent="0.25">
      <c r="A5" s="3">
        <v>2</v>
      </c>
      <c r="B5" s="3" t="s">
        <v>64</v>
      </c>
      <c r="C5" s="3" t="s">
        <v>68</v>
      </c>
      <c r="D5" s="3">
        <v>3.4</v>
      </c>
      <c r="E5" s="3">
        <v>3.6</v>
      </c>
      <c r="F5" s="3">
        <f t="shared" ref="F5:F68" si="0">AVERAGE(D5:E5)</f>
        <v>3.5</v>
      </c>
      <c r="G5" s="3"/>
      <c r="H5" s="3"/>
      <c r="I5" s="3">
        <v>8.3000000000000007</v>
      </c>
      <c r="J5" s="3"/>
      <c r="K5" s="3"/>
      <c r="L5" s="3"/>
      <c r="M5" s="3"/>
      <c r="N5" s="4"/>
      <c r="O5" s="4"/>
      <c r="P5" s="4"/>
      <c r="Q5" s="8"/>
      <c r="R5" s="1" t="s">
        <v>121</v>
      </c>
      <c r="W5" s="3">
        <v>8.3000000000000007</v>
      </c>
      <c r="X5" s="3">
        <v>19.399999999999999</v>
      </c>
      <c r="Y5" s="36">
        <f t="shared" ref="Y5:Y68" si="1">W5/X5</f>
        <v>0.42783505154639184</v>
      </c>
    </row>
    <row r="6" spans="1:27" x14ac:dyDescent="0.25">
      <c r="A6" s="3">
        <v>3</v>
      </c>
      <c r="B6" s="3" t="s">
        <v>64</v>
      </c>
      <c r="C6" s="3" t="s">
        <v>65</v>
      </c>
      <c r="D6" s="3">
        <v>3.6</v>
      </c>
      <c r="E6" s="3">
        <v>4.2</v>
      </c>
      <c r="F6" s="3">
        <f t="shared" si="0"/>
        <v>3.9000000000000004</v>
      </c>
      <c r="G6" s="3"/>
      <c r="H6" s="3"/>
      <c r="I6" s="3">
        <v>7.8</v>
      </c>
      <c r="J6" s="3"/>
      <c r="K6" s="3"/>
      <c r="L6" s="3"/>
      <c r="M6" s="3"/>
      <c r="N6" s="4"/>
      <c r="O6" s="4"/>
      <c r="P6" s="4"/>
      <c r="Q6" s="8"/>
      <c r="R6" s="26" t="s">
        <v>121</v>
      </c>
      <c r="W6" s="3">
        <v>7.8</v>
      </c>
      <c r="X6" s="3">
        <v>19.399999999999999</v>
      </c>
      <c r="Y6" s="36">
        <f t="shared" si="1"/>
        <v>0.40206185567010311</v>
      </c>
    </row>
    <row r="7" spans="1:27" x14ac:dyDescent="0.25">
      <c r="A7" s="3">
        <v>4</v>
      </c>
      <c r="B7" s="3" t="s">
        <v>64</v>
      </c>
      <c r="C7" s="3" t="s">
        <v>65</v>
      </c>
      <c r="D7" s="3">
        <v>3.6</v>
      </c>
      <c r="E7" s="3">
        <v>4.5</v>
      </c>
      <c r="F7" s="3">
        <f t="shared" si="0"/>
        <v>4.05</v>
      </c>
      <c r="G7" s="3"/>
      <c r="H7" s="3"/>
      <c r="I7" s="3">
        <v>10.8</v>
      </c>
      <c r="J7" s="3"/>
      <c r="K7" s="3"/>
      <c r="L7" s="3"/>
      <c r="M7" s="3"/>
      <c r="N7" s="4"/>
      <c r="O7" s="4"/>
      <c r="P7" s="4"/>
      <c r="Q7" s="8" t="s">
        <v>39</v>
      </c>
      <c r="R7" s="26" t="s">
        <v>122</v>
      </c>
      <c r="W7" s="3">
        <v>10.8</v>
      </c>
      <c r="X7" s="3">
        <v>19.399999999999999</v>
      </c>
      <c r="Y7" s="36">
        <f t="shared" si="1"/>
        <v>0.55670103092783518</v>
      </c>
    </row>
    <row r="8" spans="1:27" x14ac:dyDescent="0.25">
      <c r="A8" s="3">
        <v>5</v>
      </c>
      <c r="B8" s="3" t="s">
        <v>64</v>
      </c>
      <c r="C8" s="3" t="s">
        <v>65</v>
      </c>
      <c r="D8" s="3">
        <v>3</v>
      </c>
      <c r="E8" s="3">
        <v>2.5</v>
      </c>
      <c r="F8" s="3">
        <f t="shared" si="0"/>
        <v>2.75</v>
      </c>
      <c r="G8" s="3"/>
      <c r="H8" s="3"/>
      <c r="I8" s="3">
        <v>10</v>
      </c>
      <c r="J8" s="3"/>
      <c r="K8" s="3"/>
      <c r="L8" s="3"/>
      <c r="M8" s="3"/>
      <c r="N8" s="4"/>
      <c r="O8" s="4"/>
      <c r="P8" s="4"/>
      <c r="Q8" s="8"/>
      <c r="R8" s="26" t="s">
        <v>121</v>
      </c>
      <c r="W8" s="3">
        <v>10</v>
      </c>
      <c r="X8" s="3">
        <v>19.399999999999999</v>
      </c>
      <c r="Y8" s="36">
        <f t="shared" si="1"/>
        <v>0.51546391752577325</v>
      </c>
    </row>
    <row r="9" spans="1:27" x14ac:dyDescent="0.25">
      <c r="A9" s="3">
        <v>6</v>
      </c>
      <c r="B9" s="3" t="s">
        <v>64</v>
      </c>
      <c r="C9" s="3" t="s">
        <v>65</v>
      </c>
      <c r="D9" s="3">
        <v>5</v>
      </c>
      <c r="E9" s="3">
        <v>5.5</v>
      </c>
      <c r="F9" s="3">
        <f t="shared" si="0"/>
        <v>5.25</v>
      </c>
      <c r="G9" s="3"/>
      <c r="H9" s="3"/>
      <c r="I9" s="3">
        <v>7.9</v>
      </c>
      <c r="J9" s="3"/>
      <c r="K9" s="3"/>
      <c r="L9" s="3"/>
      <c r="M9" s="3"/>
      <c r="N9" s="4"/>
      <c r="O9" s="4"/>
      <c r="P9" s="4"/>
      <c r="Q9" s="8"/>
      <c r="R9" s="26" t="s">
        <v>121</v>
      </c>
      <c r="W9" s="3">
        <v>7.9</v>
      </c>
      <c r="X9" s="3">
        <v>19.399999999999999</v>
      </c>
      <c r="Y9" s="36">
        <f t="shared" si="1"/>
        <v>0.40721649484536088</v>
      </c>
    </row>
    <row r="10" spans="1:27" x14ac:dyDescent="0.25">
      <c r="A10" s="3">
        <v>7</v>
      </c>
      <c r="B10" s="3" t="s">
        <v>64</v>
      </c>
      <c r="C10" s="3" t="s">
        <v>65</v>
      </c>
      <c r="D10" s="3">
        <v>3.7</v>
      </c>
      <c r="E10" s="3">
        <v>4</v>
      </c>
      <c r="F10" s="3">
        <f t="shared" si="0"/>
        <v>3.85</v>
      </c>
      <c r="G10" s="3"/>
      <c r="H10" s="3"/>
      <c r="I10" s="3">
        <v>7.9</v>
      </c>
      <c r="J10" s="3"/>
      <c r="K10" s="3"/>
      <c r="L10" s="3"/>
      <c r="M10" s="3"/>
      <c r="N10" s="4"/>
      <c r="O10" s="4"/>
      <c r="P10" s="4"/>
      <c r="Q10" s="8" t="s">
        <v>45</v>
      </c>
      <c r="R10" s="26" t="s">
        <v>122</v>
      </c>
      <c r="W10" s="3">
        <v>7.9</v>
      </c>
      <c r="X10" s="3">
        <v>19.399999999999999</v>
      </c>
      <c r="Y10" s="36">
        <f t="shared" si="1"/>
        <v>0.40721649484536088</v>
      </c>
    </row>
    <row r="11" spans="1:27" x14ac:dyDescent="0.25">
      <c r="A11" s="3">
        <v>8</v>
      </c>
      <c r="B11" s="3" t="s">
        <v>64</v>
      </c>
      <c r="C11" s="3" t="s">
        <v>65</v>
      </c>
      <c r="D11" s="3">
        <v>7.6</v>
      </c>
      <c r="E11" s="3">
        <v>6.1</v>
      </c>
      <c r="F11" s="3">
        <f t="shared" si="0"/>
        <v>6.85</v>
      </c>
      <c r="G11" s="3"/>
      <c r="H11" s="3"/>
      <c r="I11" s="3">
        <v>10.7</v>
      </c>
      <c r="J11" s="3"/>
      <c r="K11" s="3"/>
      <c r="L11" s="3"/>
      <c r="M11" s="3"/>
      <c r="N11" s="4"/>
      <c r="O11" s="4"/>
      <c r="P11" s="4"/>
      <c r="Q11" s="8"/>
      <c r="R11" s="26" t="s">
        <v>121</v>
      </c>
      <c r="W11" s="3">
        <v>10.7</v>
      </c>
      <c r="X11" s="3">
        <v>19.399999999999999</v>
      </c>
      <c r="Y11" s="36">
        <f t="shared" si="1"/>
        <v>0.55154639175257736</v>
      </c>
    </row>
    <row r="12" spans="1:27" x14ac:dyDescent="0.25">
      <c r="A12" s="3">
        <v>9</v>
      </c>
      <c r="B12" s="3" t="s">
        <v>64</v>
      </c>
      <c r="C12" s="3" t="s">
        <v>65</v>
      </c>
      <c r="D12" s="3">
        <v>4</v>
      </c>
      <c r="E12" s="3">
        <v>5</v>
      </c>
      <c r="F12" s="3">
        <f t="shared" si="0"/>
        <v>4.5</v>
      </c>
      <c r="G12" s="3"/>
      <c r="H12" s="3"/>
      <c r="I12" s="3">
        <v>11.2</v>
      </c>
      <c r="J12" s="3"/>
      <c r="K12" s="3"/>
      <c r="L12" s="3"/>
      <c r="M12" s="3"/>
      <c r="N12" s="4"/>
      <c r="O12" s="4"/>
      <c r="P12" s="4"/>
      <c r="Q12" s="8"/>
      <c r="R12" s="26" t="s">
        <v>121</v>
      </c>
      <c r="W12" s="3">
        <v>11.2</v>
      </c>
      <c r="X12" s="3">
        <v>19.399999999999999</v>
      </c>
      <c r="Y12" s="36">
        <f t="shared" si="1"/>
        <v>0.57731958762886604</v>
      </c>
    </row>
    <row r="13" spans="1:27" x14ac:dyDescent="0.25">
      <c r="A13" s="3">
        <v>10</v>
      </c>
      <c r="B13" s="3" t="s">
        <v>64</v>
      </c>
      <c r="C13" s="3" t="s">
        <v>65</v>
      </c>
      <c r="D13" s="3">
        <v>4</v>
      </c>
      <c r="E13" s="3">
        <v>4.2</v>
      </c>
      <c r="F13" s="3">
        <f t="shared" si="0"/>
        <v>4.0999999999999996</v>
      </c>
      <c r="G13" s="3"/>
      <c r="H13" s="3"/>
      <c r="I13" s="3">
        <v>10.4</v>
      </c>
      <c r="J13" s="3"/>
      <c r="K13" s="3"/>
      <c r="L13" s="3"/>
      <c r="M13" s="3"/>
      <c r="N13" s="4"/>
      <c r="O13" s="4"/>
      <c r="P13" s="4"/>
      <c r="Q13" s="8" t="s">
        <v>40</v>
      </c>
      <c r="R13" s="26" t="s">
        <v>122</v>
      </c>
      <c r="W13" s="3">
        <v>10.4</v>
      </c>
      <c r="X13" s="3">
        <v>19.399999999999999</v>
      </c>
      <c r="Y13" s="36">
        <f t="shared" si="1"/>
        <v>0.53608247422680422</v>
      </c>
    </row>
    <row r="14" spans="1:27" x14ac:dyDescent="0.25">
      <c r="A14" s="3">
        <v>11</v>
      </c>
      <c r="B14" s="3" t="s">
        <v>64</v>
      </c>
      <c r="C14" s="3" t="s">
        <v>65</v>
      </c>
      <c r="D14" s="3">
        <v>4</v>
      </c>
      <c r="E14" s="3">
        <v>3.8</v>
      </c>
      <c r="F14" s="3">
        <f t="shared" si="0"/>
        <v>3.9</v>
      </c>
      <c r="G14" s="3"/>
      <c r="H14" s="3"/>
      <c r="I14" s="3">
        <v>9.1999999999999993</v>
      </c>
      <c r="J14" s="3"/>
      <c r="K14" s="3"/>
      <c r="L14" s="3">
        <v>713.9</v>
      </c>
      <c r="M14" s="3">
        <v>23.2</v>
      </c>
      <c r="N14" s="4">
        <f t="shared" ref="N14:N64" si="2">M14*0.1*0.067*100/10</f>
        <v>1.5543999999999998</v>
      </c>
      <c r="O14" s="4"/>
      <c r="P14" s="4"/>
      <c r="Q14" s="8"/>
      <c r="R14" s="26" t="s">
        <v>121</v>
      </c>
      <c r="T14" s="1">
        <f>3/10</f>
        <v>0.3</v>
      </c>
      <c r="W14" s="3">
        <v>9.1999999999999993</v>
      </c>
      <c r="X14" s="3">
        <v>23.2</v>
      </c>
      <c r="Y14" s="36">
        <f t="shared" si="1"/>
        <v>0.39655172413793099</v>
      </c>
    </row>
    <row r="15" spans="1:27" x14ac:dyDescent="0.25">
      <c r="A15" s="3">
        <v>12</v>
      </c>
      <c r="B15" s="3" t="s">
        <v>64</v>
      </c>
      <c r="C15" s="3" t="s">
        <v>65</v>
      </c>
      <c r="D15" s="3">
        <v>4</v>
      </c>
      <c r="E15" s="3">
        <v>5.5</v>
      </c>
      <c r="F15" s="3">
        <f t="shared" si="0"/>
        <v>4.75</v>
      </c>
      <c r="G15" s="3"/>
      <c r="H15" s="3"/>
      <c r="I15" s="3">
        <v>10.8</v>
      </c>
      <c r="J15" s="3"/>
      <c r="K15" s="3"/>
      <c r="L15" s="3"/>
      <c r="M15" s="3"/>
      <c r="N15" s="4"/>
      <c r="O15" s="4"/>
      <c r="P15" s="4"/>
      <c r="Q15" s="8" t="s">
        <v>40</v>
      </c>
      <c r="R15" s="26" t="s">
        <v>122</v>
      </c>
      <c r="W15" s="3">
        <v>10.8</v>
      </c>
      <c r="X15" s="3">
        <v>23.2</v>
      </c>
      <c r="Y15" s="36">
        <f t="shared" si="1"/>
        <v>0.46551724137931039</v>
      </c>
    </row>
    <row r="16" spans="1:27" x14ac:dyDescent="0.25">
      <c r="A16" s="3">
        <v>13</v>
      </c>
      <c r="B16" s="3" t="s">
        <v>64</v>
      </c>
      <c r="C16" s="3" t="s">
        <v>65</v>
      </c>
      <c r="D16" s="3">
        <v>3.6</v>
      </c>
      <c r="E16" s="3">
        <v>5.4</v>
      </c>
      <c r="F16" s="3">
        <f t="shared" si="0"/>
        <v>4.5</v>
      </c>
      <c r="G16" s="3"/>
      <c r="H16" s="3"/>
      <c r="I16" s="3">
        <v>10.1</v>
      </c>
      <c r="J16" s="3"/>
      <c r="K16" s="3"/>
      <c r="L16" s="3"/>
      <c r="M16" s="3"/>
      <c r="N16" s="4"/>
      <c r="O16" s="4"/>
      <c r="P16" s="4"/>
      <c r="Q16" s="8"/>
      <c r="R16" s="26" t="s">
        <v>121</v>
      </c>
      <c r="W16" s="3">
        <v>10.1</v>
      </c>
      <c r="X16" s="3">
        <v>23.2</v>
      </c>
      <c r="Y16" s="36">
        <f t="shared" si="1"/>
        <v>0.43534482758620691</v>
      </c>
    </row>
    <row r="17" spans="1:25" x14ac:dyDescent="0.25">
      <c r="A17" s="3">
        <v>14</v>
      </c>
      <c r="B17" s="3" t="s">
        <v>64</v>
      </c>
      <c r="C17" s="3" t="s">
        <v>65</v>
      </c>
      <c r="D17" s="3">
        <v>5</v>
      </c>
      <c r="E17" s="3">
        <v>4.3</v>
      </c>
      <c r="F17" s="3">
        <f t="shared" si="0"/>
        <v>4.6500000000000004</v>
      </c>
      <c r="G17" s="3"/>
      <c r="H17" s="3"/>
      <c r="I17" s="3">
        <v>9.1</v>
      </c>
      <c r="J17" s="3"/>
      <c r="K17" s="3"/>
      <c r="L17" s="3"/>
      <c r="M17" s="3"/>
      <c r="N17" s="4"/>
      <c r="O17" s="4"/>
      <c r="P17" s="4"/>
      <c r="Q17" s="8" t="s">
        <v>44</v>
      </c>
      <c r="R17" s="26" t="s">
        <v>122</v>
      </c>
      <c r="W17" s="3">
        <v>9.1</v>
      </c>
      <c r="X17" s="3">
        <v>23.2</v>
      </c>
      <c r="Y17" s="36">
        <f t="shared" si="1"/>
        <v>0.39224137931034481</v>
      </c>
    </row>
    <row r="18" spans="1:25" x14ac:dyDescent="0.25">
      <c r="A18" s="3">
        <v>15</v>
      </c>
      <c r="B18" s="3" t="s">
        <v>64</v>
      </c>
      <c r="C18" s="3" t="s">
        <v>65</v>
      </c>
      <c r="D18" s="3">
        <v>4.2</v>
      </c>
      <c r="E18" s="3">
        <v>3</v>
      </c>
      <c r="F18" s="3">
        <f t="shared" si="0"/>
        <v>3.6</v>
      </c>
      <c r="G18" s="3"/>
      <c r="H18" s="3"/>
      <c r="I18" s="3">
        <v>12.2</v>
      </c>
      <c r="J18" s="3"/>
      <c r="K18" s="3"/>
      <c r="L18" s="3"/>
      <c r="M18" s="3"/>
      <c r="N18" s="4"/>
      <c r="O18" s="4"/>
      <c r="P18" s="4"/>
      <c r="Q18" s="8"/>
      <c r="R18" s="26" t="s">
        <v>121</v>
      </c>
      <c r="W18" s="3">
        <v>12.2</v>
      </c>
      <c r="X18" s="3">
        <v>23.2</v>
      </c>
      <c r="Y18" s="36">
        <f t="shared" si="1"/>
        <v>0.52586206896551724</v>
      </c>
    </row>
    <row r="19" spans="1:25" x14ac:dyDescent="0.25">
      <c r="A19" s="3">
        <v>16</v>
      </c>
      <c r="B19" s="3" t="s">
        <v>64</v>
      </c>
      <c r="C19" s="3" t="s">
        <v>65</v>
      </c>
      <c r="D19" s="3">
        <v>3.6</v>
      </c>
      <c r="E19" s="3">
        <v>3.5</v>
      </c>
      <c r="F19" s="3">
        <f t="shared" si="0"/>
        <v>3.55</v>
      </c>
      <c r="G19" s="3"/>
      <c r="H19" s="3"/>
      <c r="I19" s="3">
        <v>11.6</v>
      </c>
      <c r="J19" s="3"/>
      <c r="K19" s="3"/>
      <c r="L19" s="3"/>
      <c r="M19" s="3"/>
      <c r="N19" s="4"/>
      <c r="O19" s="4"/>
      <c r="P19" s="4"/>
      <c r="Q19" s="8" t="s">
        <v>40</v>
      </c>
      <c r="R19" s="26" t="s">
        <v>122</v>
      </c>
      <c r="W19" s="3">
        <v>11.6</v>
      </c>
      <c r="X19" s="3">
        <v>23.2</v>
      </c>
      <c r="Y19" s="36">
        <f t="shared" si="1"/>
        <v>0.5</v>
      </c>
    </row>
    <row r="20" spans="1:25" x14ac:dyDescent="0.25">
      <c r="A20" s="3">
        <v>17</v>
      </c>
      <c r="B20" s="3" t="s">
        <v>64</v>
      </c>
      <c r="C20" s="3" t="s">
        <v>65</v>
      </c>
      <c r="D20" s="3">
        <v>2.8</v>
      </c>
      <c r="E20" s="3">
        <v>3.4</v>
      </c>
      <c r="F20" s="3">
        <f t="shared" si="0"/>
        <v>3.0999999999999996</v>
      </c>
      <c r="G20" s="3"/>
      <c r="H20" s="3"/>
      <c r="I20" s="3">
        <v>9.6</v>
      </c>
      <c r="J20" s="3"/>
      <c r="K20" s="3"/>
      <c r="L20" s="3"/>
      <c r="M20" s="3"/>
      <c r="N20" s="4"/>
      <c r="O20" s="4"/>
      <c r="P20" s="4"/>
      <c r="Q20" s="8"/>
      <c r="R20" s="26" t="s">
        <v>121</v>
      </c>
      <c r="W20" s="3">
        <v>9.6</v>
      </c>
      <c r="X20" s="3">
        <v>23.2</v>
      </c>
      <c r="Y20" s="36">
        <f t="shared" si="1"/>
        <v>0.41379310344827586</v>
      </c>
    </row>
    <row r="21" spans="1:25" x14ac:dyDescent="0.25">
      <c r="A21" s="3">
        <v>18</v>
      </c>
      <c r="B21" s="3" t="s">
        <v>64</v>
      </c>
      <c r="C21" s="3" t="s">
        <v>65</v>
      </c>
      <c r="D21" s="3">
        <v>4.4000000000000004</v>
      </c>
      <c r="E21" s="3">
        <v>3.8</v>
      </c>
      <c r="F21" s="3">
        <f t="shared" si="0"/>
        <v>4.0999999999999996</v>
      </c>
      <c r="G21" s="3"/>
      <c r="H21" s="3"/>
      <c r="I21" s="3">
        <v>11</v>
      </c>
      <c r="J21" s="3"/>
      <c r="K21" s="3"/>
      <c r="L21" s="3"/>
      <c r="M21" s="3"/>
      <c r="N21" s="4"/>
      <c r="O21" s="4"/>
      <c r="P21" s="4"/>
      <c r="Q21" s="8" t="s">
        <v>41</v>
      </c>
      <c r="R21" s="26" t="s">
        <v>121</v>
      </c>
      <c r="W21" s="3">
        <v>11</v>
      </c>
      <c r="X21" s="3">
        <v>23.2</v>
      </c>
      <c r="Y21" s="36">
        <f t="shared" si="1"/>
        <v>0.47413793103448276</v>
      </c>
    </row>
    <row r="22" spans="1:25" x14ac:dyDescent="0.25">
      <c r="A22" s="3">
        <v>19</v>
      </c>
      <c r="B22" s="3" t="s">
        <v>64</v>
      </c>
      <c r="C22" s="3" t="s">
        <v>65</v>
      </c>
      <c r="D22" s="3">
        <v>3.8</v>
      </c>
      <c r="E22" s="3">
        <v>4.0999999999999996</v>
      </c>
      <c r="F22" s="3">
        <f t="shared" si="0"/>
        <v>3.9499999999999997</v>
      </c>
      <c r="G22" s="3"/>
      <c r="H22" s="3"/>
      <c r="I22" s="3">
        <v>10.9</v>
      </c>
      <c r="J22" s="3"/>
      <c r="K22" s="3"/>
      <c r="L22" s="3"/>
      <c r="M22" s="3"/>
      <c r="N22" s="4"/>
      <c r="O22" s="4"/>
      <c r="P22" s="4"/>
      <c r="Q22" s="8"/>
      <c r="R22" s="26" t="s">
        <v>121</v>
      </c>
      <c r="W22" s="3">
        <v>10.9</v>
      </c>
      <c r="X22" s="3">
        <v>23.2</v>
      </c>
      <c r="Y22" s="36">
        <f t="shared" si="1"/>
        <v>0.46982758620689657</v>
      </c>
    </row>
    <row r="23" spans="1:25" x14ac:dyDescent="0.25">
      <c r="A23" s="3">
        <v>20</v>
      </c>
      <c r="B23" s="3" t="s">
        <v>64</v>
      </c>
      <c r="C23" s="3" t="s">
        <v>65</v>
      </c>
      <c r="D23" s="3">
        <v>3.5</v>
      </c>
      <c r="E23" s="3">
        <v>4</v>
      </c>
      <c r="F23" s="3">
        <f t="shared" si="0"/>
        <v>3.75</v>
      </c>
      <c r="G23" s="3"/>
      <c r="H23" s="3"/>
      <c r="I23" s="3">
        <v>11.4</v>
      </c>
      <c r="J23" s="3"/>
      <c r="K23" s="3"/>
      <c r="L23" s="3"/>
      <c r="M23" s="3"/>
      <c r="N23" s="4"/>
      <c r="O23" s="4"/>
      <c r="P23" s="4"/>
      <c r="Q23" s="8" t="s">
        <v>41</v>
      </c>
      <c r="R23" s="26" t="s">
        <v>121</v>
      </c>
      <c r="W23" s="3">
        <v>11.4</v>
      </c>
      <c r="X23" s="3">
        <v>23.2</v>
      </c>
      <c r="Y23" s="36">
        <f t="shared" si="1"/>
        <v>0.49137931034482762</v>
      </c>
    </row>
    <row r="24" spans="1:25" x14ac:dyDescent="0.25">
      <c r="A24" s="3">
        <v>21</v>
      </c>
      <c r="B24" s="3" t="s">
        <v>64</v>
      </c>
      <c r="C24" s="3" t="s">
        <v>65</v>
      </c>
      <c r="D24" s="3">
        <v>4.2</v>
      </c>
      <c r="E24" s="3">
        <v>4.7</v>
      </c>
      <c r="F24" s="3">
        <f t="shared" si="0"/>
        <v>4.45</v>
      </c>
      <c r="G24" s="3"/>
      <c r="H24" s="3"/>
      <c r="I24" s="3">
        <v>11.8</v>
      </c>
      <c r="J24" s="3"/>
      <c r="K24" s="3"/>
      <c r="L24" s="3">
        <v>684.7</v>
      </c>
      <c r="M24" s="3">
        <v>24.1</v>
      </c>
      <c r="N24" s="4">
        <f t="shared" si="2"/>
        <v>1.6147000000000002</v>
      </c>
      <c r="O24" s="4"/>
      <c r="P24" s="4"/>
      <c r="Q24" s="8" t="s">
        <v>39</v>
      </c>
      <c r="R24" s="26" t="s">
        <v>122</v>
      </c>
      <c r="T24" s="1">
        <f>4/10</f>
        <v>0.4</v>
      </c>
      <c r="W24" s="3">
        <v>11.8</v>
      </c>
      <c r="X24" s="3">
        <v>24.1</v>
      </c>
      <c r="Y24" s="36">
        <f t="shared" si="1"/>
        <v>0.48962655601659749</v>
      </c>
    </row>
    <row r="25" spans="1:25" x14ac:dyDescent="0.25">
      <c r="A25" s="3">
        <v>22</v>
      </c>
      <c r="B25" s="3" t="s">
        <v>64</v>
      </c>
      <c r="C25" s="3" t="s">
        <v>65</v>
      </c>
      <c r="D25" s="3">
        <v>4.2</v>
      </c>
      <c r="E25" s="3">
        <v>3</v>
      </c>
      <c r="F25" s="3">
        <f t="shared" si="0"/>
        <v>3.6</v>
      </c>
      <c r="G25" s="3"/>
      <c r="H25" s="3"/>
      <c r="I25" s="3">
        <v>11.3</v>
      </c>
      <c r="J25" s="3"/>
      <c r="K25" s="3"/>
      <c r="L25" s="3"/>
      <c r="M25" s="3"/>
      <c r="N25" s="4"/>
      <c r="O25" s="4"/>
      <c r="P25" s="4"/>
      <c r="Q25" s="8" t="s">
        <v>44</v>
      </c>
      <c r="R25" s="26" t="s">
        <v>122</v>
      </c>
      <c r="W25" s="3">
        <v>11.3</v>
      </c>
      <c r="X25" s="3">
        <v>24.1</v>
      </c>
      <c r="Y25" s="36">
        <f t="shared" si="1"/>
        <v>0.46887966804979253</v>
      </c>
    </row>
    <row r="26" spans="1:25" x14ac:dyDescent="0.25">
      <c r="A26" s="3">
        <v>23</v>
      </c>
      <c r="B26" s="3" t="s">
        <v>64</v>
      </c>
      <c r="C26" s="3" t="s">
        <v>65</v>
      </c>
      <c r="D26" s="3">
        <v>3.2</v>
      </c>
      <c r="E26" s="3">
        <v>4</v>
      </c>
      <c r="F26" s="3">
        <f t="shared" si="0"/>
        <v>3.6</v>
      </c>
      <c r="G26" s="3"/>
      <c r="H26" s="3"/>
      <c r="I26" s="3">
        <v>12.4</v>
      </c>
      <c r="J26" s="3"/>
      <c r="K26" s="3"/>
      <c r="L26" s="3"/>
      <c r="M26" s="3"/>
      <c r="N26" s="4"/>
      <c r="O26" s="4"/>
      <c r="P26" s="4"/>
      <c r="Q26" s="8"/>
      <c r="R26" s="26" t="s">
        <v>121</v>
      </c>
      <c r="W26" s="3">
        <v>12.4</v>
      </c>
      <c r="X26" s="3">
        <v>24.1</v>
      </c>
      <c r="Y26" s="36">
        <f t="shared" si="1"/>
        <v>0.51452282157676343</v>
      </c>
    </row>
    <row r="27" spans="1:25" x14ac:dyDescent="0.25">
      <c r="A27" s="3">
        <v>24</v>
      </c>
      <c r="B27" s="3" t="s">
        <v>64</v>
      </c>
      <c r="C27" s="3" t="s">
        <v>65</v>
      </c>
      <c r="D27" s="3">
        <v>4.4000000000000004</v>
      </c>
      <c r="E27" s="3">
        <v>4</v>
      </c>
      <c r="F27" s="3">
        <f t="shared" si="0"/>
        <v>4.2</v>
      </c>
      <c r="G27" s="3"/>
      <c r="H27" s="3"/>
      <c r="I27" s="3">
        <v>11.3</v>
      </c>
      <c r="J27" s="3"/>
      <c r="K27" s="3"/>
      <c r="L27" s="3"/>
      <c r="M27" s="3"/>
      <c r="N27" s="4"/>
      <c r="O27" s="4"/>
      <c r="P27" s="4"/>
      <c r="Q27" s="8"/>
      <c r="R27" s="26" t="s">
        <v>121</v>
      </c>
      <c r="W27" s="3">
        <v>11.3</v>
      </c>
      <c r="X27" s="3">
        <v>24.1</v>
      </c>
      <c r="Y27" s="36">
        <f t="shared" si="1"/>
        <v>0.46887966804979253</v>
      </c>
    </row>
    <row r="28" spans="1:25" x14ac:dyDescent="0.25">
      <c r="A28" s="3">
        <v>25</v>
      </c>
      <c r="B28" s="3" t="s">
        <v>64</v>
      </c>
      <c r="C28" s="3" t="s">
        <v>65</v>
      </c>
      <c r="D28" s="3">
        <v>3.8</v>
      </c>
      <c r="E28" s="3">
        <v>3.5</v>
      </c>
      <c r="F28" s="3">
        <f t="shared" si="0"/>
        <v>3.65</v>
      </c>
      <c r="G28" s="3"/>
      <c r="H28" s="3"/>
      <c r="I28" s="3">
        <v>10.7</v>
      </c>
      <c r="J28" s="3"/>
      <c r="K28" s="3"/>
      <c r="L28" s="3"/>
      <c r="M28" s="3"/>
      <c r="N28" s="4"/>
      <c r="O28" s="4"/>
      <c r="P28" s="4"/>
      <c r="Q28" s="8"/>
      <c r="R28" s="26" t="s">
        <v>121</v>
      </c>
      <c r="W28" s="3">
        <v>10.7</v>
      </c>
      <c r="X28" s="3">
        <v>24.1</v>
      </c>
      <c r="Y28" s="36">
        <f t="shared" si="1"/>
        <v>0.44398340248962648</v>
      </c>
    </row>
    <row r="29" spans="1:25" x14ac:dyDescent="0.25">
      <c r="A29" s="3">
        <v>26</v>
      </c>
      <c r="B29" s="3" t="s">
        <v>64</v>
      </c>
      <c r="C29" s="3" t="s">
        <v>65</v>
      </c>
      <c r="D29" s="3">
        <v>5</v>
      </c>
      <c r="E29" s="3">
        <v>4</v>
      </c>
      <c r="F29" s="3">
        <f t="shared" si="0"/>
        <v>4.5</v>
      </c>
      <c r="G29" s="3"/>
      <c r="H29" s="3"/>
      <c r="I29" s="3">
        <v>12.8</v>
      </c>
      <c r="J29" s="3"/>
      <c r="K29" s="3"/>
      <c r="L29" s="3"/>
      <c r="M29" s="3"/>
      <c r="N29" s="4"/>
      <c r="O29" s="4"/>
      <c r="P29" s="4"/>
      <c r="Q29" s="8" t="s">
        <v>40</v>
      </c>
      <c r="R29" s="26" t="s">
        <v>122</v>
      </c>
      <c r="W29" s="3">
        <v>12.8</v>
      </c>
      <c r="X29" s="3">
        <v>24.1</v>
      </c>
      <c r="Y29" s="36">
        <f t="shared" si="1"/>
        <v>0.53112033195020747</v>
      </c>
    </row>
    <row r="30" spans="1:25" x14ac:dyDescent="0.25">
      <c r="A30" s="3">
        <v>27</v>
      </c>
      <c r="B30" s="3" t="s">
        <v>64</v>
      </c>
      <c r="C30" s="3" t="s">
        <v>65</v>
      </c>
      <c r="D30" s="3">
        <v>3.2</v>
      </c>
      <c r="E30" s="3">
        <v>3.8</v>
      </c>
      <c r="F30" s="3">
        <f t="shared" si="0"/>
        <v>3.5</v>
      </c>
      <c r="G30" s="3"/>
      <c r="H30" s="3"/>
      <c r="I30" s="3">
        <v>9.6999999999999993</v>
      </c>
      <c r="J30" s="3"/>
      <c r="K30" s="3"/>
      <c r="L30" s="3"/>
      <c r="M30" s="3"/>
      <c r="N30" s="4"/>
      <c r="O30" s="4"/>
      <c r="P30" s="4"/>
      <c r="Q30" s="8"/>
      <c r="R30" s="26" t="s">
        <v>121</v>
      </c>
      <c r="W30" s="3">
        <v>9.6999999999999993</v>
      </c>
      <c r="X30" s="3">
        <v>24.1</v>
      </c>
      <c r="Y30" s="36">
        <f t="shared" si="1"/>
        <v>0.40248962655601656</v>
      </c>
    </row>
    <row r="31" spans="1:25" x14ac:dyDescent="0.25">
      <c r="A31" s="3">
        <v>28</v>
      </c>
      <c r="B31" s="3" t="s">
        <v>64</v>
      </c>
      <c r="C31" s="3" t="s">
        <v>65</v>
      </c>
      <c r="D31" s="3">
        <v>3.8</v>
      </c>
      <c r="E31" s="3">
        <v>4</v>
      </c>
      <c r="F31" s="3">
        <f t="shared" si="0"/>
        <v>3.9</v>
      </c>
      <c r="G31" s="3"/>
      <c r="H31" s="3"/>
      <c r="I31" s="3">
        <v>11.7</v>
      </c>
      <c r="J31" s="3"/>
      <c r="K31" s="3"/>
      <c r="L31" s="3"/>
      <c r="M31" s="3"/>
      <c r="N31" s="4"/>
      <c r="O31" s="4"/>
      <c r="P31" s="4"/>
      <c r="Q31" s="8"/>
      <c r="R31" s="26" t="s">
        <v>121</v>
      </c>
      <c r="W31" s="3">
        <v>11.7</v>
      </c>
      <c r="X31" s="3">
        <v>24.1</v>
      </c>
      <c r="Y31" s="36">
        <f t="shared" si="1"/>
        <v>0.48547717842323646</v>
      </c>
    </row>
    <row r="32" spans="1:25" x14ac:dyDescent="0.25">
      <c r="A32" s="3">
        <v>29</v>
      </c>
      <c r="B32" s="3" t="s">
        <v>64</v>
      </c>
      <c r="C32" s="3" t="s">
        <v>65</v>
      </c>
      <c r="D32" s="3">
        <v>3.5</v>
      </c>
      <c r="E32" s="3">
        <v>3.8</v>
      </c>
      <c r="F32" s="3">
        <f t="shared" si="0"/>
        <v>3.65</v>
      </c>
      <c r="G32" s="3"/>
      <c r="H32" s="3"/>
      <c r="I32" s="3">
        <v>14.7</v>
      </c>
      <c r="J32" s="3"/>
      <c r="K32" s="3"/>
      <c r="L32" s="3"/>
      <c r="M32" s="3"/>
      <c r="N32" s="4"/>
      <c r="O32" s="4"/>
      <c r="P32" s="4"/>
      <c r="Q32" s="8" t="s">
        <v>39</v>
      </c>
      <c r="R32" s="26" t="s">
        <v>122</v>
      </c>
      <c r="W32" s="3">
        <v>14.7</v>
      </c>
      <c r="X32" s="3">
        <v>24.1</v>
      </c>
      <c r="Y32" s="36">
        <f t="shared" si="1"/>
        <v>0.60995850622406633</v>
      </c>
    </row>
    <row r="33" spans="1:27" x14ac:dyDescent="0.25">
      <c r="A33" s="3">
        <v>30</v>
      </c>
      <c r="B33" s="3" t="s">
        <v>64</v>
      </c>
      <c r="C33" s="3" t="s">
        <v>65</v>
      </c>
      <c r="D33" s="3">
        <v>3</v>
      </c>
      <c r="E33" s="3">
        <v>3.1</v>
      </c>
      <c r="F33" s="3">
        <f t="shared" si="0"/>
        <v>3.05</v>
      </c>
      <c r="G33" s="3"/>
      <c r="H33" s="3"/>
      <c r="I33" s="3">
        <v>9</v>
      </c>
      <c r="J33" s="3"/>
      <c r="K33" s="3"/>
      <c r="L33" s="3"/>
      <c r="M33" s="3"/>
      <c r="N33" s="4"/>
      <c r="O33" s="4"/>
      <c r="P33" s="4"/>
      <c r="Q33" s="8" t="s">
        <v>46</v>
      </c>
      <c r="R33" s="26" t="s">
        <v>121</v>
      </c>
      <c r="W33" s="3">
        <v>9</v>
      </c>
      <c r="X33" s="3">
        <v>24.1</v>
      </c>
      <c r="Y33" s="36">
        <f t="shared" si="1"/>
        <v>0.37344398340248963</v>
      </c>
    </row>
    <row r="34" spans="1:27" x14ac:dyDescent="0.25">
      <c r="A34" s="3">
        <v>1</v>
      </c>
      <c r="B34" s="3" t="s">
        <v>69</v>
      </c>
      <c r="C34" s="3" t="s">
        <v>65</v>
      </c>
      <c r="D34" s="3">
        <v>4.5</v>
      </c>
      <c r="E34" s="3">
        <v>4.5</v>
      </c>
      <c r="F34" s="3">
        <f t="shared" si="0"/>
        <v>4.5</v>
      </c>
      <c r="G34" s="3">
        <f>AVERAGE(F34:F63)</f>
        <v>4.5350000000000001</v>
      </c>
      <c r="H34" s="3">
        <f>STDEV(F34:F63)</f>
        <v>0.73580240038599232</v>
      </c>
      <c r="I34" s="3">
        <v>13.2</v>
      </c>
      <c r="J34" s="3">
        <f>AVERAGE(I34:I63)</f>
        <v>14.357666666666665</v>
      </c>
      <c r="K34" s="3">
        <f>STDEV(I34:I63)</f>
        <v>1.3177977536557837</v>
      </c>
      <c r="L34" s="3">
        <v>506.1</v>
      </c>
      <c r="M34" s="3">
        <v>24.7</v>
      </c>
      <c r="N34" s="4">
        <f t="shared" si="2"/>
        <v>1.6549000000000003</v>
      </c>
      <c r="O34" s="4">
        <f>AVERAGE(N34:N63)</f>
        <v>1.7933666666666672</v>
      </c>
      <c r="P34" s="4">
        <f>STDEV(N34:N63)</f>
        <v>0.12158854112675818</v>
      </c>
      <c r="Q34" s="8"/>
      <c r="R34" s="26" t="s">
        <v>121</v>
      </c>
      <c r="S34" s="1">
        <f>13/30</f>
        <v>0.43333333333333335</v>
      </c>
      <c r="T34" s="1">
        <f>5/10</f>
        <v>0.5</v>
      </c>
      <c r="U34" s="33">
        <f>AVERAGE(T34:T57)</f>
        <v>0.39999999999999997</v>
      </c>
      <c r="V34" s="33">
        <f>STDEV(T34:T56)</f>
        <v>0.17320508075688781</v>
      </c>
      <c r="W34" s="3">
        <v>13.2</v>
      </c>
      <c r="X34" s="3">
        <v>24.7</v>
      </c>
      <c r="Y34" s="36">
        <f t="shared" si="1"/>
        <v>0.53441295546558698</v>
      </c>
      <c r="Z34" s="36">
        <f>AVERAGE(Y34:Y63)</f>
        <v>0.53770713110327273</v>
      </c>
      <c r="AA34" s="36">
        <f>STDEV(Y34:Y63)</f>
        <v>5.4518667062542332E-2</v>
      </c>
    </row>
    <row r="35" spans="1:27" x14ac:dyDescent="0.25">
      <c r="A35" s="3">
        <v>2</v>
      </c>
      <c r="B35" s="3" t="s">
        <v>69</v>
      </c>
      <c r="C35" s="3" t="s">
        <v>65</v>
      </c>
      <c r="D35" s="3">
        <v>4</v>
      </c>
      <c r="E35" s="3">
        <v>5</v>
      </c>
      <c r="F35" s="3">
        <f t="shared" si="0"/>
        <v>4.5</v>
      </c>
      <c r="G35" s="3"/>
      <c r="H35" s="3"/>
      <c r="I35" s="3">
        <v>13.7</v>
      </c>
      <c r="J35" s="3"/>
      <c r="K35" s="3"/>
      <c r="L35" s="3"/>
      <c r="M35" s="3"/>
      <c r="N35" s="4"/>
      <c r="O35" s="4"/>
      <c r="P35" s="4"/>
      <c r="Q35" s="8" t="s">
        <v>48</v>
      </c>
      <c r="R35" s="1" t="s">
        <v>123</v>
      </c>
      <c r="W35" s="3">
        <v>13.7</v>
      </c>
      <c r="X35" s="3">
        <v>24.7</v>
      </c>
      <c r="Y35" s="36">
        <f t="shared" si="1"/>
        <v>0.55465587044534415</v>
      </c>
    </row>
    <row r="36" spans="1:27" x14ac:dyDescent="0.25">
      <c r="A36" s="3">
        <v>3</v>
      </c>
      <c r="B36" s="3" t="s">
        <v>69</v>
      </c>
      <c r="C36" s="3" t="s">
        <v>65</v>
      </c>
      <c r="D36" s="3">
        <v>4.5999999999999996</v>
      </c>
      <c r="E36" s="3">
        <v>5.6</v>
      </c>
      <c r="F36" s="3">
        <f t="shared" si="0"/>
        <v>5.0999999999999996</v>
      </c>
      <c r="G36" s="3"/>
      <c r="H36" s="3"/>
      <c r="I36" s="3">
        <v>15.7</v>
      </c>
      <c r="J36" s="3"/>
      <c r="K36" s="3"/>
      <c r="L36" s="3"/>
      <c r="M36" s="3"/>
      <c r="N36" s="4"/>
      <c r="O36" s="4"/>
      <c r="P36" s="4"/>
      <c r="Q36" s="8"/>
      <c r="R36" s="26" t="s">
        <v>121</v>
      </c>
      <c r="W36" s="3">
        <v>15.7</v>
      </c>
      <c r="X36" s="3">
        <v>24.7</v>
      </c>
      <c r="Y36" s="36">
        <f t="shared" si="1"/>
        <v>0.63562753036437247</v>
      </c>
    </row>
    <row r="37" spans="1:27" x14ac:dyDescent="0.25">
      <c r="A37" s="3">
        <v>4</v>
      </c>
      <c r="B37" s="3" t="s">
        <v>69</v>
      </c>
      <c r="C37" s="3" t="s">
        <v>65</v>
      </c>
      <c r="D37" s="3">
        <v>4.3</v>
      </c>
      <c r="E37" s="3">
        <v>5</v>
      </c>
      <c r="F37" s="3">
        <f t="shared" si="0"/>
        <v>4.6500000000000004</v>
      </c>
      <c r="G37" s="3"/>
      <c r="H37" s="3"/>
      <c r="I37" s="3">
        <v>15.4</v>
      </c>
      <c r="J37" s="3"/>
      <c r="K37" s="3"/>
      <c r="L37" s="3"/>
      <c r="M37" s="3"/>
      <c r="N37" s="4"/>
      <c r="O37" s="4"/>
      <c r="P37" s="4"/>
      <c r="Q37" s="8"/>
      <c r="R37" s="26" t="s">
        <v>121</v>
      </c>
      <c r="W37" s="3">
        <v>15.4</v>
      </c>
      <c r="X37" s="3">
        <v>24.7</v>
      </c>
      <c r="Y37" s="36">
        <f t="shared" si="1"/>
        <v>0.62348178137651822</v>
      </c>
    </row>
    <row r="38" spans="1:27" x14ac:dyDescent="0.25">
      <c r="A38" s="3">
        <v>5</v>
      </c>
      <c r="B38" s="3" t="s">
        <v>69</v>
      </c>
      <c r="C38" s="3" t="s">
        <v>65</v>
      </c>
      <c r="D38" s="3">
        <v>3.8</v>
      </c>
      <c r="E38" s="3">
        <v>3.5</v>
      </c>
      <c r="F38" s="3">
        <f t="shared" si="0"/>
        <v>3.65</v>
      </c>
      <c r="G38" s="3"/>
      <c r="H38" s="3"/>
      <c r="I38" s="3">
        <v>15.2</v>
      </c>
      <c r="J38" s="3"/>
      <c r="K38" s="3"/>
      <c r="L38" s="3"/>
      <c r="M38" s="3"/>
      <c r="N38" s="4"/>
      <c r="O38" s="4"/>
      <c r="P38" s="4"/>
      <c r="Q38" s="8" t="s">
        <v>48</v>
      </c>
      <c r="R38" s="26" t="s">
        <v>123</v>
      </c>
      <c r="W38" s="3">
        <v>15.2</v>
      </c>
      <c r="X38" s="3">
        <v>24.7</v>
      </c>
      <c r="Y38" s="36">
        <f t="shared" si="1"/>
        <v>0.61538461538461542</v>
      </c>
    </row>
    <row r="39" spans="1:27" x14ac:dyDescent="0.25">
      <c r="A39" s="3">
        <v>6</v>
      </c>
      <c r="B39" s="3" t="s">
        <v>69</v>
      </c>
      <c r="C39" s="3" t="s">
        <v>65</v>
      </c>
      <c r="D39" s="3">
        <v>5.6</v>
      </c>
      <c r="E39" s="3">
        <v>6.2</v>
      </c>
      <c r="F39" s="3">
        <f t="shared" si="0"/>
        <v>5.9</v>
      </c>
      <c r="G39" s="3"/>
      <c r="H39" s="3"/>
      <c r="I39" s="3">
        <v>13.7</v>
      </c>
      <c r="J39" s="3"/>
      <c r="K39" s="3"/>
      <c r="L39" s="3"/>
      <c r="M39" s="3"/>
      <c r="N39" s="4"/>
      <c r="O39" s="4"/>
      <c r="P39" s="4"/>
      <c r="Q39" s="8"/>
      <c r="R39" s="26" t="s">
        <v>121</v>
      </c>
      <c r="W39" s="3">
        <v>13.7</v>
      </c>
      <c r="X39" s="3">
        <v>24.7</v>
      </c>
      <c r="Y39" s="36">
        <f t="shared" si="1"/>
        <v>0.55465587044534415</v>
      </c>
    </row>
    <row r="40" spans="1:27" x14ac:dyDescent="0.25">
      <c r="A40" s="3">
        <v>7</v>
      </c>
      <c r="B40" s="3" t="s">
        <v>69</v>
      </c>
      <c r="C40" s="3" t="s">
        <v>65</v>
      </c>
      <c r="D40" s="3">
        <v>5.5</v>
      </c>
      <c r="E40" s="3">
        <v>6</v>
      </c>
      <c r="F40" s="3">
        <f t="shared" si="0"/>
        <v>5.75</v>
      </c>
      <c r="G40" s="3"/>
      <c r="H40" s="3"/>
      <c r="I40" s="3">
        <v>14.2</v>
      </c>
      <c r="J40" s="3"/>
      <c r="K40" s="3"/>
      <c r="L40" s="3"/>
      <c r="M40" s="3"/>
      <c r="N40" s="4"/>
      <c r="O40" s="4"/>
      <c r="P40" s="4"/>
      <c r="Q40" s="8"/>
      <c r="R40" s="26" t="s">
        <v>121</v>
      </c>
      <c r="W40" s="3">
        <v>14.2</v>
      </c>
      <c r="X40" s="3">
        <v>24.7</v>
      </c>
      <c r="Y40" s="36">
        <f t="shared" si="1"/>
        <v>0.5748987854251012</v>
      </c>
    </row>
    <row r="41" spans="1:27" x14ac:dyDescent="0.25">
      <c r="A41" s="3">
        <v>8</v>
      </c>
      <c r="B41" s="3" t="s">
        <v>69</v>
      </c>
      <c r="C41" s="3" t="s">
        <v>65</v>
      </c>
      <c r="D41" s="3">
        <v>4.5</v>
      </c>
      <c r="E41" s="3">
        <v>5.2</v>
      </c>
      <c r="F41" s="3">
        <f t="shared" si="0"/>
        <v>4.8499999999999996</v>
      </c>
      <c r="G41" s="3"/>
      <c r="H41" s="3"/>
      <c r="I41" s="3">
        <v>14.6</v>
      </c>
      <c r="J41" s="3"/>
      <c r="K41" s="3"/>
      <c r="L41" s="3"/>
      <c r="M41" s="3"/>
      <c r="N41" s="4"/>
      <c r="O41" s="4"/>
      <c r="P41" s="4"/>
      <c r="Q41" s="8"/>
      <c r="R41" s="26" t="s">
        <v>121</v>
      </c>
      <c r="W41" s="3">
        <v>14.6</v>
      </c>
      <c r="X41" s="3">
        <v>24.7</v>
      </c>
      <c r="Y41" s="36">
        <f t="shared" si="1"/>
        <v>0.59109311740890691</v>
      </c>
    </row>
    <row r="42" spans="1:27" x14ac:dyDescent="0.25">
      <c r="A42" s="3">
        <v>9</v>
      </c>
      <c r="B42" s="3" t="s">
        <v>69</v>
      </c>
      <c r="C42" s="3" t="s">
        <v>65</v>
      </c>
      <c r="D42" s="3">
        <v>4.8</v>
      </c>
      <c r="E42" s="3">
        <v>5.2</v>
      </c>
      <c r="F42" s="3">
        <f t="shared" si="0"/>
        <v>5</v>
      </c>
      <c r="G42" s="3"/>
      <c r="H42" s="3"/>
      <c r="I42" s="3">
        <v>11.1</v>
      </c>
      <c r="J42" s="3"/>
      <c r="K42" s="3"/>
      <c r="L42" s="3"/>
      <c r="M42" s="3"/>
      <c r="N42" s="4"/>
      <c r="O42" s="4"/>
      <c r="P42" s="4"/>
      <c r="Q42" s="8"/>
      <c r="R42" s="26" t="s">
        <v>121</v>
      </c>
      <c r="W42" s="3">
        <v>11.1</v>
      </c>
      <c r="X42" s="3">
        <v>24.7</v>
      </c>
      <c r="Y42" s="36">
        <f t="shared" si="1"/>
        <v>0.44939271255060731</v>
      </c>
    </row>
    <row r="43" spans="1:27" x14ac:dyDescent="0.25">
      <c r="A43" s="3">
        <v>10</v>
      </c>
      <c r="B43" s="3" t="s">
        <v>69</v>
      </c>
      <c r="C43" s="3" t="s">
        <v>65</v>
      </c>
      <c r="D43" s="3">
        <v>5.4</v>
      </c>
      <c r="E43" s="3">
        <v>4.5</v>
      </c>
      <c r="F43" s="3">
        <f t="shared" si="0"/>
        <v>4.95</v>
      </c>
      <c r="G43" s="3"/>
      <c r="H43" s="3"/>
      <c r="I43" s="3">
        <v>14.5</v>
      </c>
      <c r="J43" s="3"/>
      <c r="K43" s="3"/>
      <c r="L43" s="3"/>
      <c r="M43" s="3"/>
      <c r="N43" s="4"/>
      <c r="O43" s="4"/>
      <c r="P43" s="4"/>
      <c r="Q43" s="8" t="s">
        <v>39</v>
      </c>
      <c r="R43" s="26" t="s">
        <v>122</v>
      </c>
      <c r="W43" s="3">
        <v>14.5</v>
      </c>
      <c r="X43" s="3">
        <v>24.7</v>
      </c>
      <c r="Y43" s="36">
        <f t="shared" si="1"/>
        <v>0.58704453441295545</v>
      </c>
    </row>
    <row r="44" spans="1:27" x14ac:dyDescent="0.25">
      <c r="A44" s="3">
        <v>11</v>
      </c>
      <c r="B44" s="3" t="s">
        <v>69</v>
      </c>
      <c r="C44" s="3" t="s">
        <v>65</v>
      </c>
      <c r="D44" s="3">
        <v>4.5999999999999996</v>
      </c>
      <c r="E44" s="3">
        <v>5.2</v>
      </c>
      <c r="F44" s="3">
        <f t="shared" si="0"/>
        <v>4.9000000000000004</v>
      </c>
      <c r="G44" s="3"/>
      <c r="H44" s="3"/>
      <c r="I44" s="3">
        <v>17</v>
      </c>
      <c r="J44" s="3"/>
      <c r="K44" s="3"/>
      <c r="L44" s="3">
        <v>500.2</v>
      </c>
      <c r="M44" s="3">
        <v>28.1</v>
      </c>
      <c r="N44" s="4">
        <f t="shared" si="2"/>
        <v>1.8827000000000005</v>
      </c>
      <c r="O44" s="4"/>
      <c r="P44" s="4"/>
      <c r="Q44" s="8"/>
      <c r="R44" s="26" t="s">
        <v>121</v>
      </c>
      <c r="T44" s="1">
        <f>5/10</f>
        <v>0.5</v>
      </c>
      <c r="W44" s="3">
        <v>17</v>
      </c>
      <c r="X44" s="3">
        <v>28.1</v>
      </c>
      <c r="Y44" s="36">
        <f t="shared" si="1"/>
        <v>0.60498220640569389</v>
      </c>
    </row>
    <row r="45" spans="1:27" x14ac:dyDescent="0.25">
      <c r="A45" s="3">
        <v>12</v>
      </c>
      <c r="B45" s="3" t="s">
        <v>69</v>
      </c>
      <c r="C45" s="3" t="s">
        <v>65</v>
      </c>
      <c r="D45" s="3">
        <v>4</v>
      </c>
      <c r="E45" s="3">
        <v>4.5999999999999996</v>
      </c>
      <c r="F45" s="3">
        <f t="shared" si="0"/>
        <v>4.3</v>
      </c>
      <c r="G45" s="3"/>
      <c r="H45" s="3"/>
      <c r="I45" s="3">
        <v>15.5</v>
      </c>
      <c r="J45" s="3"/>
      <c r="K45" s="3"/>
      <c r="L45" s="3"/>
      <c r="M45" s="3"/>
      <c r="N45" s="4"/>
      <c r="O45" s="4"/>
      <c r="P45" s="4"/>
      <c r="Q45" s="8" t="s">
        <v>42</v>
      </c>
      <c r="R45" s="26" t="s">
        <v>122</v>
      </c>
      <c r="W45" s="3">
        <v>15.5</v>
      </c>
      <c r="X45" s="3">
        <v>28.1</v>
      </c>
      <c r="Y45" s="36">
        <f t="shared" si="1"/>
        <v>0.55160142348754448</v>
      </c>
    </row>
    <row r="46" spans="1:27" x14ac:dyDescent="0.25">
      <c r="A46" s="3">
        <v>13</v>
      </c>
      <c r="B46" s="3" t="s">
        <v>69</v>
      </c>
      <c r="C46" s="3" t="s">
        <v>65</v>
      </c>
      <c r="D46" s="3">
        <v>3.6</v>
      </c>
      <c r="E46" s="3">
        <v>4</v>
      </c>
      <c r="F46" s="3">
        <f t="shared" si="0"/>
        <v>3.8</v>
      </c>
      <c r="G46" s="3"/>
      <c r="H46" s="3"/>
      <c r="I46" s="3">
        <v>14.9</v>
      </c>
      <c r="J46" s="3"/>
      <c r="K46" s="3"/>
      <c r="L46" s="3"/>
      <c r="M46" s="3"/>
      <c r="N46" s="4"/>
      <c r="O46" s="4"/>
      <c r="P46" s="4"/>
      <c r="Q46" s="8"/>
      <c r="R46" s="26" t="s">
        <v>121</v>
      </c>
      <c r="W46" s="3">
        <v>14.9</v>
      </c>
      <c r="X46" s="3">
        <v>28.1</v>
      </c>
      <c r="Y46" s="36">
        <f t="shared" si="1"/>
        <v>0.53024911032028466</v>
      </c>
    </row>
    <row r="47" spans="1:27" x14ac:dyDescent="0.25">
      <c r="A47" s="3">
        <v>14</v>
      </c>
      <c r="B47" s="3" t="s">
        <v>69</v>
      </c>
      <c r="C47" s="3" t="s">
        <v>65</v>
      </c>
      <c r="D47" s="3">
        <v>4</v>
      </c>
      <c r="E47" s="3">
        <v>3.7</v>
      </c>
      <c r="F47" s="3">
        <f t="shared" si="0"/>
        <v>3.85</v>
      </c>
      <c r="G47" s="3"/>
      <c r="H47" s="3"/>
      <c r="I47" s="3">
        <v>14.5</v>
      </c>
      <c r="J47" s="3"/>
      <c r="K47" s="3"/>
      <c r="L47" s="3"/>
      <c r="M47" s="3"/>
      <c r="N47" s="4"/>
      <c r="O47" s="4"/>
      <c r="P47" s="4"/>
      <c r="Q47" s="8" t="s">
        <v>40</v>
      </c>
      <c r="R47" s="26" t="s">
        <v>122</v>
      </c>
      <c r="W47" s="3">
        <v>14.5</v>
      </c>
      <c r="X47" s="3">
        <v>28.1</v>
      </c>
      <c r="Y47" s="36">
        <f t="shared" si="1"/>
        <v>0.51601423487544484</v>
      </c>
    </row>
    <row r="48" spans="1:27" x14ac:dyDescent="0.25">
      <c r="A48" s="3">
        <v>15</v>
      </c>
      <c r="B48" s="3" t="s">
        <v>69</v>
      </c>
      <c r="C48" s="3" t="s">
        <v>65</v>
      </c>
      <c r="D48" s="3">
        <v>5.2</v>
      </c>
      <c r="E48" s="3">
        <v>4.2</v>
      </c>
      <c r="F48" s="3">
        <f t="shared" si="0"/>
        <v>4.7</v>
      </c>
      <c r="G48" s="3"/>
      <c r="H48" s="3"/>
      <c r="I48" s="3">
        <v>13.1</v>
      </c>
      <c r="J48" s="3"/>
      <c r="K48" s="3"/>
      <c r="L48" s="3"/>
      <c r="M48" s="3"/>
      <c r="N48" s="4"/>
      <c r="O48" s="4"/>
      <c r="P48" s="4"/>
      <c r="Q48" s="8"/>
      <c r="R48" s="26" t="s">
        <v>121</v>
      </c>
      <c r="W48" s="3">
        <v>13.1</v>
      </c>
      <c r="X48" s="3">
        <v>28.1</v>
      </c>
      <c r="Y48" s="36">
        <f t="shared" si="1"/>
        <v>0.46619217081850528</v>
      </c>
    </row>
    <row r="49" spans="1:27" x14ac:dyDescent="0.25">
      <c r="A49" s="3">
        <v>16</v>
      </c>
      <c r="B49" s="3" t="s">
        <v>69</v>
      </c>
      <c r="C49" s="3" t="s">
        <v>65</v>
      </c>
      <c r="D49" s="3">
        <v>3.7</v>
      </c>
      <c r="E49" s="3">
        <v>5</v>
      </c>
      <c r="F49" s="3">
        <f t="shared" si="0"/>
        <v>4.3499999999999996</v>
      </c>
      <c r="G49" s="3"/>
      <c r="H49" s="3"/>
      <c r="I49" s="3">
        <v>15</v>
      </c>
      <c r="J49" s="3"/>
      <c r="K49" s="3"/>
      <c r="L49" s="3"/>
      <c r="M49" s="3"/>
      <c r="N49" s="4"/>
      <c r="O49" s="4"/>
      <c r="P49" s="4"/>
      <c r="Q49" s="8"/>
      <c r="R49" s="26" t="s">
        <v>121</v>
      </c>
      <c r="W49" s="3">
        <v>15</v>
      </c>
      <c r="X49" s="3">
        <v>28.1</v>
      </c>
      <c r="Y49" s="36">
        <f t="shared" si="1"/>
        <v>0.53380782918149461</v>
      </c>
    </row>
    <row r="50" spans="1:27" x14ac:dyDescent="0.25">
      <c r="A50" s="3">
        <v>17</v>
      </c>
      <c r="B50" s="3" t="s">
        <v>69</v>
      </c>
      <c r="C50" s="3" t="s">
        <v>65</v>
      </c>
      <c r="D50" s="3">
        <v>4.5999999999999996</v>
      </c>
      <c r="E50" s="3">
        <v>4.7</v>
      </c>
      <c r="F50" s="3">
        <f t="shared" si="0"/>
        <v>4.6500000000000004</v>
      </c>
      <c r="G50" s="3"/>
      <c r="H50" s="3"/>
      <c r="I50" s="3">
        <v>12.83</v>
      </c>
      <c r="J50" s="3"/>
      <c r="K50" s="3"/>
      <c r="L50" s="3"/>
      <c r="M50" s="3"/>
      <c r="N50" s="4"/>
      <c r="O50" s="4"/>
      <c r="P50" s="4"/>
      <c r="Q50" s="8" t="s">
        <v>40</v>
      </c>
      <c r="R50" s="26" t="s">
        <v>122</v>
      </c>
      <c r="W50" s="3">
        <v>12.83</v>
      </c>
      <c r="X50" s="3">
        <v>28.1</v>
      </c>
      <c r="Y50" s="36">
        <f t="shared" si="1"/>
        <v>0.45658362989323842</v>
      </c>
    </row>
    <row r="51" spans="1:27" x14ac:dyDescent="0.25">
      <c r="A51" s="3">
        <v>18</v>
      </c>
      <c r="B51" s="3" t="s">
        <v>69</v>
      </c>
      <c r="C51" s="3" t="s">
        <v>65</v>
      </c>
      <c r="D51" s="3">
        <v>3.6</v>
      </c>
      <c r="E51" s="3">
        <v>4.2</v>
      </c>
      <c r="F51" s="3">
        <f t="shared" si="0"/>
        <v>3.9000000000000004</v>
      </c>
      <c r="G51" s="3"/>
      <c r="H51" s="3"/>
      <c r="I51" s="3">
        <v>13.3</v>
      </c>
      <c r="J51" s="3"/>
      <c r="K51" s="3"/>
      <c r="L51" s="3"/>
      <c r="M51" s="3"/>
      <c r="N51" s="4"/>
      <c r="O51" s="4"/>
      <c r="P51" s="4"/>
      <c r="Q51" s="8"/>
      <c r="R51" s="26" t="s">
        <v>121</v>
      </c>
      <c r="W51" s="3">
        <v>13.3</v>
      </c>
      <c r="X51" s="3">
        <v>28.1</v>
      </c>
      <c r="Y51" s="36">
        <f t="shared" si="1"/>
        <v>0.47330960854092524</v>
      </c>
    </row>
    <row r="52" spans="1:27" x14ac:dyDescent="0.25">
      <c r="A52" s="3">
        <v>19</v>
      </c>
      <c r="B52" s="3" t="s">
        <v>69</v>
      </c>
      <c r="C52" s="3" t="s">
        <v>65</v>
      </c>
      <c r="D52" s="3">
        <v>4.2</v>
      </c>
      <c r="E52" s="3">
        <v>5</v>
      </c>
      <c r="F52" s="3">
        <f t="shared" si="0"/>
        <v>4.5999999999999996</v>
      </c>
      <c r="G52" s="3"/>
      <c r="H52" s="3"/>
      <c r="I52" s="3">
        <v>15.9</v>
      </c>
      <c r="J52" s="3"/>
      <c r="K52" s="3"/>
      <c r="L52" s="3"/>
      <c r="M52" s="3"/>
      <c r="N52" s="4"/>
      <c r="O52" s="4"/>
      <c r="P52" s="4"/>
      <c r="Q52" s="8" t="s">
        <v>44</v>
      </c>
      <c r="R52" s="26" t="s">
        <v>122</v>
      </c>
      <c r="W52" s="3">
        <v>15.9</v>
      </c>
      <c r="X52" s="3">
        <v>28.1</v>
      </c>
      <c r="Y52" s="36">
        <f t="shared" si="1"/>
        <v>0.5658362989323843</v>
      </c>
    </row>
    <row r="53" spans="1:27" x14ac:dyDescent="0.25">
      <c r="A53" s="3">
        <v>20</v>
      </c>
      <c r="B53" s="3" t="s">
        <v>69</v>
      </c>
      <c r="C53" s="3" t="s">
        <v>65</v>
      </c>
      <c r="D53" s="3">
        <v>3</v>
      </c>
      <c r="E53" s="3">
        <v>4.3</v>
      </c>
      <c r="F53" s="3">
        <f t="shared" si="0"/>
        <v>3.65</v>
      </c>
      <c r="G53" s="3"/>
      <c r="H53" s="3"/>
      <c r="I53" s="3">
        <v>15</v>
      </c>
      <c r="J53" s="3"/>
      <c r="K53" s="3"/>
      <c r="L53" s="3"/>
      <c r="M53" s="3"/>
      <c r="N53" s="4"/>
      <c r="O53" s="4"/>
      <c r="P53" s="4"/>
      <c r="Q53" s="8" t="s">
        <v>39</v>
      </c>
      <c r="R53" s="26" t="s">
        <v>122</v>
      </c>
      <c r="W53" s="3">
        <v>15</v>
      </c>
      <c r="X53" s="3">
        <v>28.1</v>
      </c>
      <c r="Y53" s="36">
        <f t="shared" si="1"/>
        <v>0.53380782918149461</v>
      </c>
    </row>
    <row r="54" spans="1:27" x14ac:dyDescent="0.25">
      <c r="A54" s="3">
        <v>21</v>
      </c>
      <c r="B54" s="3" t="s">
        <v>69</v>
      </c>
      <c r="C54" s="3" t="s">
        <v>65</v>
      </c>
      <c r="D54" s="3">
        <v>5</v>
      </c>
      <c r="E54" s="3">
        <v>4.5999999999999996</v>
      </c>
      <c r="F54" s="3">
        <f t="shared" si="0"/>
        <v>4.8</v>
      </c>
      <c r="G54" s="3"/>
      <c r="H54" s="3"/>
      <c r="I54" s="3">
        <v>16</v>
      </c>
      <c r="J54" s="3"/>
      <c r="K54" s="3"/>
      <c r="L54" s="3">
        <v>505.3</v>
      </c>
      <c r="M54" s="3">
        <v>27.5</v>
      </c>
      <c r="N54" s="4">
        <f t="shared" si="2"/>
        <v>1.8425000000000005</v>
      </c>
      <c r="O54" s="4"/>
      <c r="P54" s="4"/>
      <c r="Q54" s="8" t="s">
        <v>42</v>
      </c>
      <c r="R54" s="26" t="s">
        <v>122</v>
      </c>
      <c r="T54" s="1">
        <f>2/10</f>
        <v>0.2</v>
      </c>
      <c r="W54" s="3">
        <v>16</v>
      </c>
      <c r="X54" s="3">
        <v>27.5</v>
      </c>
      <c r="Y54" s="36">
        <f t="shared" si="1"/>
        <v>0.58181818181818179</v>
      </c>
    </row>
    <row r="55" spans="1:27" x14ac:dyDescent="0.25">
      <c r="A55" s="3">
        <v>22</v>
      </c>
      <c r="B55" s="3" t="s">
        <v>69</v>
      </c>
      <c r="C55" s="3" t="s">
        <v>65</v>
      </c>
      <c r="D55" s="3">
        <v>3.2</v>
      </c>
      <c r="E55" s="3">
        <v>4</v>
      </c>
      <c r="F55" s="3">
        <f t="shared" si="0"/>
        <v>3.6</v>
      </c>
      <c r="G55" s="3"/>
      <c r="H55" s="3"/>
      <c r="I55" s="3">
        <v>13.6</v>
      </c>
      <c r="J55" s="3"/>
      <c r="K55" s="3"/>
      <c r="L55" s="3"/>
      <c r="M55" s="3"/>
      <c r="N55" s="4"/>
      <c r="O55" s="4"/>
      <c r="P55" s="4"/>
      <c r="Q55" s="8"/>
      <c r="R55" s="26" t="s">
        <v>121</v>
      </c>
      <c r="W55" s="3">
        <v>13.6</v>
      </c>
      <c r="X55" s="3">
        <v>27.5</v>
      </c>
      <c r="Y55" s="36">
        <f t="shared" si="1"/>
        <v>0.49454545454545451</v>
      </c>
    </row>
    <row r="56" spans="1:27" x14ac:dyDescent="0.25">
      <c r="A56" s="3">
        <v>23</v>
      </c>
      <c r="B56" s="3" t="s">
        <v>69</v>
      </c>
      <c r="C56" s="3" t="s">
        <v>65</v>
      </c>
      <c r="D56" s="3">
        <v>4.5</v>
      </c>
      <c r="E56" s="3">
        <v>5.5</v>
      </c>
      <c r="F56" s="3">
        <f t="shared" si="0"/>
        <v>5</v>
      </c>
      <c r="G56" s="3"/>
      <c r="H56" s="3"/>
      <c r="I56" s="3">
        <v>14.7</v>
      </c>
      <c r="J56" s="3"/>
      <c r="K56" s="3"/>
      <c r="L56" s="3"/>
      <c r="M56" s="3"/>
      <c r="N56" s="4"/>
      <c r="O56" s="4"/>
      <c r="P56" s="4"/>
      <c r="Q56" s="8"/>
      <c r="R56" s="26" t="s">
        <v>121</v>
      </c>
      <c r="W56" s="3">
        <v>14.7</v>
      </c>
      <c r="X56" s="3">
        <v>27.5</v>
      </c>
      <c r="Y56" s="36">
        <f t="shared" si="1"/>
        <v>0.53454545454545455</v>
      </c>
    </row>
    <row r="57" spans="1:27" x14ac:dyDescent="0.25">
      <c r="A57" s="3">
        <v>24</v>
      </c>
      <c r="B57" s="3" t="s">
        <v>69</v>
      </c>
      <c r="C57" s="3" t="s">
        <v>65</v>
      </c>
      <c r="D57" s="3">
        <v>3.8</v>
      </c>
      <c r="E57" s="3">
        <v>4.5999999999999996</v>
      </c>
      <c r="F57" s="3">
        <f t="shared" si="0"/>
        <v>4.1999999999999993</v>
      </c>
      <c r="G57" s="3"/>
      <c r="H57" s="3"/>
      <c r="I57" s="3">
        <v>15</v>
      </c>
      <c r="J57" s="3"/>
      <c r="K57" s="3"/>
      <c r="L57" s="3"/>
      <c r="M57" s="3"/>
      <c r="N57" s="4"/>
      <c r="O57" s="4"/>
      <c r="P57" s="4"/>
      <c r="Q57" s="8"/>
      <c r="R57" s="26" t="s">
        <v>121</v>
      </c>
      <c r="W57" s="3">
        <v>15</v>
      </c>
      <c r="X57" s="3">
        <v>27.5</v>
      </c>
      <c r="Y57" s="36">
        <f t="shared" si="1"/>
        <v>0.54545454545454541</v>
      </c>
    </row>
    <row r="58" spans="1:27" x14ac:dyDescent="0.25">
      <c r="A58" s="3">
        <v>25</v>
      </c>
      <c r="B58" s="3" t="s">
        <v>69</v>
      </c>
      <c r="C58" s="3" t="s">
        <v>65</v>
      </c>
      <c r="D58" s="3">
        <v>4.4000000000000004</v>
      </c>
      <c r="E58" s="3">
        <v>4.5999999999999996</v>
      </c>
      <c r="F58" s="3">
        <f t="shared" si="0"/>
        <v>4.5</v>
      </c>
      <c r="G58" s="3"/>
      <c r="H58" s="3"/>
      <c r="I58" s="3">
        <v>15.1</v>
      </c>
      <c r="J58" s="3"/>
      <c r="K58" s="3"/>
      <c r="L58" s="3"/>
      <c r="M58" s="3"/>
      <c r="N58" s="4"/>
      <c r="O58" s="4"/>
      <c r="P58" s="4"/>
      <c r="Q58" s="8" t="s">
        <v>44</v>
      </c>
      <c r="R58" s="26" t="s">
        <v>122</v>
      </c>
      <c r="W58" s="3">
        <v>15.1</v>
      </c>
      <c r="X58" s="3">
        <v>27.5</v>
      </c>
      <c r="Y58" s="36">
        <f t="shared" si="1"/>
        <v>0.54909090909090907</v>
      </c>
    </row>
    <row r="59" spans="1:27" x14ac:dyDescent="0.25">
      <c r="A59" s="3">
        <v>26</v>
      </c>
      <c r="B59" s="3" t="s">
        <v>69</v>
      </c>
      <c r="C59" s="3" t="s">
        <v>65</v>
      </c>
      <c r="D59" s="3">
        <v>7.3</v>
      </c>
      <c r="E59" s="3">
        <v>5.7</v>
      </c>
      <c r="F59" s="3">
        <f t="shared" si="0"/>
        <v>6.5</v>
      </c>
      <c r="G59" s="3"/>
      <c r="H59" s="3"/>
      <c r="I59" s="3">
        <v>12.7</v>
      </c>
      <c r="J59" s="3"/>
      <c r="K59" s="3"/>
      <c r="L59" s="3"/>
      <c r="M59" s="3"/>
      <c r="N59" s="4"/>
      <c r="O59" s="4"/>
      <c r="P59" s="4"/>
      <c r="Q59" s="8"/>
      <c r="R59" s="26" t="s">
        <v>121</v>
      </c>
      <c r="W59" s="3">
        <v>12.7</v>
      </c>
      <c r="X59" s="3">
        <v>27.5</v>
      </c>
      <c r="Y59" s="36">
        <f t="shared" si="1"/>
        <v>0.46181818181818179</v>
      </c>
    </row>
    <row r="60" spans="1:27" x14ac:dyDescent="0.25">
      <c r="A60" s="3">
        <v>27</v>
      </c>
      <c r="B60" s="3" t="s">
        <v>69</v>
      </c>
      <c r="C60" s="3" t="s">
        <v>65</v>
      </c>
      <c r="D60" s="3">
        <v>4.5</v>
      </c>
      <c r="E60" s="3">
        <v>5.4</v>
      </c>
      <c r="F60" s="3">
        <f t="shared" si="0"/>
        <v>4.95</v>
      </c>
      <c r="G60" s="3"/>
      <c r="H60" s="3"/>
      <c r="I60" s="3">
        <v>12.5</v>
      </c>
      <c r="J60" s="3"/>
      <c r="K60" s="3"/>
      <c r="L60" s="3"/>
      <c r="M60" s="3"/>
      <c r="N60" s="4"/>
      <c r="O60" s="4"/>
      <c r="P60" s="4"/>
      <c r="Q60" s="8"/>
      <c r="R60" s="26" t="s">
        <v>121</v>
      </c>
      <c r="W60" s="3">
        <v>12.5</v>
      </c>
      <c r="X60" s="3">
        <v>27.5</v>
      </c>
      <c r="Y60" s="36">
        <f t="shared" si="1"/>
        <v>0.45454545454545453</v>
      </c>
    </row>
    <row r="61" spans="1:27" x14ac:dyDescent="0.25">
      <c r="A61" s="3">
        <v>28</v>
      </c>
      <c r="B61" s="3" t="s">
        <v>69</v>
      </c>
      <c r="C61" s="3" t="s">
        <v>65</v>
      </c>
      <c r="D61" s="3">
        <v>3.5</v>
      </c>
      <c r="E61" s="3">
        <v>3.2</v>
      </c>
      <c r="F61" s="3">
        <f t="shared" si="0"/>
        <v>3.35</v>
      </c>
      <c r="G61" s="3"/>
      <c r="H61" s="3"/>
      <c r="I61" s="3">
        <v>12.2</v>
      </c>
      <c r="J61" s="3"/>
      <c r="K61" s="3"/>
      <c r="L61" s="3"/>
      <c r="M61" s="3"/>
      <c r="N61" s="4"/>
      <c r="O61" s="4"/>
      <c r="P61" s="4"/>
      <c r="Q61" s="8"/>
      <c r="R61" s="26" t="s">
        <v>121</v>
      </c>
      <c r="W61" s="3">
        <v>12.2</v>
      </c>
      <c r="X61" s="3">
        <v>27.5</v>
      </c>
      <c r="Y61" s="36">
        <f t="shared" si="1"/>
        <v>0.44363636363636361</v>
      </c>
    </row>
    <row r="62" spans="1:27" x14ac:dyDescent="0.25">
      <c r="A62" s="3">
        <v>29</v>
      </c>
      <c r="B62" s="3" t="s">
        <v>69</v>
      </c>
      <c r="C62" s="3" t="s">
        <v>65</v>
      </c>
      <c r="D62" s="3">
        <v>2.8</v>
      </c>
      <c r="E62" s="3">
        <v>3.8</v>
      </c>
      <c r="F62" s="3">
        <f t="shared" si="0"/>
        <v>3.3</v>
      </c>
      <c r="G62" s="3"/>
      <c r="H62" s="3"/>
      <c r="I62" s="3">
        <v>15.4</v>
      </c>
      <c r="J62" s="3"/>
      <c r="K62" s="3"/>
      <c r="L62" s="3"/>
      <c r="M62" s="3"/>
      <c r="N62" s="4"/>
      <c r="O62" s="4"/>
      <c r="P62" s="4"/>
      <c r="Q62" s="8"/>
      <c r="R62" s="26" t="s">
        <v>121</v>
      </c>
      <c r="W62" s="3">
        <v>15.4</v>
      </c>
      <c r="X62" s="3">
        <v>27.5</v>
      </c>
      <c r="Y62" s="36">
        <f t="shared" si="1"/>
        <v>0.56000000000000005</v>
      </c>
    </row>
    <row r="63" spans="1:27" x14ac:dyDescent="0.25">
      <c r="A63" s="3">
        <v>30</v>
      </c>
      <c r="B63" s="3" t="s">
        <v>69</v>
      </c>
      <c r="C63" s="3" t="s">
        <v>65</v>
      </c>
      <c r="D63" s="3">
        <v>3.8</v>
      </c>
      <c r="E63" s="3">
        <v>4.8</v>
      </c>
      <c r="F63" s="3">
        <f t="shared" si="0"/>
        <v>4.3</v>
      </c>
      <c r="G63" s="3"/>
      <c r="H63" s="3"/>
      <c r="I63" s="3">
        <v>15.2</v>
      </c>
      <c r="J63" s="3"/>
      <c r="K63" s="3"/>
      <c r="L63" s="3"/>
      <c r="M63" s="3"/>
      <c r="N63" s="4"/>
      <c r="O63" s="4"/>
      <c r="P63" s="4"/>
      <c r="Q63" s="8" t="s">
        <v>42</v>
      </c>
      <c r="R63" s="26" t="s">
        <v>122</v>
      </c>
      <c r="W63" s="3">
        <v>15.2</v>
      </c>
      <c r="X63" s="3">
        <v>27.5</v>
      </c>
      <c r="Y63" s="36">
        <f t="shared" si="1"/>
        <v>0.55272727272727273</v>
      </c>
    </row>
    <row r="64" spans="1:27" x14ac:dyDescent="0.25">
      <c r="A64" s="3">
        <v>1</v>
      </c>
      <c r="B64" s="3" t="s">
        <v>70</v>
      </c>
      <c r="C64" s="3" t="s">
        <v>65</v>
      </c>
      <c r="D64" s="3">
        <v>5</v>
      </c>
      <c r="E64" s="3">
        <v>4.8</v>
      </c>
      <c r="F64" s="3">
        <f t="shared" si="0"/>
        <v>4.9000000000000004</v>
      </c>
      <c r="G64" s="3">
        <f>AVERAGE(F64:F93)</f>
        <v>4.4249999999999998</v>
      </c>
      <c r="H64" s="3">
        <f>STDEV(F64:F93)</f>
        <v>0.69910657270547638</v>
      </c>
      <c r="I64" s="3">
        <v>13.3</v>
      </c>
      <c r="J64" s="3">
        <f>AVERAGE(I64:I87)</f>
        <v>12.041666666666664</v>
      </c>
      <c r="K64" s="3">
        <f>STDEV(I64:I87)</f>
        <v>1.00473516591348</v>
      </c>
      <c r="L64" s="3">
        <v>1020.6</v>
      </c>
      <c r="M64" s="3">
        <v>20.100000000000001</v>
      </c>
      <c r="N64" s="4">
        <f t="shared" si="2"/>
        <v>1.3467</v>
      </c>
      <c r="O64" s="4">
        <f>AVERAGE(N64:N87)</f>
        <v>1.3422333333333334</v>
      </c>
      <c r="P64" s="4">
        <f>STDEV(N64:N87)</f>
        <v>1.3947162196422905E-2</v>
      </c>
      <c r="Q64" s="8"/>
      <c r="R64" s="26" t="s">
        <v>121</v>
      </c>
      <c r="S64" s="1">
        <f>6/28</f>
        <v>0.21428571428571427</v>
      </c>
      <c r="T64" s="1">
        <f>1/10</f>
        <v>0.1</v>
      </c>
      <c r="U64" s="33">
        <f>AVERAGE(T64:T87)</f>
        <v>0.25833333333333336</v>
      </c>
      <c r="V64" s="33">
        <f>STDEV(T64:T86)</f>
        <v>0.14215601757693316</v>
      </c>
      <c r="W64" s="3">
        <v>13.3</v>
      </c>
      <c r="X64" s="3">
        <v>20.100000000000001</v>
      </c>
      <c r="Y64" s="36">
        <f t="shared" si="1"/>
        <v>0.6616915422885572</v>
      </c>
      <c r="Z64" s="36">
        <f>AVERAGE(Y64:Y87)</f>
        <v>0.60120610941691188</v>
      </c>
      <c r="AA64" s="36">
        <f>STDEV(Y64:Y87)</f>
        <v>5.1516420960055334E-2</v>
      </c>
    </row>
    <row r="65" spans="1:25" s="19" customFormat="1" x14ac:dyDescent="0.25">
      <c r="A65" s="3">
        <v>2</v>
      </c>
      <c r="B65" s="3" t="s">
        <v>70</v>
      </c>
      <c r="C65" s="3" t="s">
        <v>65</v>
      </c>
      <c r="D65" s="3">
        <v>5.5</v>
      </c>
      <c r="E65" s="3">
        <v>5.2</v>
      </c>
      <c r="F65" s="3">
        <f t="shared" si="0"/>
        <v>5.35</v>
      </c>
      <c r="G65" s="3"/>
      <c r="H65" s="3"/>
      <c r="I65" s="3">
        <v>11.5</v>
      </c>
      <c r="J65" s="3"/>
      <c r="K65" s="3"/>
      <c r="L65" s="3"/>
      <c r="M65" s="3"/>
      <c r="N65" s="4"/>
      <c r="O65" s="4"/>
      <c r="P65" s="4"/>
      <c r="Q65" s="8"/>
      <c r="R65" s="26" t="s">
        <v>121</v>
      </c>
      <c r="W65" s="3">
        <v>11.5</v>
      </c>
      <c r="X65" s="3">
        <v>20.100000000000001</v>
      </c>
      <c r="Y65" s="36">
        <f t="shared" si="1"/>
        <v>0.57213930348258701</v>
      </c>
    </row>
    <row r="66" spans="1:25" x14ac:dyDescent="0.25">
      <c r="A66" s="3">
        <v>3</v>
      </c>
      <c r="B66" s="3" t="s">
        <v>70</v>
      </c>
      <c r="C66" s="3" t="s">
        <v>65</v>
      </c>
      <c r="D66" s="3">
        <v>3.4</v>
      </c>
      <c r="E66" s="3">
        <v>3.1</v>
      </c>
      <c r="F66" s="3">
        <f t="shared" si="0"/>
        <v>3.25</v>
      </c>
      <c r="G66" s="3"/>
      <c r="H66" s="3"/>
      <c r="I66" s="3">
        <v>12.1</v>
      </c>
      <c r="J66" s="3"/>
      <c r="K66" s="3"/>
      <c r="L66" s="3"/>
      <c r="M66" s="3"/>
      <c r="N66" s="4"/>
      <c r="O66" s="4"/>
      <c r="P66" s="4"/>
      <c r="Q66" s="8"/>
      <c r="R66" s="26" t="s">
        <v>121</v>
      </c>
      <c r="W66" s="3">
        <v>12.1</v>
      </c>
      <c r="X66" s="3">
        <v>20.100000000000001</v>
      </c>
      <c r="Y66" s="36">
        <f t="shared" si="1"/>
        <v>0.60199004975124371</v>
      </c>
    </row>
    <row r="67" spans="1:25" x14ac:dyDescent="0.25">
      <c r="A67" s="3">
        <v>4</v>
      </c>
      <c r="B67" s="3" t="s">
        <v>70</v>
      </c>
      <c r="C67" s="3" t="s">
        <v>65</v>
      </c>
      <c r="D67" s="3">
        <v>5</v>
      </c>
      <c r="E67" s="3">
        <v>4.5</v>
      </c>
      <c r="F67" s="3">
        <f t="shared" si="0"/>
        <v>4.75</v>
      </c>
      <c r="G67" s="3"/>
      <c r="H67" s="3"/>
      <c r="I67" s="3">
        <v>11.6</v>
      </c>
      <c r="J67" s="3"/>
      <c r="K67" s="3"/>
      <c r="L67" s="3"/>
      <c r="M67" s="3"/>
      <c r="N67" s="4"/>
      <c r="O67" s="4"/>
      <c r="P67" s="4"/>
      <c r="Q67" s="8"/>
      <c r="R67" s="26" t="s">
        <v>121</v>
      </c>
      <c r="W67" s="3">
        <v>11.6</v>
      </c>
      <c r="X67" s="3">
        <v>20.100000000000001</v>
      </c>
      <c r="Y67" s="36">
        <f t="shared" si="1"/>
        <v>0.57711442786069644</v>
      </c>
    </row>
    <row r="68" spans="1:25" x14ac:dyDescent="0.25">
      <c r="A68" s="3">
        <v>5</v>
      </c>
      <c r="B68" s="3" t="s">
        <v>70</v>
      </c>
      <c r="C68" s="3" t="s">
        <v>65</v>
      </c>
      <c r="D68" s="3">
        <v>4.2</v>
      </c>
      <c r="E68" s="3">
        <v>5.2</v>
      </c>
      <c r="F68" s="3">
        <f t="shared" si="0"/>
        <v>4.7</v>
      </c>
      <c r="G68" s="3"/>
      <c r="H68" s="3"/>
      <c r="I68" s="3">
        <v>12.6</v>
      </c>
      <c r="J68" s="3"/>
      <c r="K68" s="3"/>
      <c r="L68" s="3"/>
      <c r="M68" s="3"/>
      <c r="N68" s="4"/>
      <c r="O68" s="4"/>
      <c r="P68" s="4"/>
      <c r="Q68" s="8"/>
      <c r="R68" s="26" t="s">
        <v>121</v>
      </c>
      <c r="W68" s="3">
        <v>12.6</v>
      </c>
      <c r="X68" s="3">
        <v>20.100000000000001</v>
      </c>
      <c r="Y68" s="36">
        <f t="shared" si="1"/>
        <v>0.62686567164179097</v>
      </c>
    </row>
    <row r="69" spans="1:25" x14ac:dyDescent="0.25">
      <c r="A69" s="3">
        <v>6</v>
      </c>
      <c r="B69" s="3" t="s">
        <v>70</v>
      </c>
      <c r="C69" s="3" t="s">
        <v>65</v>
      </c>
      <c r="D69" s="3">
        <v>5.3</v>
      </c>
      <c r="E69" s="3">
        <v>4.5</v>
      </c>
      <c r="F69" s="3">
        <f t="shared" ref="F69:F132" si="3">AVERAGE(D69:E69)</f>
        <v>4.9000000000000004</v>
      </c>
      <c r="G69" s="3"/>
      <c r="H69" s="3"/>
      <c r="I69" s="3">
        <v>13</v>
      </c>
      <c r="J69" s="3"/>
      <c r="K69" s="3"/>
      <c r="L69" s="3"/>
      <c r="M69" s="3"/>
      <c r="N69" s="4"/>
      <c r="O69" s="4"/>
      <c r="P69" s="4"/>
      <c r="Q69" s="8"/>
      <c r="R69" s="26" t="s">
        <v>121</v>
      </c>
      <c r="W69" s="3">
        <v>13</v>
      </c>
      <c r="X69" s="3">
        <v>20.100000000000001</v>
      </c>
      <c r="Y69" s="36">
        <f t="shared" ref="Y69:Y132" si="4">W69/X69</f>
        <v>0.6467661691542288</v>
      </c>
    </row>
    <row r="70" spans="1:25" x14ac:dyDescent="0.25">
      <c r="A70" s="3">
        <v>7</v>
      </c>
      <c r="B70" s="3" t="s">
        <v>70</v>
      </c>
      <c r="C70" s="3" t="s">
        <v>65</v>
      </c>
      <c r="D70" s="3">
        <v>4</v>
      </c>
      <c r="E70" s="3">
        <v>4.5</v>
      </c>
      <c r="F70" s="3">
        <f t="shared" si="3"/>
        <v>4.25</v>
      </c>
      <c r="G70" s="3"/>
      <c r="H70" s="3"/>
      <c r="I70" s="3">
        <v>12.6</v>
      </c>
      <c r="J70" s="3"/>
      <c r="K70" s="3"/>
      <c r="L70" s="3"/>
      <c r="M70" s="3"/>
      <c r="N70" s="4"/>
      <c r="O70" s="4"/>
      <c r="P70" s="4"/>
      <c r="Q70" s="8" t="s">
        <v>39</v>
      </c>
      <c r="R70" s="26" t="s">
        <v>122</v>
      </c>
      <c r="W70" s="3">
        <v>12.6</v>
      </c>
      <c r="X70" s="3">
        <v>20.100000000000001</v>
      </c>
      <c r="Y70" s="36">
        <f t="shared" si="4"/>
        <v>0.62686567164179097</v>
      </c>
    </row>
    <row r="71" spans="1:25" x14ac:dyDescent="0.25">
      <c r="A71" s="3">
        <v>8</v>
      </c>
      <c r="B71" s="3" t="s">
        <v>70</v>
      </c>
      <c r="C71" s="3" t="s">
        <v>65</v>
      </c>
      <c r="D71" s="3">
        <v>5.4</v>
      </c>
      <c r="E71" s="3">
        <v>5.6</v>
      </c>
      <c r="F71" s="3">
        <f t="shared" si="3"/>
        <v>5.5</v>
      </c>
      <c r="G71" s="3"/>
      <c r="H71" s="3"/>
      <c r="I71" s="3">
        <v>12.8</v>
      </c>
      <c r="J71" s="3"/>
      <c r="K71" s="3"/>
      <c r="L71" s="3"/>
      <c r="M71" s="3"/>
      <c r="N71" s="4"/>
      <c r="O71" s="4"/>
      <c r="P71" s="4"/>
      <c r="Q71" s="8"/>
      <c r="R71" s="26" t="s">
        <v>121</v>
      </c>
      <c r="W71" s="3">
        <v>12.8</v>
      </c>
      <c r="X71" s="3">
        <v>20.100000000000001</v>
      </c>
      <c r="Y71" s="36">
        <f t="shared" si="4"/>
        <v>0.63681592039800994</v>
      </c>
    </row>
    <row r="72" spans="1:25" x14ac:dyDescent="0.25">
      <c r="A72" s="3">
        <v>11</v>
      </c>
      <c r="B72" s="3" t="s">
        <v>70</v>
      </c>
      <c r="C72" s="3" t="s">
        <v>65</v>
      </c>
      <c r="D72" s="3">
        <v>4.7</v>
      </c>
      <c r="E72" s="3">
        <v>4.3</v>
      </c>
      <c r="F72" s="3">
        <f t="shared" si="3"/>
        <v>4.5</v>
      </c>
      <c r="G72" s="3"/>
      <c r="H72" s="3"/>
      <c r="I72" s="3">
        <v>11.1</v>
      </c>
      <c r="J72" s="3"/>
      <c r="K72" s="3"/>
      <c r="L72" s="3">
        <v>876.7</v>
      </c>
      <c r="M72" s="3">
        <v>19.8</v>
      </c>
      <c r="N72" s="4">
        <f t="shared" ref="N72:N128" si="5">M72*0.1*0.067*100/10</f>
        <v>1.3266000000000004</v>
      </c>
      <c r="O72" s="4"/>
      <c r="P72" s="4"/>
      <c r="Q72" s="8" t="s">
        <v>48</v>
      </c>
      <c r="R72" s="26" t="s">
        <v>123</v>
      </c>
      <c r="T72" s="1">
        <f>3/10</f>
        <v>0.3</v>
      </c>
      <c r="W72" s="3">
        <v>11.1</v>
      </c>
      <c r="X72" s="3">
        <v>19.8</v>
      </c>
      <c r="Y72" s="36">
        <f t="shared" si="4"/>
        <v>0.56060606060606055</v>
      </c>
    </row>
    <row r="73" spans="1:25" x14ac:dyDescent="0.25">
      <c r="A73" s="3">
        <v>12</v>
      </c>
      <c r="B73" s="3" t="s">
        <v>70</v>
      </c>
      <c r="C73" s="3" t="s">
        <v>65</v>
      </c>
      <c r="D73" s="3">
        <v>5.7</v>
      </c>
      <c r="E73" s="3">
        <v>4.5</v>
      </c>
      <c r="F73" s="3">
        <f t="shared" si="3"/>
        <v>5.0999999999999996</v>
      </c>
      <c r="G73" s="3"/>
      <c r="H73" s="3"/>
      <c r="I73" s="3">
        <v>11.9</v>
      </c>
      <c r="J73" s="3"/>
      <c r="K73" s="3"/>
      <c r="L73" s="3"/>
      <c r="M73" s="3"/>
      <c r="N73" s="4"/>
      <c r="O73" s="4"/>
      <c r="P73" s="4"/>
      <c r="Q73" s="8"/>
      <c r="R73" s="26" t="s">
        <v>121</v>
      </c>
      <c r="W73" s="3">
        <v>11.9</v>
      </c>
      <c r="X73" s="3">
        <v>19.8</v>
      </c>
      <c r="Y73" s="36">
        <f t="shared" si="4"/>
        <v>0.60101010101010099</v>
      </c>
    </row>
    <row r="74" spans="1:25" x14ac:dyDescent="0.25">
      <c r="A74" s="3">
        <v>13</v>
      </c>
      <c r="B74" s="3" t="s">
        <v>70</v>
      </c>
      <c r="C74" s="3" t="s">
        <v>65</v>
      </c>
      <c r="D74" s="3">
        <v>4.5</v>
      </c>
      <c r="E74" s="3">
        <v>3.7</v>
      </c>
      <c r="F74" s="3">
        <f t="shared" si="3"/>
        <v>4.0999999999999996</v>
      </c>
      <c r="G74" s="3"/>
      <c r="H74" s="3"/>
      <c r="I74" s="3">
        <v>15.1</v>
      </c>
      <c r="J74" s="3"/>
      <c r="K74" s="3"/>
      <c r="L74" s="3"/>
      <c r="M74" s="3"/>
      <c r="N74" s="4"/>
      <c r="O74" s="4"/>
      <c r="P74" s="4"/>
      <c r="Q74" s="8"/>
      <c r="R74" s="26" t="s">
        <v>121</v>
      </c>
      <c r="W74" s="3">
        <v>15.1</v>
      </c>
      <c r="X74" s="3">
        <v>19.8</v>
      </c>
      <c r="Y74" s="36">
        <f t="shared" si="4"/>
        <v>0.76262626262626254</v>
      </c>
    </row>
    <row r="75" spans="1:25" x14ac:dyDescent="0.25">
      <c r="A75" s="3">
        <v>14</v>
      </c>
      <c r="B75" s="3" t="s">
        <v>70</v>
      </c>
      <c r="C75" s="3" t="s">
        <v>65</v>
      </c>
      <c r="D75" s="3">
        <v>5.5</v>
      </c>
      <c r="E75" s="3">
        <v>5.2</v>
      </c>
      <c r="F75" s="3">
        <f t="shared" si="3"/>
        <v>5.35</v>
      </c>
      <c r="G75" s="3"/>
      <c r="H75" s="3"/>
      <c r="I75" s="3">
        <v>12.2</v>
      </c>
      <c r="J75" s="3"/>
      <c r="K75" s="3"/>
      <c r="L75" s="3"/>
      <c r="M75" s="3"/>
      <c r="N75" s="4"/>
      <c r="O75" s="4"/>
      <c r="P75" s="4"/>
      <c r="Q75" s="8"/>
      <c r="R75" s="26" t="s">
        <v>121</v>
      </c>
      <c r="W75" s="3">
        <v>12.2</v>
      </c>
      <c r="X75" s="3">
        <v>19.8</v>
      </c>
      <c r="Y75" s="36">
        <f t="shared" si="4"/>
        <v>0.61616161616161613</v>
      </c>
    </row>
    <row r="76" spans="1:25" x14ac:dyDescent="0.25">
      <c r="A76" s="3">
        <v>15</v>
      </c>
      <c r="B76" s="3" t="s">
        <v>70</v>
      </c>
      <c r="C76" s="3" t="s">
        <v>65</v>
      </c>
      <c r="D76" s="3">
        <v>4.0999999999999996</v>
      </c>
      <c r="E76" s="3">
        <v>5.5</v>
      </c>
      <c r="F76" s="3">
        <f t="shared" si="3"/>
        <v>4.8</v>
      </c>
      <c r="G76" s="3"/>
      <c r="H76" s="3"/>
      <c r="I76" s="3">
        <v>12.1</v>
      </c>
      <c r="J76" s="3"/>
      <c r="K76" s="3"/>
      <c r="L76" s="3"/>
      <c r="M76" s="3"/>
      <c r="N76" s="4"/>
      <c r="O76" s="4"/>
      <c r="P76" s="4"/>
      <c r="Q76" s="8"/>
      <c r="R76" s="26" t="s">
        <v>121</v>
      </c>
      <c r="W76" s="3">
        <v>12.1</v>
      </c>
      <c r="X76" s="3">
        <v>19.8</v>
      </c>
      <c r="Y76" s="36">
        <f t="shared" si="4"/>
        <v>0.61111111111111105</v>
      </c>
    </row>
    <row r="77" spans="1:25" x14ac:dyDescent="0.25">
      <c r="A77" s="3">
        <v>16</v>
      </c>
      <c r="B77" s="3" t="s">
        <v>70</v>
      </c>
      <c r="C77" s="3" t="s">
        <v>65</v>
      </c>
      <c r="D77" s="3">
        <v>3.6</v>
      </c>
      <c r="E77" s="3">
        <v>3.8</v>
      </c>
      <c r="F77" s="3">
        <f t="shared" si="3"/>
        <v>3.7</v>
      </c>
      <c r="G77" s="3"/>
      <c r="H77" s="3"/>
      <c r="I77" s="3">
        <v>11.9</v>
      </c>
      <c r="J77" s="3"/>
      <c r="K77" s="3"/>
      <c r="L77" s="3"/>
      <c r="M77" s="3"/>
      <c r="N77" s="4"/>
      <c r="O77" s="4"/>
      <c r="P77" s="4"/>
      <c r="Q77" s="8"/>
      <c r="R77" s="26" t="s">
        <v>121</v>
      </c>
      <c r="W77" s="3">
        <v>11.9</v>
      </c>
      <c r="X77" s="3">
        <v>19.8</v>
      </c>
      <c r="Y77" s="36">
        <f t="shared" si="4"/>
        <v>0.60101010101010099</v>
      </c>
    </row>
    <row r="78" spans="1:25" x14ac:dyDescent="0.25">
      <c r="A78" s="3">
        <v>17</v>
      </c>
      <c r="B78" s="3" t="s">
        <v>70</v>
      </c>
      <c r="C78" s="3" t="s">
        <v>65</v>
      </c>
      <c r="D78" s="3">
        <v>5</v>
      </c>
      <c r="E78" s="3">
        <v>4.7</v>
      </c>
      <c r="F78" s="3">
        <f t="shared" si="3"/>
        <v>4.8499999999999996</v>
      </c>
      <c r="G78" s="3"/>
      <c r="H78" s="3"/>
      <c r="I78" s="3">
        <v>11.7</v>
      </c>
      <c r="J78" s="3"/>
      <c r="K78" s="3"/>
      <c r="L78" s="3"/>
      <c r="M78" s="3"/>
      <c r="N78" s="4"/>
      <c r="O78" s="4"/>
      <c r="P78" s="4"/>
      <c r="Q78" s="8"/>
      <c r="R78" s="26" t="s">
        <v>121</v>
      </c>
      <c r="W78" s="3">
        <v>11.7</v>
      </c>
      <c r="X78" s="3">
        <v>19.8</v>
      </c>
      <c r="Y78" s="36">
        <f t="shared" si="4"/>
        <v>0.59090909090909083</v>
      </c>
    </row>
    <row r="79" spans="1:25" x14ac:dyDescent="0.25">
      <c r="A79" s="3">
        <v>18</v>
      </c>
      <c r="B79" s="3" t="s">
        <v>70</v>
      </c>
      <c r="C79" s="3" t="s">
        <v>65</v>
      </c>
      <c r="D79" s="3">
        <v>5.6</v>
      </c>
      <c r="E79" s="3">
        <v>4.5</v>
      </c>
      <c r="F79" s="3">
        <f t="shared" si="3"/>
        <v>5.05</v>
      </c>
      <c r="G79" s="3"/>
      <c r="H79" s="3"/>
      <c r="I79" s="3">
        <v>11.5</v>
      </c>
      <c r="J79" s="3"/>
      <c r="K79" s="3"/>
      <c r="L79" s="3"/>
      <c r="M79" s="3"/>
      <c r="N79" s="4"/>
      <c r="O79" s="4"/>
      <c r="P79" s="4"/>
      <c r="Q79" s="8"/>
      <c r="R79" s="26" t="s">
        <v>121</v>
      </c>
      <c r="W79" s="3">
        <v>11.5</v>
      </c>
      <c r="X79" s="3">
        <v>19.8</v>
      </c>
      <c r="Y79" s="36">
        <f t="shared" si="4"/>
        <v>0.58080808080808077</v>
      </c>
    </row>
    <row r="80" spans="1:25" x14ac:dyDescent="0.25">
      <c r="A80" s="3">
        <v>21</v>
      </c>
      <c r="B80" s="3" t="s">
        <v>70</v>
      </c>
      <c r="C80" s="3" t="s">
        <v>65</v>
      </c>
      <c r="D80" s="3">
        <v>3.4</v>
      </c>
      <c r="E80" s="3">
        <v>3</v>
      </c>
      <c r="F80" s="3">
        <f t="shared" si="3"/>
        <v>3.2</v>
      </c>
      <c r="G80" s="3"/>
      <c r="H80" s="3"/>
      <c r="I80" s="3">
        <v>11.6</v>
      </c>
      <c r="J80" s="3"/>
      <c r="K80" s="3"/>
      <c r="L80" s="3">
        <v>1038.4000000000001</v>
      </c>
      <c r="M80" s="3">
        <v>20.2</v>
      </c>
      <c r="N80" s="4">
        <f t="shared" si="5"/>
        <v>1.3534000000000002</v>
      </c>
      <c r="O80" s="4"/>
      <c r="P80" s="4"/>
      <c r="Q80" s="8"/>
      <c r="R80" s="26" t="s">
        <v>121</v>
      </c>
      <c r="W80" s="3">
        <v>11.6</v>
      </c>
      <c r="X80" s="3">
        <v>20.2</v>
      </c>
      <c r="Y80" s="36">
        <f t="shared" si="4"/>
        <v>0.57425742574257421</v>
      </c>
    </row>
    <row r="81" spans="1:27" x14ac:dyDescent="0.25">
      <c r="A81" s="3">
        <v>22</v>
      </c>
      <c r="B81" s="3" t="s">
        <v>70</v>
      </c>
      <c r="C81" s="3" t="s">
        <v>65</v>
      </c>
      <c r="D81" s="3">
        <v>4.3</v>
      </c>
      <c r="E81" s="3">
        <v>4</v>
      </c>
      <c r="F81" s="3">
        <f t="shared" si="3"/>
        <v>4.1500000000000004</v>
      </c>
      <c r="G81" s="3"/>
      <c r="H81" s="3"/>
      <c r="I81" s="3">
        <v>11.5</v>
      </c>
      <c r="J81" s="3"/>
      <c r="K81" s="3"/>
      <c r="L81" s="3"/>
      <c r="M81" s="3"/>
      <c r="N81" s="4"/>
      <c r="O81" s="4"/>
      <c r="P81" s="4"/>
      <c r="Q81" s="8" t="s">
        <v>39</v>
      </c>
      <c r="R81" s="26" t="s">
        <v>122</v>
      </c>
      <c r="T81" s="1">
        <f>3/8</f>
        <v>0.375</v>
      </c>
      <c r="W81" s="3">
        <v>11.5</v>
      </c>
      <c r="X81" s="3">
        <v>20.2</v>
      </c>
      <c r="Y81" s="36">
        <f t="shared" si="4"/>
        <v>0.56930693069306937</v>
      </c>
    </row>
    <row r="82" spans="1:27" x14ac:dyDescent="0.25">
      <c r="A82" s="3">
        <v>23</v>
      </c>
      <c r="B82" s="3" t="s">
        <v>70</v>
      </c>
      <c r="C82" s="3" t="s">
        <v>65</v>
      </c>
      <c r="D82" s="3">
        <v>4.2</v>
      </c>
      <c r="E82" s="3">
        <v>4.4000000000000004</v>
      </c>
      <c r="F82" s="3">
        <f t="shared" si="3"/>
        <v>4.3000000000000007</v>
      </c>
      <c r="G82" s="3"/>
      <c r="H82" s="3"/>
      <c r="I82" s="3">
        <v>13.2</v>
      </c>
      <c r="J82" s="3"/>
      <c r="K82" s="3"/>
      <c r="L82" s="3"/>
      <c r="M82" s="3"/>
      <c r="N82" s="4"/>
      <c r="O82" s="4"/>
      <c r="P82" s="4"/>
      <c r="Q82" s="8"/>
      <c r="R82" s="26" t="s">
        <v>121</v>
      </c>
      <c r="W82" s="3">
        <v>13.2</v>
      </c>
      <c r="X82" s="3">
        <v>20.2</v>
      </c>
      <c r="Y82" s="36">
        <f t="shared" si="4"/>
        <v>0.65346534653465349</v>
      </c>
    </row>
    <row r="83" spans="1:27" x14ac:dyDescent="0.25">
      <c r="A83" s="3">
        <v>24</v>
      </c>
      <c r="B83" s="3" t="s">
        <v>70</v>
      </c>
      <c r="C83" s="3" t="s">
        <v>65</v>
      </c>
      <c r="D83" s="3">
        <v>4.0999999999999996</v>
      </c>
      <c r="E83" s="3">
        <v>4</v>
      </c>
      <c r="F83" s="3">
        <f t="shared" si="3"/>
        <v>4.05</v>
      </c>
      <c r="G83" s="3"/>
      <c r="H83" s="3"/>
      <c r="I83" s="3">
        <v>11.9</v>
      </c>
      <c r="J83" s="3"/>
      <c r="K83" s="3"/>
      <c r="L83" s="3"/>
      <c r="M83" s="3"/>
      <c r="N83" s="4"/>
      <c r="O83" s="4"/>
      <c r="P83" s="4"/>
      <c r="Q83" s="8"/>
      <c r="R83" s="26" t="s">
        <v>121</v>
      </c>
      <c r="W83" s="3">
        <v>11.9</v>
      </c>
      <c r="X83" s="3">
        <v>20.2</v>
      </c>
      <c r="Y83" s="36">
        <f t="shared" si="4"/>
        <v>0.58910891089108919</v>
      </c>
    </row>
    <row r="84" spans="1:27" x14ac:dyDescent="0.25">
      <c r="A84" s="3">
        <v>25</v>
      </c>
      <c r="B84" s="3" t="s">
        <v>70</v>
      </c>
      <c r="C84" s="3" t="s">
        <v>65</v>
      </c>
      <c r="D84" s="3">
        <v>4</v>
      </c>
      <c r="E84" s="3">
        <v>4.2</v>
      </c>
      <c r="F84" s="3">
        <f t="shared" si="3"/>
        <v>4.0999999999999996</v>
      </c>
      <c r="G84" s="3"/>
      <c r="H84" s="3"/>
      <c r="I84" s="3">
        <v>10.3</v>
      </c>
      <c r="J84" s="3"/>
      <c r="K84" s="3"/>
      <c r="L84" s="3"/>
      <c r="M84" s="3"/>
      <c r="N84" s="4"/>
      <c r="O84" s="4"/>
      <c r="P84" s="4"/>
      <c r="Q84" s="8"/>
      <c r="R84" s="26" t="s">
        <v>121</v>
      </c>
      <c r="W84" s="3">
        <v>10.3</v>
      </c>
      <c r="X84" s="3">
        <v>20.2</v>
      </c>
      <c r="Y84" s="36">
        <f t="shared" si="4"/>
        <v>0.50990099009900991</v>
      </c>
    </row>
    <row r="85" spans="1:27" x14ac:dyDescent="0.25">
      <c r="A85" s="3">
        <v>26</v>
      </c>
      <c r="B85" s="3" t="s">
        <v>70</v>
      </c>
      <c r="C85" s="3" t="s">
        <v>65</v>
      </c>
      <c r="D85" s="3">
        <v>3.4</v>
      </c>
      <c r="E85" s="3">
        <v>3.5</v>
      </c>
      <c r="F85" s="3">
        <f t="shared" si="3"/>
        <v>3.45</v>
      </c>
      <c r="G85" s="3"/>
      <c r="H85" s="3"/>
      <c r="I85" s="3">
        <v>11.2</v>
      </c>
      <c r="J85" s="3"/>
      <c r="K85" s="3"/>
      <c r="L85" s="3"/>
      <c r="M85" s="3"/>
      <c r="N85" s="4"/>
      <c r="O85" s="4"/>
      <c r="P85" s="4"/>
      <c r="Q85" s="8" t="s">
        <v>48</v>
      </c>
      <c r="R85" s="26" t="s">
        <v>123</v>
      </c>
      <c r="W85" s="3">
        <v>11.2</v>
      </c>
      <c r="X85" s="3">
        <v>20.2</v>
      </c>
      <c r="Y85" s="36">
        <f t="shared" si="4"/>
        <v>0.55445544554455439</v>
      </c>
    </row>
    <row r="86" spans="1:27" x14ac:dyDescent="0.25">
      <c r="A86" s="3">
        <v>27</v>
      </c>
      <c r="B86" s="3" t="s">
        <v>70</v>
      </c>
      <c r="C86" s="3" t="s">
        <v>65</v>
      </c>
      <c r="D86" s="3">
        <v>5</v>
      </c>
      <c r="E86" s="3">
        <v>4.7</v>
      </c>
      <c r="F86" s="3">
        <f t="shared" si="3"/>
        <v>4.8499999999999996</v>
      </c>
      <c r="G86" s="3"/>
      <c r="H86" s="3"/>
      <c r="I86" s="3">
        <v>10.4</v>
      </c>
      <c r="J86" s="3"/>
      <c r="K86" s="3"/>
      <c r="L86" s="3"/>
      <c r="M86" s="3"/>
      <c r="N86" s="4"/>
      <c r="O86" s="4"/>
      <c r="P86" s="4"/>
      <c r="Q86" s="8"/>
      <c r="R86" s="26" t="s">
        <v>121</v>
      </c>
      <c r="W86" s="3">
        <v>10.4</v>
      </c>
      <c r="X86" s="3">
        <v>20.2</v>
      </c>
      <c r="Y86" s="36">
        <f t="shared" si="4"/>
        <v>0.51485148514851486</v>
      </c>
    </row>
    <row r="87" spans="1:27" x14ac:dyDescent="0.25">
      <c r="A87" s="3">
        <v>28</v>
      </c>
      <c r="B87" s="3" t="s">
        <v>70</v>
      </c>
      <c r="C87" s="3" t="s">
        <v>65</v>
      </c>
      <c r="D87" s="3">
        <v>6</v>
      </c>
      <c r="E87" s="3">
        <v>5.4</v>
      </c>
      <c r="F87" s="3">
        <f t="shared" si="3"/>
        <v>5.7</v>
      </c>
      <c r="G87" s="3"/>
      <c r="H87" s="3"/>
      <c r="I87" s="3">
        <v>11.9</v>
      </c>
      <c r="J87" s="3"/>
      <c r="K87" s="3"/>
      <c r="L87" s="3"/>
      <c r="M87" s="3"/>
      <c r="N87" s="4"/>
      <c r="O87" s="4"/>
      <c r="P87" s="4"/>
      <c r="Q87" s="8"/>
      <c r="R87" s="26" t="s">
        <v>121</v>
      </c>
      <c r="W87" s="3">
        <v>11.9</v>
      </c>
      <c r="X87" s="3">
        <v>20.2</v>
      </c>
      <c r="Y87" s="36">
        <f t="shared" si="4"/>
        <v>0.58910891089108919</v>
      </c>
    </row>
    <row r="88" spans="1:27" x14ac:dyDescent="0.25">
      <c r="A88" s="3">
        <v>1</v>
      </c>
      <c r="B88" s="3" t="s">
        <v>64</v>
      </c>
      <c r="C88" s="3" t="s">
        <v>66</v>
      </c>
      <c r="D88" s="3">
        <v>3.5</v>
      </c>
      <c r="E88" s="3">
        <v>4.3</v>
      </c>
      <c r="F88" s="3">
        <f t="shared" si="3"/>
        <v>3.9</v>
      </c>
      <c r="G88" s="3">
        <f>AVERAGE(F88:F117)</f>
        <v>3.9950000000000006</v>
      </c>
      <c r="H88" s="3">
        <f>STDEV(F88:F117)</f>
        <v>0.5663479495857604</v>
      </c>
      <c r="I88" s="3">
        <v>11.8</v>
      </c>
      <c r="J88" s="3">
        <f>AVERAGE(I88:I117)</f>
        <v>10.690000000000001</v>
      </c>
      <c r="K88" s="3">
        <f>STDEV(I88:I117)</f>
        <v>1.397374385200244</v>
      </c>
      <c r="L88" s="3">
        <v>786.8</v>
      </c>
      <c r="M88" s="3">
        <v>22.3</v>
      </c>
      <c r="N88" s="4">
        <f t="shared" si="5"/>
        <v>1.4941</v>
      </c>
      <c r="O88" s="4">
        <f>AVERAGE(N88:N117)</f>
        <v>1.485166666666667</v>
      </c>
      <c r="P88" s="4">
        <f>STDEV(N88:N117)</f>
        <v>0.15429408068144837</v>
      </c>
      <c r="Q88" s="8"/>
      <c r="R88" s="26" t="s">
        <v>121</v>
      </c>
      <c r="S88" s="1">
        <f>10/30</f>
        <v>0.33333333333333331</v>
      </c>
      <c r="T88" s="1">
        <f>2/10</f>
        <v>0.2</v>
      </c>
      <c r="U88" s="33">
        <f>AVERAGE(T88:T111)</f>
        <v>0.33333333333333331</v>
      </c>
      <c r="V88" s="33">
        <f>STDEV(T88:T110)</f>
        <v>0.1154700538379254</v>
      </c>
      <c r="W88" s="3">
        <v>11.8</v>
      </c>
      <c r="X88" s="3">
        <v>22.3</v>
      </c>
      <c r="Y88" s="36">
        <f t="shared" si="4"/>
        <v>0.52914798206278024</v>
      </c>
      <c r="Z88" s="36">
        <f>AVERAGE(Y88:Y117)</f>
        <v>0.48589476697430822</v>
      </c>
      <c r="AA88" s="36">
        <f>STDEV(Y88:Y117)</f>
        <v>7.7002721090522488E-2</v>
      </c>
    </row>
    <row r="89" spans="1:27" x14ac:dyDescent="0.25">
      <c r="A89" s="3">
        <v>2</v>
      </c>
      <c r="B89" s="3" t="s">
        <v>64</v>
      </c>
      <c r="C89" s="3" t="s">
        <v>66</v>
      </c>
      <c r="D89" s="3">
        <v>4</v>
      </c>
      <c r="E89" s="3">
        <v>4</v>
      </c>
      <c r="F89" s="3">
        <f t="shared" si="3"/>
        <v>4</v>
      </c>
      <c r="G89" s="3"/>
      <c r="H89" s="3"/>
      <c r="I89" s="3">
        <v>12.3</v>
      </c>
      <c r="J89" s="3"/>
      <c r="K89" s="3"/>
      <c r="L89" s="3"/>
      <c r="M89" s="3"/>
      <c r="N89" s="4"/>
      <c r="O89" s="4"/>
      <c r="P89" s="4"/>
      <c r="Q89" s="8" t="s">
        <v>39</v>
      </c>
      <c r="R89" s="26" t="s">
        <v>122</v>
      </c>
      <c r="W89" s="3">
        <v>12.3</v>
      </c>
      <c r="X89" s="3">
        <v>22.3</v>
      </c>
      <c r="Y89" s="36">
        <f t="shared" si="4"/>
        <v>0.55156950672645744</v>
      </c>
    </row>
    <row r="90" spans="1:27" x14ac:dyDescent="0.25">
      <c r="A90" s="3">
        <v>3</v>
      </c>
      <c r="B90" s="3" t="s">
        <v>64</v>
      </c>
      <c r="C90" s="3" t="s">
        <v>66</v>
      </c>
      <c r="D90" s="3">
        <v>4.5</v>
      </c>
      <c r="E90" s="3">
        <v>4.5999999999999996</v>
      </c>
      <c r="F90" s="3">
        <f t="shared" si="3"/>
        <v>4.55</v>
      </c>
      <c r="G90" s="3"/>
      <c r="H90" s="3"/>
      <c r="I90" s="3">
        <v>12.7</v>
      </c>
      <c r="J90" s="3"/>
      <c r="K90" s="3"/>
      <c r="L90" s="3"/>
      <c r="M90" s="3"/>
      <c r="N90" s="4"/>
      <c r="O90" s="4"/>
      <c r="P90" s="4"/>
      <c r="Q90" s="8"/>
      <c r="R90" s="26" t="s">
        <v>121</v>
      </c>
      <c r="W90" s="3">
        <v>12.7</v>
      </c>
      <c r="X90" s="3">
        <v>22.3</v>
      </c>
      <c r="Y90" s="36">
        <f t="shared" si="4"/>
        <v>0.56950672645739908</v>
      </c>
    </row>
    <row r="91" spans="1:27" x14ac:dyDescent="0.25">
      <c r="A91" s="3">
        <v>4</v>
      </c>
      <c r="B91" s="3" t="s">
        <v>64</v>
      </c>
      <c r="C91" s="3" t="s">
        <v>66</v>
      </c>
      <c r="D91" s="3">
        <v>4.7</v>
      </c>
      <c r="E91" s="3">
        <v>3</v>
      </c>
      <c r="F91" s="3">
        <f t="shared" si="3"/>
        <v>3.85</v>
      </c>
      <c r="G91" s="3"/>
      <c r="H91" s="3"/>
      <c r="I91" s="3">
        <v>10.1</v>
      </c>
      <c r="J91" s="3"/>
      <c r="K91" s="3"/>
      <c r="L91" s="3"/>
      <c r="M91" s="3"/>
      <c r="N91" s="4"/>
      <c r="O91" s="4"/>
      <c r="P91" s="4"/>
      <c r="Q91" s="8"/>
      <c r="R91" s="26" t="s">
        <v>121</v>
      </c>
      <c r="W91" s="3">
        <v>10.1</v>
      </c>
      <c r="X91" s="3">
        <v>22.3</v>
      </c>
      <c r="Y91" s="36">
        <f t="shared" si="4"/>
        <v>0.452914798206278</v>
      </c>
    </row>
    <row r="92" spans="1:27" x14ac:dyDescent="0.25">
      <c r="A92" s="3">
        <v>5</v>
      </c>
      <c r="B92" s="3" t="s">
        <v>64</v>
      </c>
      <c r="C92" s="3" t="s">
        <v>66</v>
      </c>
      <c r="D92" s="3">
        <v>5.2</v>
      </c>
      <c r="E92" s="3">
        <v>4</v>
      </c>
      <c r="F92" s="3">
        <f t="shared" si="3"/>
        <v>4.5999999999999996</v>
      </c>
      <c r="G92" s="3"/>
      <c r="H92" s="3"/>
      <c r="I92" s="3">
        <v>9.9</v>
      </c>
      <c r="J92" s="3"/>
      <c r="K92" s="3"/>
      <c r="L92" s="3"/>
      <c r="M92" s="3"/>
      <c r="N92" s="4"/>
      <c r="O92" s="4"/>
      <c r="P92" s="4"/>
      <c r="Q92" s="8"/>
      <c r="R92" s="26" t="s">
        <v>121</v>
      </c>
      <c r="W92" s="3">
        <v>9.9</v>
      </c>
      <c r="X92" s="3">
        <v>22.3</v>
      </c>
      <c r="Y92" s="36">
        <f t="shared" si="4"/>
        <v>0.44394618834080718</v>
      </c>
    </row>
    <row r="93" spans="1:27" x14ac:dyDescent="0.25">
      <c r="A93" s="3">
        <v>6</v>
      </c>
      <c r="B93" s="3" t="s">
        <v>64</v>
      </c>
      <c r="C93" s="3" t="s">
        <v>66</v>
      </c>
      <c r="D93" s="3">
        <v>3</v>
      </c>
      <c r="E93" s="3">
        <v>3</v>
      </c>
      <c r="F93" s="3">
        <f t="shared" si="3"/>
        <v>3</v>
      </c>
      <c r="G93" s="3"/>
      <c r="H93" s="3"/>
      <c r="I93" s="3">
        <v>10.1</v>
      </c>
      <c r="J93" s="3"/>
      <c r="K93" s="3"/>
      <c r="L93" s="3"/>
      <c r="M93" s="3"/>
      <c r="N93" s="4"/>
      <c r="O93" s="4"/>
      <c r="P93" s="4"/>
      <c r="Q93" s="8"/>
      <c r="R93" s="26" t="s">
        <v>121</v>
      </c>
      <c r="W93" s="3">
        <v>10.1</v>
      </c>
      <c r="X93" s="3">
        <v>22.3</v>
      </c>
      <c r="Y93" s="36">
        <f t="shared" si="4"/>
        <v>0.452914798206278</v>
      </c>
    </row>
    <row r="94" spans="1:27" x14ac:dyDescent="0.25">
      <c r="A94" s="3">
        <v>7</v>
      </c>
      <c r="B94" s="3" t="s">
        <v>64</v>
      </c>
      <c r="C94" s="3" t="s">
        <v>66</v>
      </c>
      <c r="D94" s="3">
        <v>4.4000000000000004</v>
      </c>
      <c r="E94" s="3">
        <v>4.5</v>
      </c>
      <c r="F94" s="3">
        <f t="shared" si="3"/>
        <v>4.45</v>
      </c>
      <c r="G94" s="3"/>
      <c r="H94" s="3"/>
      <c r="I94" s="3">
        <v>8.1</v>
      </c>
      <c r="J94" s="3"/>
      <c r="K94" s="3"/>
      <c r="L94" s="3"/>
      <c r="M94" s="3"/>
      <c r="N94" s="4"/>
      <c r="O94" s="4"/>
      <c r="P94" s="4"/>
      <c r="Q94" s="8"/>
      <c r="R94" s="26" t="s">
        <v>121</v>
      </c>
      <c r="W94" s="3">
        <v>8.1</v>
      </c>
      <c r="X94" s="3">
        <v>22.3</v>
      </c>
      <c r="Y94" s="36">
        <f t="shared" si="4"/>
        <v>0.3632286995515695</v>
      </c>
    </row>
    <row r="95" spans="1:27" x14ac:dyDescent="0.25">
      <c r="A95" s="3">
        <v>8</v>
      </c>
      <c r="B95" s="3" t="s">
        <v>64</v>
      </c>
      <c r="C95" s="3" t="s">
        <v>66</v>
      </c>
      <c r="D95" s="3">
        <v>3.4</v>
      </c>
      <c r="E95" s="3">
        <v>3</v>
      </c>
      <c r="F95" s="3">
        <f t="shared" si="3"/>
        <v>3.2</v>
      </c>
      <c r="G95" s="3"/>
      <c r="H95" s="3"/>
      <c r="I95" s="3">
        <v>11.5</v>
      </c>
      <c r="J95" s="3"/>
      <c r="K95" s="3"/>
      <c r="L95" s="3"/>
      <c r="M95" s="3"/>
      <c r="N95" s="4"/>
      <c r="O95" s="4"/>
      <c r="P95" s="4"/>
      <c r="Q95" s="8" t="s">
        <v>45</v>
      </c>
      <c r="R95" s="26" t="s">
        <v>122</v>
      </c>
      <c r="W95" s="3">
        <v>11.5</v>
      </c>
      <c r="X95" s="3">
        <v>22.3</v>
      </c>
      <c r="Y95" s="36">
        <f t="shared" si="4"/>
        <v>0.51569506726457393</v>
      </c>
    </row>
    <row r="96" spans="1:27" x14ac:dyDescent="0.25">
      <c r="A96" s="3">
        <v>9</v>
      </c>
      <c r="B96" s="3" t="s">
        <v>64</v>
      </c>
      <c r="C96" s="3" t="s">
        <v>66</v>
      </c>
      <c r="D96" s="3">
        <v>4.7</v>
      </c>
      <c r="E96" s="3">
        <v>4.5999999999999996</v>
      </c>
      <c r="F96" s="3">
        <f t="shared" si="3"/>
        <v>4.6500000000000004</v>
      </c>
      <c r="G96" s="3"/>
      <c r="H96" s="3"/>
      <c r="I96" s="3">
        <v>12.8</v>
      </c>
      <c r="J96" s="3"/>
      <c r="K96" s="3"/>
      <c r="L96" s="3"/>
      <c r="M96" s="3"/>
      <c r="N96" s="4"/>
      <c r="O96" s="4"/>
      <c r="P96" s="4"/>
      <c r="Q96" s="8"/>
      <c r="R96" s="26" t="s">
        <v>121</v>
      </c>
      <c r="W96" s="3">
        <v>12.8</v>
      </c>
      <c r="X96" s="3">
        <v>22.3</v>
      </c>
      <c r="Y96" s="36">
        <f t="shared" si="4"/>
        <v>0.57399103139013452</v>
      </c>
    </row>
    <row r="97" spans="1:25" x14ac:dyDescent="0.25">
      <c r="A97" s="3">
        <v>10</v>
      </c>
      <c r="B97" s="3" t="s">
        <v>64</v>
      </c>
      <c r="C97" s="3" t="s">
        <v>66</v>
      </c>
      <c r="D97" s="3">
        <v>5.4</v>
      </c>
      <c r="E97" s="3">
        <v>4</v>
      </c>
      <c r="F97" s="3">
        <f t="shared" si="3"/>
        <v>4.7</v>
      </c>
      <c r="G97" s="3"/>
      <c r="H97" s="3"/>
      <c r="I97" s="3">
        <v>10.1</v>
      </c>
      <c r="J97" s="3"/>
      <c r="K97" s="3"/>
      <c r="L97" s="3"/>
      <c r="M97" s="3"/>
      <c r="N97" s="4"/>
      <c r="O97" s="4"/>
      <c r="P97" s="4"/>
      <c r="Q97" s="8"/>
      <c r="R97" s="26" t="s">
        <v>121</v>
      </c>
      <c r="W97" s="3">
        <v>10.1</v>
      </c>
      <c r="X97" s="3">
        <v>22.3</v>
      </c>
      <c r="Y97" s="36">
        <f t="shared" si="4"/>
        <v>0.452914798206278</v>
      </c>
    </row>
    <row r="98" spans="1:25" x14ac:dyDescent="0.25">
      <c r="A98" s="3">
        <v>11</v>
      </c>
      <c r="B98" s="3" t="s">
        <v>64</v>
      </c>
      <c r="C98" s="3" t="s">
        <v>66</v>
      </c>
      <c r="D98" s="3">
        <v>2.8</v>
      </c>
      <c r="E98" s="3">
        <v>4.4000000000000004</v>
      </c>
      <c r="F98" s="3">
        <f t="shared" si="3"/>
        <v>3.6</v>
      </c>
      <c r="G98" s="3"/>
      <c r="H98" s="3"/>
      <c r="I98" s="3">
        <v>11.1</v>
      </c>
      <c r="J98" s="3"/>
      <c r="K98" s="3"/>
      <c r="L98" s="3">
        <v>802.5</v>
      </c>
      <c r="M98" s="3">
        <v>19.8</v>
      </c>
      <c r="N98" s="4">
        <f t="shared" si="5"/>
        <v>1.3266000000000004</v>
      </c>
      <c r="O98" s="4"/>
      <c r="P98" s="4"/>
      <c r="Q98" s="8"/>
      <c r="R98" s="26" t="s">
        <v>121</v>
      </c>
      <c r="T98" s="1">
        <f>4/10</f>
        <v>0.4</v>
      </c>
      <c r="W98" s="3">
        <v>11.1</v>
      </c>
      <c r="X98" s="3">
        <v>19.8</v>
      </c>
      <c r="Y98" s="36">
        <f t="shared" si="4"/>
        <v>0.56060606060606055</v>
      </c>
    </row>
    <row r="99" spans="1:25" x14ac:dyDescent="0.25">
      <c r="A99" s="3">
        <v>12</v>
      </c>
      <c r="B99" s="3" t="s">
        <v>64</v>
      </c>
      <c r="C99" s="3" t="s">
        <v>66</v>
      </c>
      <c r="D99" s="3">
        <v>3.8</v>
      </c>
      <c r="E99" s="3">
        <v>4.4000000000000004</v>
      </c>
      <c r="F99" s="3">
        <f t="shared" si="3"/>
        <v>4.0999999999999996</v>
      </c>
      <c r="G99" s="3"/>
      <c r="H99" s="3"/>
      <c r="I99" s="3">
        <v>10.4</v>
      </c>
      <c r="J99" s="3"/>
      <c r="K99" s="3"/>
      <c r="L99" s="3"/>
      <c r="M99" s="3"/>
      <c r="N99" s="4"/>
      <c r="O99" s="4"/>
      <c r="P99" s="4"/>
      <c r="Q99" s="8" t="s">
        <v>40</v>
      </c>
      <c r="R99" s="26" t="s">
        <v>122</v>
      </c>
      <c r="W99" s="3">
        <v>10.4</v>
      </c>
      <c r="X99" s="3">
        <v>19.8</v>
      </c>
      <c r="Y99" s="36">
        <f t="shared" si="4"/>
        <v>0.5252525252525253</v>
      </c>
    </row>
    <row r="100" spans="1:25" s="19" customFormat="1" x14ac:dyDescent="0.25">
      <c r="A100" s="3">
        <v>13</v>
      </c>
      <c r="B100" s="20" t="s">
        <v>64</v>
      </c>
      <c r="C100" s="20" t="s">
        <v>66</v>
      </c>
      <c r="D100" s="3">
        <v>5</v>
      </c>
      <c r="E100" s="3">
        <v>4.5</v>
      </c>
      <c r="F100" s="3">
        <f t="shared" si="3"/>
        <v>4.75</v>
      </c>
      <c r="G100" s="3"/>
      <c r="H100" s="3"/>
      <c r="I100" s="3">
        <v>10.6</v>
      </c>
      <c r="J100" s="3"/>
      <c r="K100" s="3"/>
      <c r="L100" s="3"/>
      <c r="M100" s="3"/>
      <c r="N100" s="4"/>
      <c r="O100" s="4"/>
      <c r="P100" s="4"/>
      <c r="Q100" s="8"/>
      <c r="R100" s="26" t="s">
        <v>121</v>
      </c>
      <c r="W100" s="3">
        <v>10.6</v>
      </c>
      <c r="X100" s="3">
        <v>19.8</v>
      </c>
      <c r="Y100" s="36">
        <f t="shared" si="4"/>
        <v>0.53535353535353536</v>
      </c>
    </row>
    <row r="101" spans="1:25" x14ac:dyDescent="0.25">
      <c r="A101" s="3">
        <v>14</v>
      </c>
      <c r="B101" s="3" t="s">
        <v>64</v>
      </c>
      <c r="C101" s="3" t="s">
        <v>66</v>
      </c>
      <c r="D101" s="3">
        <v>3.5</v>
      </c>
      <c r="E101" s="3">
        <v>3.7</v>
      </c>
      <c r="F101" s="3">
        <f t="shared" si="3"/>
        <v>3.6</v>
      </c>
      <c r="G101" s="3"/>
      <c r="H101" s="3"/>
      <c r="I101" s="3">
        <v>10.5</v>
      </c>
      <c r="J101" s="3"/>
      <c r="K101" s="3"/>
      <c r="L101" s="3"/>
      <c r="M101" s="3"/>
      <c r="N101" s="4"/>
      <c r="O101" s="4"/>
      <c r="P101" s="4"/>
      <c r="Q101" s="8"/>
      <c r="R101" s="26" t="s">
        <v>121</v>
      </c>
      <c r="W101" s="3">
        <v>10.5</v>
      </c>
      <c r="X101" s="3">
        <v>19.8</v>
      </c>
      <c r="Y101" s="36">
        <f t="shared" si="4"/>
        <v>0.53030303030303028</v>
      </c>
    </row>
    <row r="102" spans="1:25" x14ac:dyDescent="0.25">
      <c r="A102" s="3">
        <v>15</v>
      </c>
      <c r="B102" s="3" t="s">
        <v>64</v>
      </c>
      <c r="C102" s="3" t="s">
        <v>66</v>
      </c>
      <c r="D102" s="3">
        <v>3.6</v>
      </c>
      <c r="E102" s="3">
        <v>3.7</v>
      </c>
      <c r="F102" s="3">
        <f t="shared" si="3"/>
        <v>3.6500000000000004</v>
      </c>
      <c r="G102" s="3"/>
      <c r="H102" s="3"/>
      <c r="I102" s="3">
        <v>11.6</v>
      </c>
      <c r="J102" s="3"/>
      <c r="K102" s="3"/>
      <c r="L102" s="3"/>
      <c r="M102" s="3"/>
      <c r="N102" s="4"/>
      <c r="O102" s="4"/>
      <c r="P102" s="4"/>
      <c r="Q102" s="8"/>
      <c r="R102" s="26" t="s">
        <v>121</v>
      </c>
      <c r="W102" s="3">
        <v>11.6</v>
      </c>
      <c r="X102" s="3">
        <v>19.8</v>
      </c>
      <c r="Y102" s="36">
        <f t="shared" si="4"/>
        <v>0.58585858585858586</v>
      </c>
    </row>
    <row r="103" spans="1:25" x14ac:dyDescent="0.25">
      <c r="A103" s="3">
        <v>16</v>
      </c>
      <c r="B103" s="3" t="s">
        <v>64</v>
      </c>
      <c r="C103" s="3" t="s">
        <v>66</v>
      </c>
      <c r="D103" s="3">
        <v>3</v>
      </c>
      <c r="E103" s="3">
        <v>2.8</v>
      </c>
      <c r="F103" s="3">
        <f t="shared" si="3"/>
        <v>2.9</v>
      </c>
      <c r="G103" s="3"/>
      <c r="H103" s="3"/>
      <c r="I103" s="3">
        <v>12.6</v>
      </c>
      <c r="J103" s="3"/>
      <c r="K103" s="3"/>
      <c r="L103" s="3"/>
      <c r="M103" s="3"/>
      <c r="N103" s="4"/>
      <c r="O103" s="4"/>
      <c r="P103" s="4"/>
      <c r="Q103" s="8" t="s">
        <v>44</v>
      </c>
      <c r="R103" s="26" t="s">
        <v>122</v>
      </c>
      <c r="W103" s="3">
        <v>12.6</v>
      </c>
      <c r="X103" s="3">
        <v>19.8</v>
      </c>
      <c r="Y103" s="36">
        <f t="shared" si="4"/>
        <v>0.63636363636363635</v>
      </c>
    </row>
    <row r="104" spans="1:25" x14ac:dyDescent="0.25">
      <c r="A104" s="3">
        <v>17</v>
      </c>
      <c r="B104" s="3" t="s">
        <v>64</v>
      </c>
      <c r="C104" s="3" t="s">
        <v>66</v>
      </c>
      <c r="D104" s="3">
        <v>4</v>
      </c>
      <c r="E104" s="3">
        <v>3.4</v>
      </c>
      <c r="F104" s="3">
        <f t="shared" si="3"/>
        <v>3.7</v>
      </c>
      <c r="G104" s="3"/>
      <c r="H104" s="3"/>
      <c r="I104" s="3">
        <v>8.4</v>
      </c>
      <c r="J104" s="3"/>
      <c r="K104" s="3"/>
      <c r="L104" s="3"/>
      <c r="M104" s="3"/>
      <c r="N104" s="4"/>
      <c r="O104" s="4"/>
      <c r="P104" s="4"/>
      <c r="Q104" s="8"/>
      <c r="R104" s="26" t="s">
        <v>121</v>
      </c>
      <c r="W104" s="3">
        <v>8.4</v>
      </c>
      <c r="X104" s="3">
        <v>19.8</v>
      </c>
      <c r="Y104" s="36">
        <f t="shared" si="4"/>
        <v>0.42424242424242425</v>
      </c>
    </row>
    <row r="105" spans="1:25" x14ac:dyDescent="0.25">
      <c r="A105" s="3">
        <v>18</v>
      </c>
      <c r="B105" s="3" t="s">
        <v>64</v>
      </c>
      <c r="C105" s="3" t="s">
        <v>66</v>
      </c>
      <c r="D105" s="3">
        <v>4</v>
      </c>
      <c r="E105" s="3">
        <v>4.2</v>
      </c>
      <c r="F105" s="3">
        <f t="shared" si="3"/>
        <v>4.0999999999999996</v>
      </c>
      <c r="G105" s="3"/>
      <c r="H105" s="3"/>
      <c r="I105" s="3">
        <v>8.1</v>
      </c>
      <c r="J105" s="3"/>
      <c r="K105" s="3"/>
      <c r="L105" s="3"/>
      <c r="M105" s="3"/>
      <c r="N105" s="4"/>
      <c r="O105" s="4"/>
      <c r="P105" s="4"/>
      <c r="Q105" s="8" t="s">
        <v>39</v>
      </c>
      <c r="R105" s="26" t="s">
        <v>122</v>
      </c>
      <c r="W105" s="3">
        <v>8.1</v>
      </c>
      <c r="X105" s="3">
        <v>19.8</v>
      </c>
      <c r="Y105" s="36">
        <f t="shared" si="4"/>
        <v>0.40909090909090906</v>
      </c>
    </row>
    <row r="106" spans="1:25" x14ac:dyDescent="0.25">
      <c r="A106" s="3">
        <v>19</v>
      </c>
      <c r="B106" s="3" t="s">
        <v>64</v>
      </c>
      <c r="C106" s="3" t="s">
        <v>66</v>
      </c>
      <c r="D106" s="3">
        <v>4.3</v>
      </c>
      <c r="E106" s="3">
        <v>5</v>
      </c>
      <c r="F106" s="3">
        <f t="shared" si="3"/>
        <v>4.6500000000000004</v>
      </c>
      <c r="G106" s="20"/>
      <c r="H106" s="20"/>
      <c r="I106" s="3">
        <v>11.5</v>
      </c>
      <c r="J106" s="3"/>
      <c r="K106" s="3"/>
      <c r="L106" s="3"/>
      <c r="M106" s="3"/>
      <c r="N106" s="4"/>
      <c r="O106" s="4"/>
      <c r="P106" s="4"/>
      <c r="Q106" s="8" t="s">
        <v>44</v>
      </c>
      <c r="R106" s="26" t="s">
        <v>122</v>
      </c>
      <c r="W106" s="3">
        <v>11.5</v>
      </c>
      <c r="X106" s="3">
        <v>19.8</v>
      </c>
      <c r="Y106" s="36">
        <f t="shared" si="4"/>
        <v>0.58080808080808077</v>
      </c>
    </row>
    <row r="107" spans="1:25" x14ac:dyDescent="0.25">
      <c r="A107" s="3">
        <v>20</v>
      </c>
      <c r="B107" s="3" t="s">
        <v>64</v>
      </c>
      <c r="C107" s="3" t="s">
        <v>66</v>
      </c>
      <c r="D107" s="3">
        <v>2.8</v>
      </c>
      <c r="E107" s="3">
        <v>2.8</v>
      </c>
      <c r="F107" s="3">
        <f t="shared" si="3"/>
        <v>2.8</v>
      </c>
      <c r="G107" s="3"/>
      <c r="H107" s="3"/>
      <c r="I107" s="3">
        <v>11.4</v>
      </c>
      <c r="J107" s="3"/>
      <c r="K107" s="3"/>
      <c r="L107" s="3"/>
      <c r="M107" s="3"/>
      <c r="N107" s="4"/>
      <c r="O107" s="4"/>
      <c r="P107" s="4"/>
      <c r="Q107" s="8"/>
      <c r="R107" s="26" t="s">
        <v>121</v>
      </c>
      <c r="W107" s="3">
        <v>11.4</v>
      </c>
      <c r="X107" s="3">
        <v>19.8</v>
      </c>
      <c r="Y107" s="36">
        <f t="shared" si="4"/>
        <v>0.5757575757575758</v>
      </c>
    </row>
    <row r="108" spans="1:25" x14ac:dyDescent="0.25">
      <c r="A108" s="3">
        <v>21</v>
      </c>
      <c r="B108" s="3" t="s">
        <v>64</v>
      </c>
      <c r="C108" s="3" t="s">
        <v>66</v>
      </c>
      <c r="D108" s="3">
        <v>4</v>
      </c>
      <c r="E108" s="3">
        <v>4</v>
      </c>
      <c r="F108" s="3">
        <f t="shared" si="3"/>
        <v>4</v>
      </c>
      <c r="G108" s="3"/>
      <c r="H108" s="3"/>
      <c r="I108" s="3">
        <v>11.2</v>
      </c>
      <c r="J108" s="3"/>
      <c r="K108" s="3"/>
      <c r="L108" s="3">
        <v>693.7</v>
      </c>
      <c r="M108" s="3">
        <v>24.4</v>
      </c>
      <c r="N108" s="4">
        <f t="shared" si="5"/>
        <v>1.6348000000000003</v>
      </c>
      <c r="O108" s="4"/>
      <c r="P108" s="4"/>
      <c r="Q108" s="8"/>
      <c r="R108" s="26" t="s">
        <v>121</v>
      </c>
      <c r="T108" s="1">
        <f>4/10</f>
        <v>0.4</v>
      </c>
      <c r="W108" s="3">
        <v>11.2</v>
      </c>
      <c r="X108" s="3">
        <v>24.4</v>
      </c>
      <c r="Y108" s="36">
        <f t="shared" si="4"/>
        <v>0.45901639344262296</v>
      </c>
    </row>
    <row r="109" spans="1:25" x14ac:dyDescent="0.25">
      <c r="A109" s="3">
        <v>22</v>
      </c>
      <c r="B109" s="3" t="s">
        <v>64</v>
      </c>
      <c r="C109" s="3" t="s">
        <v>66</v>
      </c>
      <c r="D109" s="3">
        <v>3.9</v>
      </c>
      <c r="E109" s="3">
        <v>4.4000000000000004</v>
      </c>
      <c r="F109" s="3">
        <f t="shared" si="3"/>
        <v>4.1500000000000004</v>
      </c>
      <c r="G109" s="3"/>
      <c r="H109" s="3"/>
      <c r="I109" s="3">
        <v>10</v>
      </c>
      <c r="J109" s="3"/>
      <c r="K109" s="3"/>
      <c r="L109" s="3"/>
      <c r="M109" s="3"/>
      <c r="N109" s="4"/>
      <c r="O109" s="4"/>
      <c r="P109" s="4"/>
      <c r="Q109" s="8" t="s">
        <v>43</v>
      </c>
      <c r="R109" s="26" t="s">
        <v>122</v>
      </c>
      <c r="W109" s="3">
        <v>10</v>
      </c>
      <c r="X109" s="3">
        <v>24.4</v>
      </c>
      <c r="Y109" s="36">
        <f t="shared" si="4"/>
        <v>0.4098360655737705</v>
      </c>
    </row>
    <row r="110" spans="1:25" x14ac:dyDescent="0.25">
      <c r="A110" s="3">
        <v>23</v>
      </c>
      <c r="B110" s="3" t="s">
        <v>64</v>
      </c>
      <c r="C110" s="3" t="s">
        <v>66</v>
      </c>
      <c r="D110" s="3">
        <v>4.4000000000000004</v>
      </c>
      <c r="E110" s="3">
        <v>4.5999999999999996</v>
      </c>
      <c r="F110" s="3">
        <f t="shared" si="3"/>
        <v>4.5</v>
      </c>
      <c r="G110" s="3"/>
      <c r="H110" s="3"/>
      <c r="I110" s="3">
        <v>11.8</v>
      </c>
      <c r="J110" s="3"/>
      <c r="K110" s="3"/>
      <c r="L110" s="3"/>
      <c r="M110" s="3"/>
      <c r="N110" s="4"/>
      <c r="O110" s="4"/>
      <c r="P110" s="4"/>
      <c r="Q110" s="8"/>
      <c r="R110" s="26" t="s">
        <v>121</v>
      </c>
      <c r="W110" s="3">
        <v>11.8</v>
      </c>
      <c r="X110" s="3">
        <v>24.4</v>
      </c>
      <c r="Y110" s="36">
        <f t="shared" si="4"/>
        <v>0.48360655737704922</v>
      </c>
    </row>
    <row r="111" spans="1:25" x14ac:dyDescent="0.25">
      <c r="A111" s="3">
        <v>24</v>
      </c>
      <c r="B111" s="3" t="s">
        <v>64</v>
      </c>
      <c r="C111" s="3" t="s">
        <v>66</v>
      </c>
      <c r="D111" s="3">
        <v>4.7</v>
      </c>
      <c r="E111" s="3">
        <v>4.7</v>
      </c>
      <c r="F111" s="3">
        <f t="shared" si="3"/>
        <v>4.7</v>
      </c>
      <c r="G111" s="3"/>
      <c r="H111" s="3"/>
      <c r="I111" s="3">
        <v>9</v>
      </c>
      <c r="J111" s="3"/>
      <c r="K111" s="3"/>
      <c r="L111" s="3"/>
      <c r="M111" s="3"/>
      <c r="N111" s="4"/>
      <c r="O111" s="4"/>
      <c r="P111" s="4"/>
      <c r="Q111" s="8" t="s">
        <v>42</v>
      </c>
      <c r="R111" s="26" t="s">
        <v>122</v>
      </c>
      <c r="W111" s="3">
        <v>9</v>
      </c>
      <c r="X111" s="3">
        <v>24.4</v>
      </c>
      <c r="Y111" s="36">
        <f t="shared" si="4"/>
        <v>0.36885245901639346</v>
      </c>
    </row>
    <row r="112" spans="1:25" x14ac:dyDescent="0.25">
      <c r="A112" s="3">
        <v>25</v>
      </c>
      <c r="B112" s="3" t="s">
        <v>64</v>
      </c>
      <c r="C112" s="3" t="s">
        <v>66</v>
      </c>
      <c r="D112" s="3">
        <v>4.5</v>
      </c>
      <c r="E112" s="3">
        <v>3.8</v>
      </c>
      <c r="F112" s="3">
        <f t="shared" si="3"/>
        <v>4.1500000000000004</v>
      </c>
      <c r="G112" s="3"/>
      <c r="H112" s="3"/>
      <c r="I112" s="3">
        <v>10.6</v>
      </c>
      <c r="J112" s="3"/>
      <c r="K112" s="3"/>
      <c r="L112" s="3"/>
      <c r="M112" s="3"/>
      <c r="N112" s="4"/>
      <c r="O112" s="4"/>
      <c r="P112" s="4"/>
      <c r="Q112" s="8"/>
      <c r="R112" s="26" t="s">
        <v>121</v>
      </c>
      <c r="W112" s="3">
        <v>10.6</v>
      </c>
      <c r="X112" s="3">
        <v>24.4</v>
      </c>
      <c r="Y112" s="36">
        <f t="shared" si="4"/>
        <v>0.43442622950819676</v>
      </c>
    </row>
    <row r="113" spans="1:27" x14ac:dyDescent="0.25">
      <c r="A113" s="3">
        <v>26</v>
      </c>
      <c r="B113" s="3" t="s">
        <v>64</v>
      </c>
      <c r="C113" s="3" t="s">
        <v>66</v>
      </c>
      <c r="D113" s="3">
        <v>3.2</v>
      </c>
      <c r="E113" s="3">
        <v>4.2</v>
      </c>
      <c r="F113" s="3">
        <f t="shared" si="3"/>
        <v>3.7</v>
      </c>
      <c r="G113" s="3"/>
      <c r="H113" s="3"/>
      <c r="I113" s="3">
        <v>11.3</v>
      </c>
      <c r="J113" s="3"/>
      <c r="K113" s="3"/>
      <c r="L113" s="3"/>
      <c r="M113" s="3"/>
      <c r="N113" s="4"/>
      <c r="O113" s="4"/>
      <c r="P113" s="4"/>
      <c r="Q113" s="8"/>
      <c r="R113" s="26" t="s">
        <v>121</v>
      </c>
      <c r="W113" s="3">
        <v>11.3</v>
      </c>
      <c r="X113" s="3">
        <v>24.4</v>
      </c>
      <c r="Y113" s="36">
        <f t="shared" si="4"/>
        <v>0.46311475409836073</v>
      </c>
    </row>
    <row r="114" spans="1:27" x14ac:dyDescent="0.25">
      <c r="A114" s="3">
        <v>27</v>
      </c>
      <c r="B114" s="3" t="s">
        <v>64</v>
      </c>
      <c r="C114" s="3" t="s">
        <v>66</v>
      </c>
      <c r="D114" s="3">
        <v>3.4</v>
      </c>
      <c r="E114" s="3">
        <v>3.5</v>
      </c>
      <c r="F114" s="3">
        <f t="shared" si="3"/>
        <v>3.45</v>
      </c>
      <c r="G114" s="3"/>
      <c r="H114" s="3"/>
      <c r="I114" s="3">
        <v>7.6</v>
      </c>
      <c r="J114" s="3"/>
      <c r="K114" s="3"/>
      <c r="L114" s="3"/>
      <c r="M114" s="3"/>
      <c r="N114" s="4"/>
      <c r="O114" s="4"/>
      <c r="P114" s="4"/>
      <c r="Q114" s="8"/>
      <c r="R114" s="26" t="s">
        <v>121</v>
      </c>
      <c r="W114" s="3">
        <v>7.6</v>
      </c>
      <c r="X114" s="3">
        <v>24.4</v>
      </c>
      <c r="Y114" s="36">
        <f t="shared" si="4"/>
        <v>0.31147540983606559</v>
      </c>
    </row>
    <row r="115" spans="1:27" x14ac:dyDescent="0.25">
      <c r="A115" s="3">
        <v>28</v>
      </c>
      <c r="B115" s="3" t="s">
        <v>64</v>
      </c>
      <c r="C115" s="3" t="s">
        <v>66</v>
      </c>
      <c r="D115" s="3">
        <v>3.8</v>
      </c>
      <c r="E115" s="3">
        <v>3.7</v>
      </c>
      <c r="F115" s="3">
        <f t="shared" si="3"/>
        <v>3.75</v>
      </c>
      <c r="G115" s="3"/>
      <c r="H115" s="3"/>
      <c r="I115" s="3">
        <v>10.5</v>
      </c>
      <c r="J115" s="3"/>
      <c r="K115" s="3"/>
      <c r="L115" s="3"/>
      <c r="M115" s="3"/>
      <c r="N115" s="4"/>
      <c r="O115" s="4"/>
      <c r="P115" s="4"/>
      <c r="Q115" s="8" t="s">
        <v>39</v>
      </c>
      <c r="R115" s="26" t="s">
        <v>122</v>
      </c>
      <c r="W115" s="3">
        <v>10.5</v>
      </c>
      <c r="X115" s="3">
        <v>24.4</v>
      </c>
      <c r="Y115" s="36">
        <f t="shared" si="4"/>
        <v>0.43032786885245905</v>
      </c>
    </row>
    <row r="116" spans="1:27" x14ac:dyDescent="0.25">
      <c r="A116" s="3">
        <v>29</v>
      </c>
      <c r="B116" s="3" t="s">
        <v>64</v>
      </c>
      <c r="C116" s="3" t="s">
        <v>66</v>
      </c>
      <c r="D116" s="3">
        <v>3.8</v>
      </c>
      <c r="E116" s="3">
        <v>4.3</v>
      </c>
      <c r="F116" s="3">
        <f t="shared" si="3"/>
        <v>4.05</v>
      </c>
      <c r="G116" s="3"/>
      <c r="H116" s="3"/>
      <c r="I116" s="3">
        <v>12.3</v>
      </c>
      <c r="J116" s="3"/>
      <c r="K116" s="3"/>
      <c r="L116" s="3"/>
      <c r="M116" s="3"/>
      <c r="N116" s="4"/>
      <c r="O116" s="4"/>
      <c r="P116" s="4"/>
      <c r="Q116" s="8"/>
      <c r="R116" s="26" t="s">
        <v>121</v>
      </c>
      <c r="W116" s="3">
        <v>12.3</v>
      </c>
      <c r="X116" s="3">
        <v>24.4</v>
      </c>
      <c r="Y116" s="36">
        <f t="shared" si="4"/>
        <v>0.50409836065573776</v>
      </c>
    </row>
    <row r="117" spans="1:27" x14ac:dyDescent="0.25">
      <c r="A117" s="3">
        <v>30</v>
      </c>
      <c r="B117" s="3" t="s">
        <v>64</v>
      </c>
      <c r="C117" s="3" t="s">
        <v>66</v>
      </c>
      <c r="D117" s="3">
        <v>4.7</v>
      </c>
      <c r="E117" s="3">
        <v>4.5999999999999996</v>
      </c>
      <c r="F117" s="3">
        <f t="shared" si="3"/>
        <v>4.6500000000000004</v>
      </c>
      <c r="G117" s="3"/>
      <c r="H117" s="3"/>
      <c r="I117" s="3">
        <v>10.8</v>
      </c>
      <c r="J117" s="3"/>
      <c r="K117" s="3"/>
      <c r="L117" s="3"/>
      <c r="M117" s="3"/>
      <c r="N117" s="4"/>
      <c r="O117" s="4"/>
      <c r="P117" s="4"/>
      <c r="Q117" s="8" t="s">
        <v>40</v>
      </c>
      <c r="R117" s="26" t="s">
        <v>122</v>
      </c>
      <c r="W117" s="3">
        <v>10.8</v>
      </c>
      <c r="X117" s="3">
        <v>24.4</v>
      </c>
      <c r="Y117" s="36">
        <f t="shared" si="4"/>
        <v>0.44262295081967218</v>
      </c>
    </row>
    <row r="118" spans="1:27" x14ac:dyDescent="0.25">
      <c r="A118" s="3">
        <v>1</v>
      </c>
      <c r="B118" s="3" t="s">
        <v>69</v>
      </c>
      <c r="C118" s="3" t="s">
        <v>66</v>
      </c>
      <c r="D118" s="3">
        <v>3.5</v>
      </c>
      <c r="E118" s="3">
        <v>3</v>
      </c>
      <c r="F118" s="3">
        <f t="shared" si="3"/>
        <v>3.25</v>
      </c>
      <c r="G118" s="3">
        <f>AVERAGE(F118:F147)</f>
        <v>4.2999999999999989</v>
      </c>
      <c r="H118" s="3">
        <f>STDEV(F118:F147)</f>
        <v>0.69691438152216301</v>
      </c>
      <c r="I118" s="3">
        <v>18.5</v>
      </c>
      <c r="J118" s="3">
        <f>AVERAGE(I118:I147)</f>
        <v>13.446666666666665</v>
      </c>
      <c r="K118" s="3">
        <f>STDEV(I118:I147)</f>
        <v>1.9852444187804308</v>
      </c>
      <c r="L118" s="3">
        <v>469.9</v>
      </c>
      <c r="M118" s="3">
        <v>29.5</v>
      </c>
      <c r="N118" s="4">
        <f t="shared" si="5"/>
        <v>1.9765000000000001</v>
      </c>
      <c r="O118" s="4">
        <f>AVERAGE(N118:N147)</f>
        <v>1.9430000000000003</v>
      </c>
      <c r="P118" s="4">
        <f>STDEV(N118:N147)</f>
        <v>0.16669406108197138</v>
      </c>
      <c r="Q118" s="8" t="s">
        <v>42</v>
      </c>
      <c r="R118" s="26" t="s">
        <v>122</v>
      </c>
      <c r="S118" s="1">
        <f>11/30</f>
        <v>0.36666666666666664</v>
      </c>
      <c r="T118" s="1">
        <f>4/10</f>
        <v>0.4</v>
      </c>
      <c r="U118" s="33">
        <f>AVERAGE(T118:T141)</f>
        <v>0.3666666666666667</v>
      </c>
      <c r="V118" s="33">
        <f>STDEV(T118:T140)</f>
        <v>5.7735026918962519E-2</v>
      </c>
      <c r="W118" s="3">
        <v>18.5</v>
      </c>
      <c r="X118" s="3">
        <v>29.5</v>
      </c>
      <c r="Y118" s="36">
        <f t="shared" si="4"/>
        <v>0.6271186440677966</v>
      </c>
      <c r="Z118" s="36">
        <f>AVERAGE(Y118:Y147)</f>
        <v>0.46562859785986033</v>
      </c>
      <c r="AA118" s="36">
        <f>STDEV(Y118:Y147)</f>
        <v>7.1667954056435973E-2</v>
      </c>
    </row>
    <row r="119" spans="1:27" x14ac:dyDescent="0.25">
      <c r="A119" s="3">
        <v>2</v>
      </c>
      <c r="B119" s="3" t="s">
        <v>69</v>
      </c>
      <c r="C119" s="3" t="s">
        <v>66</v>
      </c>
      <c r="D119" s="3">
        <v>3.5</v>
      </c>
      <c r="E119" s="3">
        <v>4.0999999999999996</v>
      </c>
      <c r="F119" s="3">
        <f t="shared" si="3"/>
        <v>3.8</v>
      </c>
      <c r="G119" s="3"/>
      <c r="H119" s="3"/>
      <c r="I119" s="3">
        <v>10.5</v>
      </c>
      <c r="J119" s="3"/>
      <c r="K119" s="3"/>
      <c r="L119" s="3"/>
      <c r="M119" s="3"/>
      <c r="N119" s="4"/>
      <c r="O119" s="4"/>
      <c r="P119" s="4"/>
      <c r="Q119" s="8"/>
      <c r="R119" s="26" t="s">
        <v>121</v>
      </c>
      <c r="W119" s="3">
        <v>10.5</v>
      </c>
      <c r="X119" s="3">
        <v>29.5</v>
      </c>
      <c r="Y119" s="36">
        <f t="shared" si="4"/>
        <v>0.3559322033898305</v>
      </c>
    </row>
    <row r="120" spans="1:27" x14ac:dyDescent="0.25">
      <c r="A120" s="3">
        <v>3</v>
      </c>
      <c r="B120" s="3" t="s">
        <v>69</v>
      </c>
      <c r="C120" s="3" t="s">
        <v>66</v>
      </c>
      <c r="D120" s="3">
        <v>4.5999999999999996</v>
      </c>
      <c r="E120" s="3">
        <v>4.8</v>
      </c>
      <c r="F120" s="3">
        <f t="shared" si="3"/>
        <v>4.6999999999999993</v>
      </c>
      <c r="G120" s="3"/>
      <c r="H120" s="3"/>
      <c r="I120" s="3">
        <v>15.7</v>
      </c>
      <c r="J120" s="3"/>
      <c r="K120" s="3"/>
      <c r="L120" s="3"/>
      <c r="M120" s="3"/>
      <c r="N120" s="4"/>
      <c r="O120" s="4"/>
      <c r="P120" s="4"/>
      <c r="Q120" s="8"/>
      <c r="R120" s="26" t="s">
        <v>121</v>
      </c>
      <c r="W120" s="3">
        <v>15.7</v>
      </c>
      <c r="X120" s="3">
        <v>29.5</v>
      </c>
      <c r="Y120" s="36">
        <f t="shared" si="4"/>
        <v>0.53220338983050841</v>
      </c>
    </row>
    <row r="121" spans="1:27" x14ac:dyDescent="0.25">
      <c r="A121" s="3">
        <v>4</v>
      </c>
      <c r="B121" s="3" t="s">
        <v>69</v>
      </c>
      <c r="C121" s="3" t="s">
        <v>66</v>
      </c>
      <c r="D121" s="3">
        <v>4.5</v>
      </c>
      <c r="E121" s="3">
        <v>4.3</v>
      </c>
      <c r="F121" s="3">
        <f t="shared" si="3"/>
        <v>4.4000000000000004</v>
      </c>
      <c r="G121" s="3"/>
      <c r="H121" s="3"/>
      <c r="I121" s="3">
        <v>13.9</v>
      </c>
      <c r="J121" s="3"/>
      <c r="K121" s="3"/>
      <c r="L121" s="3"/>
      <c r="M121" s="3"/>
      <c r="N121" s="4"/>
      <c r="O121" s="4"/>
      <c r="P121" s="4"/>
      <c r="Q121" s="8" t="s">
        <v>44</v>
      </c>
      <c r="R121" s="26" t="s">
        <v>122</v>
      </c>
      <c r="W121" s="3">
        <v>13.9</v>
      </c>
      <c r="X121" s="3">
        <v>29.5</v>
      </c>
      <c r="Y121" s="36">
        <f t="shared" si="4"/>
        <v>0.47118644067796611</v>
      </c>
    </row>
    <row r="122" spans="1:27" x14ac:dyDescent="0.25">
      <c r="A122" s="3">
        <v>5</v>
      </c>
      <c r="B122" s="3" t="s">
        <v>69</v>
      </c>
      <c r="C122" s="3" t="s">
        <v>66</v>
      </c>
      <c r="D122" s="3">
        <v>5</v>
      </c>
      <c r="E122" s="3">
        <v>5.6</v>
      </c>
      <c r="F122" s="3">
        <f t="shared" si="3"/>
        <v>5.3</v>
      </c>
      <c r="G122" s="3"/>
      <c r="H122" s="3"/>
      <c r="I122" s="3">
        <v>14.4</v>
      </c>
      <c r="J122" s="3"/>
      <c r="K122" s="3"/>
      <c r="L122" s="3"/>
      <c r="M122" s="3"/>
      <c r="N122" s="4"/>
      <c r="O122" s="4"/>
      <c r="P122" s="4"/>
      <c r="Q122" s="8"/>
      <c r="R122" s="26" t="s">
        <v>121</v>
      </c>
      <c r="W122" s="3">
        <v>14.4</v>
      </c>
      <c r="X122" s="3">
        <v>29.5</v>
      </c>
      <c r="Y122" s="36">
        <f t="shared" si="4"/>
        <v>0.488135593220339</v>
      </c>
    </row>
    <row r="123" spans="1:27" x14ac:dyDescent="0.25">
      <c r="A123" s="3">
        <v>6</v>
      </c>
      <c r="B123" s="3" t="s">
        <v>69</v>
      </c>
      <c r="C123" s="3" t="s">
        <v>66</v>
      </c>
      <c r="D123" s="3">
        <v>4.2</v>
      </c>
      <c r="E123" s="3">
        <v>3.5</v>
      </c>
      <c r="F123" s="3">
        <f t="shared" si="3"/>
        <v>3.85</v>
      </c>
      <c r="G123" s="3"/>
      <c r="H123" s="3"/>
      <c r="I123" s="3">
        <v>14.3</v>
      </c>
      <c r="J123" s="3"/>
      <c r="K123" s="3"/>
      <c r="L123" s="3"/>
      <c r="M123" s="3"/>
      <c r="N123" s="4"/>
      <c r="O123" s="4"/>
      <c r="P123" s="4"/>
      <c r="Q123" s="8"/>
      <c r="R123" s="26" t="s">
        <v>121</v>
      </c>
      <c r="W123" s="3">
        <v>14.3</v>
      </c>
      <c r="X123" s="3">
        <v>29.5</v>
      </c>
      <c r="Y123" s="36">
        <f t="shared" si="4"/>
        <v>0.48474576271186443</v>
      </c>
    </row>
    <row r="124" spans="1:27" x14ac:dyDescent="0.25">
      <c r="A124" s="3">
        <v>7</v>
      </c>
      <c r="B124" s="3" t="s">
        <v>69</v>
      </c>
      <c r="C124" s="3" t="s">
        <v>66</v>
      </c>
      <c r="D124" s="3">
        <v>4.2</v>
      </c>
      <c r="E124" s="3">
        <v>4.5</v>
      </c>
      <c r="F124" s="3">
        <f t="shared" si="3"/>
        <v>4.3499999999999996</v>
      </c>
      <c r="G124" s="3"/>
      <c r="H124" s="3"/>
      <c r="I124" s="3">
        <v>15.8</v>
      </c>
      <c r="J124" s="3"/>
      <c r="K124" s="3"/>
      <c r="L124" s="3"/>
      <c r="M124" s="3"/>
      <c r="N124" s="4"/>
      <c r="O124" s="4"/>
      <c r="P124" s="4"/>
      <c r="Q124" s="8" t="s">
        <v>42</v>
      </c>
      <c r="R124" s="26" t="s">
        <v>122</v>
      </c>
      <c r="W124" s="3">
        <v>15.8</v>
      </c>
      <c r="X124" s="3">
        <v>29.5</v>
      </c>
      <c r="Y124" s="36">
        <f t="shared" si="4"/>
        <v>0.53559322033898304</v>
      </c>
    </row>
    <row r="125" spans="1:27" x14ac:dyDescent="0.25">
      <c r="A125" s="3">
        <v>8</v>
      </c>
      <c r="B125" s="3" t="s">
        <v>69</v>
      </c>
      <c r="C125" s="3" t="s">
        <v>66</v>
      </c>
      <c r="D125" s="3">
        <v>3.4</v>
      </c>
      <c r="E125" s="3">
        <v>3.4</v>
      </c>
      <c r="F125" s="3">
        <f t="shared" si="3"/>
        <v>3.4</v>
      </c>
      <c r="G125" s="3"/>
      <c r="H125" s="3"/>
      <c r="I125" s="3">
        <v>12.4</v>
      </c>
      <c r="J125" s="3"/>
      <c r="K125" s="3"/>
      <c r="L125" s="3"/>
      <c r="M125" s="3"/>
      <c r="N125" s="4"/>
      <c r="O125" s="4"/>
      <c r="P125" s="4"/>
      <c r="Q125" s="8"/>
      <c r="R125" s="26" t="s">
        <v>121</v>
      </c>
      <c r="W125" s="3">
        <v>12.4</v>
      </c>
      <c r="X125" s="3">
        <v>29.5</v>
      </c>
      <c r="Y125" s="36">
        <f t="shared" si="4"/>
        <v>0.42033898305084749</v>
      </c>
    </row>
    <row r="126" spans="1:27" x14ac:dyDescent="0.25">
      <c r="A126" s="3">
        <v>9</v>
      </c>
      <c r="B126" s="3" t="s">
        <v>69</v>
      </c>
      <c r="C126" s="3" t="s">
        <v>66</v>
      </c>
      <c r="D126" s="3">
        <v>5</v>
      </c>
      <c r="E126" s="3">
        <v>5</v>
      </c>
      <c r="F126" s="3">
        <f t="shared" si="3"/>
        <v>5</v>
      </c>
      <c r="G126" s="3"/>
      <c r="H126" s="3"/>
      <c r="I126" s="3">
        <v>13</v>
      </c>
      <c r="J126" s="3"/>
      <c r="K126" s="3"/>
      <c r="L126" s="3"/>
      <c r="M126" s="3"/>
      <c r="N126" s="4"/>
      <c r="O126" s="4"/>
      <c r="P126" s="4"/>
      <c r="Q126" s="8"/>
      <c r="R126" s="26" t="s">
        <v>121</v>
      </c>
      <c r="W126" s="3">
        <v>13</v>
      </c>
      <c r="X126" s="3">
        <v>29.5</v>
      </c>
      <c r="Y126" s="36">
        <f t="shared" si="4"/>
        <v>0.44067796610169491</v>
      </c>
    </row>
    <row r="127" spans="1:27" x14ac:dyDescent="0.25">
      <c r="A127" s="3">
        <v>10</v>
      </c>
      <c r="B127" s="3" t="s">
        <v>69</v>
      </c>
      <c r="C127" s="3" t="s">
        <v>66</v>
      </c>
      <c r="D127" s="3">
        <v>3.7</v>
      </c>
      <c r="E127" s="3">
        <v>5</v>
      </c>
      <c r="F127" s="3">
        <f t="shared" si="3"/>
        <v>4.3499999999999996</v>
      </c>
      <c r="G127" s="3"/>
      <c r="H127" s="3"/>
      <c r="I127" s="3">
        <v>14.9</v>
      </c>
      <c r="J127" s="3"/>
      <c r="K127" s="3"/>
      <c r="L127" s="3"/>
      <c r="M127" s="3"/>
      <c r="N127" s="4"/>
      <c r="O127" s="4"/>
      <c r="P127" s="4"/>
      <c r="Q127" s="8" t="s">
        <v>49</v>
      </c>
      <c r="R127" s="26" t="s">
        <v>122</v>
      </c>
      <c r="W127" s="3">
        <v>14.9</v>
      </c>
      <c r="X127" s="3">
        <v>29.5</v>
      </c>
      <c r="Y127" s="36">
        <f t="shared" si="4"/>
        <v>0.5050847457627119</v>
      </c>
    </row>
    <row r="128" spans="1:27" x14ac:dyDescent="0.25">
      <c r="A128" s="3">
        <v>11</v>
      </c>
      <c r="B128" s="3" t="s">
        <v>69</v>
      </c>
      <c r="C128" s="3" t="s">
        <v>66</v>
      </c>
      <c r="D128" s="3">
        <v>5</v>
      </c>
      <c r="E128" s="3">
        <v>5.5</v>
      </c>
      <c r="F128" s="3">
        <f t="shared" si="3"/>
        <v>5.25</v>
      </c>
      <c r="G128" s="3"/>
      <c r="H128" s="3"/>
      <c r="I128" s="3">
        <v>16.2</v>
      </c>
      <c r="J128" s="3"/>
      <c r="K128" s="3"/>
      <c r="L128" s="3">
        <v>537.4</v>
      </c>
      <c r="M128" s="3">
        <v>31.2</v>
      </c>
      <c r="N128" s="4">
        <f t="shared" si="5"/>
        <v>2.0904000000000003</v>
      </c>
      <c r="O128" s="4"/>
      <c r="P128" s="4"/>
      <c r="Q128" s="8"/>
      <c r="R128" s="26" t="s">
        <v>121</v>
      </c>
      <c r="T128" s="1">
        <f>3/10</f>
        <v>0.3</v>
      </c>
      <c r="W128" s="3">
        <v>16.2</v>
      </c>
      <c r="X128" s="3">
        <v>31.2</v>
      </c>
      <c r="Y128" s="36">
        <f t="shared" si="4"/>
        <v>0.51923076923076927</v>
      </c>
    </row>
    <row r="129" spans="1:25" x14ac:dyDescent="0.25">
      <c r="A129" s="3">
        <v>12</v>
      </c>
      <c r="B129" s="3" t="s">
        <v>69</v>
      </c>
      <c r="C129" s="3" t="s">
        <v>66</v>
      </c>
      <c r="D129" s="3">
        <v>4.5999999999999996</v>
      </c>
      <c r="E129" s="3">
        <v>3.6</v>
      </c>
      <c r="F129" s="3">
        <f t="shared" si="3"/>
        <v>4.0999999999999996</v>
      </c>
      <c r="G129" s="3"/>
      <c r="H129" s="3"/>
      <c r="I129" s="3">
        <v>8.3000000000000007</v>
      </c>
      <c r="J129" s="3"/>
      <c r="K129" s="3"/>
      <c r="L129" s="3"/>
      <c r="M129" s="3"/>
      <c r="N129" s="4"/>
      <c r="O129" s="4"/>
      <c r="P129" s="4"/>
      <c r="Q129" s="8" t="s">
        <v>39</v>
      </c>
      <c r="R129" s="26" t="s">
        <v>122</v>
      </c>
      <c r="W129" s="3">
        <v>8.3000000000000007</v>
      </c>
      <c r="X129" s="3">
        <v>31.2</v>
      </c>
      <c r="Y129" s="36">
        <f t="shared" si="4"/>
        <v>0.26602564102564108</v>
      </c>
    </row>
    <row r="130" spans="1:25" x14ac:dyDescent="0.25">
      <c r="A130" s="3">
        <v>13</v>
      </c>
      <c r="B130" s="3" t="s">
        <v>69</v>
      </c>
      <c r="C130" s="3" t="s">
        <v>66</v>
      </c>
      <c r="D130" s="3">
        <v>3.4</v>
      </c>
      <c r="E130" s="3">
        <v>3.2</v>
      </c>
      <c r="F130" s="3">
        <f t="shared" si="3"/>
        <v>3.3</v>
      </c>
      <c r="G130" s="3"/>
      <c r="H130" s="3"/>
      <c r="I130" s="3">
        <v>14.1</v>
      </c>
      <c r="J130" s="3"/>
      <c r="K130" s="3"/>
      <c r="L130" s="3"/>
      <c r="M130" s="3"/>
      <c r="N130" s="4"/>
      <c r="O130" s="4"/>
      <c r="P130" s="4"/>
      <c r="Q130" s="8"/>
      <c r="R130" s="26" t="s">
        <v>121</v>
      </c>
      <c r="W130" s="3">
        <v>14.1</v>
      </c>
      <c r="X130" s="3">
        <v>31.2</v>
      </c>
      <c r="Y130" s="36">
        <f t="shared" si="4"/>
        <v>0.45192307692307693</v>
      </c>
    </row>
    <row r="131" spans="1:25" x14ac:dyDescent="0.25">
      <c r="A131" s="3">
        <v>14</v>
      </c>
      <c r="B131" s="3" t="s">
        <v>69</v>
      </c>
      <c r="C131" s="3" t="s">
        <v>66</v>
      </c>
      <c r="D131" s="3">
        <v>2.8</v>
      </c>
      <c r="E131" s="3">
        <v>2.5</v>
      </c>
      <c r="F131" s="3">
        <f t="shared" si="3"/>
        <v>2.65</v>
      </c>
      <c r="G131" s="3"/>
      <c r="H131" s="3"/>
      <c r="I131" s="3">
        <v>14.9</v>
      </c>
      <c r="J131" s="3"/>
      <c r="K131" s="3"/>
      <c r="L131" s="3"/>
      <c r="M131" s="3"/>
      <c r="N131" s="4"/>
      <c r="O131" s="4"/>
      <c r="P131" s="4"/>
      <c r="Q131" s="8"/>
      <c r="R131" s="26" t="s">
        <v>121</v>
      </c>
      <c r="W131" s="3">
        <v>14.9</v>
      </c>
      <c r="X131" s="3">
        <v>31.2</v>
      </c>
      <c r="Y131" s="36">
        <f t="shared" si="4"/>
        <v>0.47756410256410259</v>
      </c>
    </row>
    <row r="132" spans="1:25" x14ac:dyDescent="0.25">
      <c r="A132" s="3">
        <v>15</v>
      </c>
      <c r="B132" s="3" t="s">
        <v>69</v>
      </c>
      <c r="C132" s="3" t="s">
        <v>66</v>
      </c>
      <c r="D132" s="3">
        <v>3.2</v>
      </c>
      <c r="E132" s="3">
        <v>3.5</v>
      </c>
      <c r="F132" s="3">
        <f t="shared" si="3"/>
        <v>3.35</v>
      </c>
      <c r="G132" s="3"/>
      <c r="H132" s="3"/>
      <c r="I132" s="3">
        <v>13.1</v>
      </c>
      <c r="J132" s="3"/>
      <c r="K132" s="3"/>
      <c r="L132" s="3"/>
      <c r="M132" s="3"/>
      <c r="N132" s="4"/>
      <c r="O132" s="4"/>
      <c r="P132" s="4"/>
      <c r="Q132" s="8"/>
      <c r="R132" s="26" t="s">
        <v>121</v>
      </c>
      <c r="W132" s="3">
        <v>13.1</v>
      </c>
      <c r="X132" s="3">
        <v>31.2</v>
      </c>
      <c r="Y132" s="36">
        <f t="shared" si="4"/>
        <v>0.41987179487179488</v>
      </c>
    </row>
    <row r="133" spans="1:25" x14ac:dyDescent="0.25">
      <c r="A133" s="3">
        <v>16</v>
      </c>
      <c r="B133" s="3" t="s">
        <v>69</v>
      </c>
      <c r="C133" s="3" t="s">
        <v>66</v>
      </c>
      <c r="D133" s="3">
        <v>4.5</v>
      </c>
      <c r="E133" s="3">
        <v>4.3</v>
      </c>
      <c r="F133" s="3">
        <f t="shared" ref="F133:F196" si="6">AVERAGE(D133:E133)</f>
        <v>4.4000000000000004</v>
      </c>
      <c r="G133" s="3"/>
      <c r="H133" s="3"/>
      <c r="I133" s="3">
        <v>14.6</v>
      </c>
      <c r="J133" s="3"/>
      <c r="K133" s="3"/>
      <c r="L133" s="3"/>
      <c r="M133" s="3"/>
      <c r="N133" s="4"/>
      <c r="O133" s="4"/>
      <c r="P133" s="4"/>
      <c r="Q133" s="8" t="s">
        <v>39</v>
      </c>
      <c r="R133" s="26" t="s">
        <v>122</v>
      </c>
      <c r="W133" s="3">
        <v>14.6</v>
      </c>
      <c r="X133" s="3">
        <v>31.2</v>
      </c>
      <c r="Y133" s="36">
        <f t="shared" ref="Y133:Y196" si="7">W133/X133</f>
        <v>0.46794871794871795</v>
      </c>
    </row>
    <row r="134" spans="1:25" x14ac:dyDescent="0.25">
      <c r="A134" s="3">
        <v>17</v>
      </c>
      <c r="B134" s="3" t="s">
        <v>69</v>
      </c>
      <c r="C134" s="3" t="s">
        <v>66</v>
      </c>
      <c r="D134" s="3">
        <v>4.5</v>
      </c>
      <c r="E134" s="3">
        <v>4.5999999999999996</v>
      </c>
      <c r="F134" s="3">
        <f t="shared" si="6"/>
        <v>4.55</v>
      </c>
      <c r="G134" s="3"/>
      <c r="H134" s="3"/>
      <c r="I134" s="3">
        <v>12.8</v>
      </c>
      <c r="J134" s="3"/>
      <c r="K134" s="3"/>
      <c r="L134" s="3"/>
      <c r="M134" s="3"/>
      <c r="N134" s="4"/>
      <c r="O134" s="4"/>
      <c r="P134" s="4"/>
      <c r="Q134" s="8"/>
      <c r="R134" s="26" t="s">
        <v>121</v>
      </c>
      <c r="W134" s="3">
        <v>12.8</v>
      </c>
      <c r="X134" s="3">
        <v>31.2</v>
      </c>
      <c r="Y134" s="36">
        <f t="shared" si="7"/>
        <v>0.4102564102564103</v>
      </c>
    </row>
    <row r="135" spans="1:25" x14ac:dyDescent="0.25">
      <c r="A135" s="3">
        <v>18</v>
      </c>
      <c r="B135" s="3" t="s">
        <v>69</v>
      </c>
      <c r="C135" s="3" t="s">
        <v>66</v>
      </c>
      <c r="D135" s="3">
        <v>5.5</v>
      </c>
      <c r="E135" s="3">
        <v>6.4</v>
      </c>
      <c r="F135" s="3">
        <f t="shared" si="6"/>
        <v>5.95</v>
      </c>
      <c r="G135" s="3"/>
      <c r="H135" s="3"/>
      <c r="I135" s="3">
        <v>9.6999999999999993</v>
      </c>
      <c r="J135" s="3"/>
      <c r="K135" s="3"/>
      <c r="L135" s="3"/>
      <c r="M135" s="3"/>
      <c r="N135" s="4"/>
      <c r="O135" s="4"/>
      <c r="P135" s="4"/>
      <c r="Q135" s="8"/>
      <c r="R135" s="26" t="s">
        <v>121</v>
      </c>
      <c r="W135" s="3">
        <v>9.6999999999999993</v>
      </c>
      <c r="X135" s="3">
        <v>31.2</v>
      </c>
      <c r="Y135" s="36">
        <f t="shared" si="7"/>
        <v>0.3108974358974359</v>
      </c>
    </row>
    <row r="136" spans="1:25" x14ac:dyDescent="0.25">
      <c r="A136" s="3">
        <v>19</v>
      </c>
      <c r="B136" s="3" t="s">
        <v>69</v>
      </c>
      <c r="C136" s="3" t="s">
        <v>66</v>
      </c>
      <c r="D136" s="3">
        <v>4.2</v>
      </c>
      <c r="E136" s="3">
        <v>4.2</v>
      </c>
      <c r="F136" s="3">
        <f t="shared" si="6"/>
        <v>4.2</v>
      </c>
      <c r="G136" s="3"/>
      <c r="H136" s="3"/>
      <c r="I136" s="3">
        <v>13.2</v>
      </c>
      <c r="J136" s="3"/>
      <c r="K136" s="3"/>
      <c r="L136" s="3"/>
      <c r="M136" s="3"/>
      <c r="N136" s="4"/>
      <c r="O136" s="4"/>
      <c r="P136" s="4"/>
      <c r="Q136" s="8" t="s">
        <v>42</v>
      </c>
      <c r="R136" s="26" t="s">
        <v>122</v>
      </c>
      <c r="W136" s="3">
        <v>13.2</v>
      </c>
      <c r="X136" s="3">
        <v>31.2</v>
      </c>
      <c r="Y136" s="36">
        <f t="shared" si="7"/>
        <v>0.42307692307692307</v>
      </c>
    </row>
    <row r="137" spans="1:25" x14ac:dyDescent="0.25">
      <c r="A137" s="3">
        <v>20</v>
      </c>
      <c r="B137" s="3" t="s">
        <v>69</v>
      </c>
      <c r="C137" s="3" t="s">
        <v>66</v>
      </c>
      <c r="D137" s="3">
        <v>5.2</v>
      </c>
      <c r="E137" s="3">
        <v>3</v>
      </c>
      <c r="F137" s="3">
        <f t="shared" si="6"/>
        <v>4.0999999999999996</v>
      </c>
      <c r="G137" s="3"/>
      <c r="H137" s="3"/>
      <c r="I137" s="3">
        <v>13.4</v>
      </c>
      <c r="J137" s="3"/>
      <c r="K137" s="3"/>
      <c r="L137" s="3"/>
      <c r="M137" s="3"/>
      <c r="N137" s="4"/>
      <c r="O137" s="4"/>
      <c r="P137" s="4"/>
      <c r="Q137" s="8"/>
      <c r="R137" s="26" t="s">
        <v>121</v>
      </c>
      <c r="W137" s="3">
        <v>13.4</v>
      </c>
      <c r="X137" s="3">
        <v>31.2</v>
      </c>
      <c r="Y137" s="36">
        <f t="shared" si="7"/>
        <v>0.42948717948717952</v>
      </c>
    </row>
    <row r="138" spans="1:25" x14ac:dyDescent="0.25">
      <c r="A138" s="3">
        <v>21</v>
      </c>
      <c r="B138" s="3" t="s">
        <v>69</v>
      </c>
      <c r="C138" s="3" t="s">
        <v>66</v>
      </c>
      <c r="D138" s="3">
        <v>4.5</v>
      </c>
      <c r="E138" s="3">
        <v>4</v>
      </c>
      <c r="F138" s="3">
        <f t="shared" si="6"/>
        <v>4.25</v>
      </c>
      <c r="G138" s="3"/>
      <c r="H138" s="3"/>
      <c r="I138" s="3">
        <v>12.6</v>
      </c>
      <c r="J138" s="3"/>
      <c r="K138" s="3"/>
      <c r="L138" s="3">
        <v>458.6</v>
      </c>
      <c r="M138" s="3">
        <v>26.3</v>
      </c>
      <c r="N138" s="4">
        <f t="shared" ref="N138:N192" si="8">M138*0.1*0.067*100/10</f>
        <v>1.7621000000000002</v>
      </c>
      <c r="O138" s="4"/>
      <c r="P138" s="4"/>
      <c r="Q138" s="8"/>
      <c r="R138" s="26" t="s">
        <v>121</v>
      </c>
      <c r="T138" s="1">
        <f>4/10</f>
        <v>0.4</v>
      </c>
      <c r="W138" s="3">
        <v>12.6</v>
      </c>
      <c r="X138" s="3">
        <v>26.3</v>
      </c>
      <c r="Y138" s="36">
        <f t="shared" si="7"/>
        <v>0.47908745247148288</v>
      </c>
    </row>
    <row r="139" spans="1:25" x14ac:dyDescent="0.25">
      <c r="A139" s="3">
        <v>22</v>
      </c>
      <c r="B139" s="3" t="s">
        <v>69</v>
      </c>
      <c r="C139" s="3" t="s">
        <v>66</v>
      </c>
      <c r="D139" s="3">
        <v>3.5</v>
      </c>
      <c r="E139" s="3">
        <v>4.7</v>
      </c>
      <c r="F139" s="3">
        <f t="shared" si="6"/>
        <v>4.0999999999999996</v>
      </c>
      <c r="G139" s="3"/>
      <c r="H139" s="3"/>
      <c r="I139" s="3">
        <v>13.5</v>
      </c>
      <c r="J139" s="3"/>
      <c r="K139" s="3"/>
      <c r="L139" s="3"/>
      <c r="M139" s="3"/>
      <c r="N139" s="4"/>
      <c r="O139" s="4"/>
      <c r="P139" s="4"/>
      <c r="Q139" s="8" t="s">
        <v>42</v>
      </c>
      <c r="R139" s="26" t="s">
        <v>122</v>
      </c>
      <c r="W139" s="3">
        <v>13.5</v>
      </c>
      <c r="X139" s="3">
        <v>26.3</v>
      </c>
      <c r="Y139" s="36">
        <f t="shared" si="7"/>
        <v>0.51330798479087447</v>
      </c>
    </row>
    <row r="140" spans="1:25" x14ac:dyDescent="0.25">
      <c r="A140" s="3">
        <v>23</v>
      </c>
      <c r="B140" s="3" t="s">
        <v>69</v>
      </c>
      <c r="C140" s="3" t="s">
        <v>66</v>
      </c>
      <c r="D140" s="3">
        <v>4.7</v>
      </c>
      <c r="E140" s="3">
        <v>5.4</v>
      </c>
      <c r="F140" s="3">
        <f t="shared" si="6"/>
        <v>5.0500000000000007</v>
      </c>
      <c r="G140" s="3"/>
      <c r="H140" s="3"/>
      <c r="I140" s="3">
        <v>13.7</v>
      </c>
      <c r="J140" s="3"/>
      <c r="K140" s="3"/>
      <c r="L140" s="3"/>
      <c r="M140" s="3"/>
      <c r="N140" s="4"/>
      <c r="O140" s="4"/>
      <c r="P140" s="4"/>
      <c r="Q140" s="8"/>
      <c r="R140" s="26" t="s">
        <v>121</v>
      </c>
      <c r="W140" s="3">
        <v>13.7</v>
      </c>
      <c r="X140" s="3">
        <v>26.3</v>
      </c>
      <c r="Y140" s="36">
        <f t="shared" si="7"/>
        <v>0.52091254752851712</v>
      </c>
    </row>
    <row r="141" spans="1:25" x14ac:dyDescent="0.25">
      <c r="A141" s="3">
        <v>24</v>
      </c>
      <c r="B141" s="3" t="s">
        <v>69</v>
      </c>
      <c r="C141" s="3" t="s">
        <v>66</v>
      </c>
      <c r="D141" s="3">
        <v>4</v>
      </c>
      <c r="E141" s="3">
        <v>5.7</v>
      </c>
      <c r="F141" s="3">
        <f t="shared" si="6"/>
        <v>4.8499999999999996</v>
      </c>
      <c r="G141" s="3"/>
      <c r="H141" s="3"/>
      <c r="I141" s="3">
        <v>11</v>
      </c>
      <c r="J141" s="3"/>
      <c r="K141" s="3"/>
      <c r="L141" s="3"/>
      <c r="M141" s="3"/>
      <c r="N141" s="4"/>
      <c r="O141" s="4"/>
      <c r="P141" s="4"/>
      <c r="Q141" s="8"/>
      <c r="R141" s="26" t="s">
        <v>121</v>
      </c>
      <c r="W141" s="3">
        <v>11</v>
      </c>
      <c r="X141" s="3">
        <v>26.3</v>
      </c>
      <c r="Y141" s="36">
        <f t="shared" si="7"/>
        <v>0.41825095057034217</v>
      </c>
    </row>
    <row r="142" spans="1:25" x14ac:dyDescent="0.25">
      <c r="A142" s="3">
        <v>25</v>
      </c>
      <c r="B142" s="3" t="s">
        <v>69</v>
      </c>
      <c r="C142" s="3" t="s">
        <v>66</v>
      </c>
      <c r="D142" s="3">
        <v>4.2</v>
      </c>
      <c r="E142" s="3">
        <v>3.8</v>
      </c>
      <c r="F142" s="3">
        <f t="shared" si="6"/>
        <v>4</v>
      </c>
      <c r="G142" s="3"/>
      <c r="H142" s="3"/>
      <c r="I142" s="3">
        <v>11.7</v>
      </c>
      <c r="J142" s="3"/>
      <c r="K142" s="3"/>
      <c r="L142" s="3"/>
      <c r="M142" s="3"/>
      <c r="N142" s="4"/>
      <c r="O142" s="4"/>
      <c r="P142" s="4"/>
      <c r="Q142" s="8" t="s">
        <v>43</v>
      </c>
      <c r="R142" s="26" t="s">
        <v>122</v>
      </c>
      <c r="W142" s="3">
        <v>11.7</v>
      </c>
      <c r="X142" s="3">
        <v>26.3</v>
      </c>
      <c r="Y142" s="36">
        <f t="shared" si="7"/>
        <v>0.44486692015209123</v>
      </c>
    </row>
    <row r="143" spans="1:25" x14ac:dyDescent="0.25">
      <c r="A143" s="3">
        <v>26</v>
      </c>
      <c r="B143" s="3" t="s">
        <v>69</v>
      </c>
      <c r="C143" s="3" t="s">
        <v>66</v>
      </c>
      <c r="D143" s="3">
        <v>3.4</v>
      </c>
      <c r="E143" s="3">
        <v>4.8</v>
      </c>
      <c r="F143" s="3">
        <f t="shared" si="6"/>
        <v>4.0999999999999996</v>
      </c>
      <c r="G143" s="3"/>
      <c r="H143" s="3"/>
      <c r="I143" s="3">
        <v>14</v>
      </c>
      <c r="J143" s="3"/>
      <c r="K143" s="3"/>
      <c r="L143" s="3"/>
      <c r="M143" s="3"/>
      <c r="N143" s="4"/>
      <c r="O143" s="4"/>
      <c r="P143" s="4"/>
      <c r="Q143" s="8"/>
      <c r="R143" s="26" t="s">
        <v>121</v>
      </c>
      <c r="W143" s="3">
        <v>14</v>
      </c>
      <c r="X143" s="3">
        <v>26.3</v>
      </c>
      <c r="Y143" s="36">
        <f t="shared" si="7"/>
        <v>0.53231939163498099</v>
      </c>
    </row>
    <row r="144" spans="1:25" x14ac:dyDescent="0.25">
      <c r="A144" s="3">
        <v>27</v>
      </c>
      <c r="B144" s="3" t="s">
        <v>69</v>
      </c>
      <c r="C144" s="3" t="s">
        <v>66</v>
      </c>
      <c r="D144" s="3">
        <v>4</v>
      </c>
      <c r="E144" s="3">
        <v>4.4000000000000004</v>
      </c>
      <c r="F144" s="3">
        <f t="shared" si="6"/>
        <v>4.2</v>
      </c>
      <c r="G144" s="3"/>
      <c r="H144" s="3"/>
      <c r="I144" s="3">
        <v>13.4</v>
      </c>
      <c r="J144" s="3"/>
      <c r="K144" s="3"/>
      <c r="L144" s="3"/>
      <c r="M144" s="3"/>
      <c r="N144" s="4"/>
      <c r="O144" s="4"/>
      <c r="P144" s="4"/>
      <c r="Q144" s="8"/>
      <c r="R144" s="26" t="s">
        <v>121</v>
      </c>
      <c r="W144" s="3">
        <v>13.4</v>
      </c>
      <c r="X144" s="3">
        <v>26.3</v>
      </c>
      <c r="Y144" s="36">
        <f t="shared" si="7"/>
        <v>0.50950570342205326</v>
      </c>
    </row>
    <row r="145" spans="1:27" x14ac:dyDescent="0.25">
      <c r="A145" s="3">
        <v>28</v>
      </c>
      <c r="B145" s="3" t="s">
        <v>69</v>
      </c>
      <c r="C145" s="3" t="s">
        <v>66</v>
      </c>
      <c r="D145" s="3">
        <v>4.7</v>
      </c>
      <c r="E145" s="3">
        <v>5</v>
      </c>
      <c r="F145" s="3">
        <f t="shared" si="6"/>
        <v>4.8499999999999996</v>
      </c>
      <c r="G145" s="3"/>
      <c r="H145" s="3"/>
      <c r="I145" s="3">
        <v>13.8</v>
      </c>
      <c r="J145" s="3"/>
      <c r="K145" s="3"/>
      <c r="L145" s="3"/>
      <c r="M145" s="3"/>
      <c r="N145" s="4"/>
      <c r="O145" s="4"/>
      <c r="P145" s="4"/>
      <c r="Q145" s="8" t="s">
        <v>39</v>
      </c>
      <c r="R145" s="26" t="s">
        <v>122</v>
      </c>
      <c r="W145" s="3">
        <v>13.8</v>
      </c>
      <c r="X145" s="3">
        <v>26.3</v>
      </c>
      <c r="Y145" s="36">
        <f t="shared" si="7"/>
        <v>0.52471482889733845</v>
      </c>
    </row>
    <row r="146" spans="1:27" x14ac:dyDescent="0.25">
      <c r="A146" s="3">
        <v>29</v>
      </c>
      <c r="B146" s="3" t="s">
        <v>69</v>
      </c>
      <c r="C146" s="3" t="s">
        <v>66</v>
      </c>
      <c r="D146" s="3">
        <v>5</v>
      </c>
      <c r="E146" s="3">
        <v>4.2</v>
      </c>
      <c r="F146" s="3">
        <f t="shared" si="6"/>
        <v>4.5999999999999996</v>
      </c>
      <c r="G146" s="3"/>
      <c r="H146" s="3"/>
      <c r="I146" s="3">
        <v>12.3</v>
      </c>
      <c r="J146" s="3"/>
      <c r="K146" s="3"/>
      <c r="L146" s="3"/>
      <c r="M146" s="3"/>
      <c r="N146" s="4"/>
      <c r="O146" s="4"/>
      <c r="P146" s="4"/>
      <c r="Q146" s="8"/>
      <c r="R146" s="26" t="s">
        <v>121</v>
      </c>
      <c r="W146" s="3">
        <v>12.3</v>
      </c>
      <c r="X146" s="3">
        <v>26.3</v>
      </c>
      <c r="Y146" s="36">
        <f t="shared" si="7"/>
        <v>0.46768060836501901</v>
      </c>
    </row>
    <row r="147" spans="1:27" x14ac:dyDescent="0.25">
      <c r="A147" s="3">
        <v>30</v>
      </c>
      <c r="B147" s="3" t="s">
        <v>69</v>
      </c>
      <c r="C147" s="3" t="s">
        <v>66</v>
      </c>
      <c r="D147" s="3">
        <v>4.5</v>
      </c>
      <c r="E147" s="3">
        <v>5</v>
      </c>
      <c r="F147" s="3">
        <f t="shared" si="6"/>
        <v>4.75</v>
      </c>
      <c r="G147" s="3"/>
      <c r="H147" s="3"/>
      <c r="I147" s="3">
        <v>13.7</v>
      </c>
      <c r="J147" s="3"/>
      <c r="K147" s="3"/>
      <c r="L147" s="3"/>
      <c r="M147" s="3"/>
      <c r="N147" s="4"/>
      <c r="O147" s="4"/>
      <c r="P147" s="4"/>
      <c r="Q147" s="8" t="s">
        <v>40</v>
      </c>
      <c r="R147" s="26" t="s">
        <v>122</v>
      </c>
      <c r="W147" s="3">
        <v>13.7</v>
      </c>
      <c r="X147" s="3">
        <v>26.3</v>
      </c>
      <c r="Y147" s="36">
        <f t="shared" si="7"/>
        <v>0.52091254752851712</v>
      </c>
    </row>
    <row r="148" spans="1:27" x14ac:dyDescent="0.25">
      <c r="A148" s="3">
        <v>1</v>
      </c>
      <c r="B148" s="3" t="s">
        <v>70</v>
      </c>
      <c r="C148" s="3" t="s">
        <v>66</v>
      </c>
      <c r="D148" s="3">
        <v>6</v>
      </c>
      <c r="E148" s="3">
        <v>5.0999999999999996</v>
      </c>
      <c r="F148" s="3">
        <f t="shared" si="6"/>
        <v>5.55</v>
      </c>
      <c r="G148" s="3">
        <f>AVERAGE(F148:F177)</f>
        <v>4.6916666666666647</v>
      </c>
      <c r="H148" s="3">
        <f>STDEV(F148:F177)</f>
        <v>1.1550551064129329</v>
      </c>
      <c r="I148" s="3">
        <v>13.5</v>
      </c>
      <c r="J148" s="3">
        <f>AVERAGE(I148:I171)</f>
        <v>11.566666666666668</v>
      </c>
      <c r="K148" s="3">
        <f>STDEV(I148:I171)</f>
        <v>2.3844909522682749</v>
      </c>
      <c r="L148" s="3">
        <v>549.9</v>
      </c>
      <c r="M148" s="3">
        <v>21.3</v>
      </c>
      <c r="N148" s="4">
        <f t="shared" si="8"/>
        <v>1.4271000000000003</v>
      </c>
      <c r="O148" s="4">
        <f>AVERAGE(N148:N171)</f>
        <v>1.3735000000000002</v>
      </c>
      <c r="P148" s="4">
        <f>STDEV(N148:N171)</f>
        <v>5.0583890716313938E-2</v>
      </c>
      <c r="Q148" s="8"/>
      <c r="R148" s="26" t="s">
        <v>121</v>
      </c>
      <c r="S148" s="1">
        <f>4/30</f>
        <v>0.13333333333333333</v>
      </c>
      <c r="T148" s="1">
        <f>1/10</f>
        <v>0.1</v>
      </c>
      <c r="U148" s="33">
        <f>AVERAGE(T148:T171)</f>
        <v>0.15</v>
      </c>
      <c r="V148" s="33">
        <f>STDEV(T148:T170)</f>
        <v>8.6602540378443865E-2</v>
      </c>
      <c r="W148" s="3">
        <v>13.5</v>
      </c>
      <c r="X148" s="3">
        <v>21.3</v>
      </c>
      <c r="Y148" s="36">
        <f t="shared" si="7"/>
        <v>0.63380281690140838</v>
      </c>
      <c r="Z148" s="36">
        <f>AVERAGE(Y148:Y171)</f>
        <v>0.56472642051556721</v>
      </c>
      <c r="AA148" s="36">
        <f>STDEV(Y148:Y177)</f>
        <v>0.10640003374259098</v>
      </c>
    </row>
    <row r="149" spans="1:27" x14ac:dyDescent="0.25">
      <c r="A149" s="3">
        <v>2</v>
      </c>
      <c r="B149" s="3" t="s">
        <v>70</v>
      </c>
      <c r="C149" s="3" t="s">
        <v>66</v>
      </c>
      <c r="D149" s="3">
        <v>5.0999999999999996</v>
      </c>
      <c r="E149" s="3">
        <v>5</v>
      </c>
      <c r="F149" s="3">
        <f t="shared" si="6"/>
        <v>5.05</v>
      </c>
      <c r="G149" s="3"/>
      <c r="H149" s="3"/>
      <c r="I149" s="3">
        <v>13</v>
      </c>
      <c r="J149" s="3"/>
      <c r="K149" s="3"/>
      <c r="L149" s="3"/>
      <c r="M149" s="3"/>
      <c r="N149" s="4"/>
      <c r="O149" s="4"/>
      <c r="P149" s="4"/>
      <c r="Q149" s="8"/>
      <c r="R149" s="26" t="s">
        <v>121</v>
      </c>
      <c r="W149" s="3">
        <v>13</v>
      </c>
      <c r="X149" s="3">
        <v>21.3</v>
      </c>
      <c r="Y149" s="36">
        <f t="shared" si="7"/>
        <v>0.61032863849765251</v>
      </c>
    </row>
    <row r="150" spans="1:27" x14ac:dyDescent="0.25">
      <c r="A150" s="3">
        <v>3</v>
      </c>
      <c r="B150" s="3" t="s">
        <v>70</v>
      </c>
      <c r="C150" s="3" t="s">
        <v>66</v>
      </c>
      <c r="D150" s="3">
        <v>5</v>
      </c>
      <c r="E150" s="3">
        <v>6</v>
      </c>
      <c r="F150" s="3">
        <f t="shared" si="6"/>
        <v>5.5</v>
      </c>
      <c r="G150" s="3"/>
      <c r="H150" s="3"/>
      <c r="I150" s="3">
        <v>10.199999999999999</v>
      </c>
      <c r="J150" s="3"/>
      <c r="K150" s="3"/>
      <c r="L150" s="3"/>
      <c r="M150" s="3"/>
      <c r="N150" s="4"/>
      <c r="O150" s="4"/>
      <c r="P150" s="4"/>
      <c r="Q150" s="8"/>
      <c r="R150" s="26" t="s">
        <v>121</v>
      </c>
      <c r="W150" s="3">
        <v>10.199999999999999</v>
      </c>
      <c r="X150" s="3">
        <v>21.3</v>
      </c>
      <c r="Y150" s="36">
        <f t="shared" si="7"/>
        <v>0.47887323943661969</v>
      </c>
    </row>
    <row r="151" spans="1:27" x14ac:dyDescent="0.25">
      <c r="A151" s="3">
        <v>4</v>
      </c>
      <c r="B151" s="3" t="s">
        <v>70</v>
      </c>
      <c r="C151" s="3" t="s">
        <v>66</v>
      </c>
      <c r="D151" s="3">
        <v>4.5</v>
      </c>
      <c r="E151" s="3">
        <v>4.2</v>
      </c>
      <c r="F151" s="3">
        <f t="shared" si="6"/>
        <v>4.3499999999999996</v>
      </c>
      <c r="G151" s="3"/>
      <c r="H151" s="3"/>
      <c r="I151" s="3">
        <v>12.4</v>
      </c>
      <c r="J151" s="3"/>
      <c r="K151" s="3"/>
      <c r="L151" s="3"/>
      <c r="M151" s="3"/>
      <c r="N151" s="4"/>
      <c r="O151" s="4"/>
      <c r="P151" s="4"/>
      <c r="Q151" s="8"/>
      <c r="R151" s="26" t="s">
        <v>121</v>
      </c>
      <c r="W151" s="3">
        <v>12.4</v>
      </c>
      <c r="X151" s="3">
        <v>21.3</v>
      </c>
      <c r="Y151" s="36">
        <f t="shared" si="7"/>
        <v>0.5821596244131455</v>
      </c>
    </row>
    <row r="152" spans="1:27" x14ac:dyDescent="0.25">
      <c r="A152" s="3">
        <v>5</v>
      </c>
      <c r="B152" s="3" t="s">
        <v>70</v>
      </c>
      <c r="C152" s="3" t="s">
        <v>66</v>
      </c>
      <c r="D152" s="3">
        <v>4.8</v>
      </c>
      <c r="E152" s="3">
        <v>5.8</v>
      </c>
      <c r="F152" s="3">
        <f t="shared" si="6"/>
        <v>5.3</v>
      </c>
      <c r="G152" s="3"/>
      <c r="H152" s="3"/>
      <c r="I152" s="3">
        <v>9.6999999999999993</v>
      </c>
      <c r="J152" s="3"/>
      <c r="K152" s="3"/>
      <c r="L152" s="3"/>
      <c r="M152" s="3"/>
      <c r="N152" s="4"/>
      <c r="O152" s="4"/>
      <c r="P152" s="4"/>
      <c r="Q152" s="8"/>
      <c r="R152" s="26" t="s">
        <v>121</v>
      </c>
      <c r="W152" s="3">
        <v>9.6999999999999993</v>
      </c>
      <c r="X152" s="3">
        <v>21.3</v>
      </c>
      <c r="Y152" s="36">
        <f t="shared" si="7"/>
        <v>0.45539906103286382</v>
      </c>
    </row>
    <row r="153" spans="1:27" x14ac:dyDescent="0.25">
      <c r="A153" s="3">
        <v>6</v>
      </c>
      <c r="B153" s="3" t="s">
        <v>70</v>
      </c>
      <c r="C153" s="3" t="s">
        <v>66</v>
      </c>
      <c r="D153" s="3">
        <v>4.5</v>
      </c>
      <c r="E153" s="3">
        <v>4.3</v>
      </c>
      <c r="F153" s="3">
        <f t="shared" si="6"/>
        <v>4.4000000000000004</v>
      </c>
      <c r="G153" s="3"/>
      <c r="H153" s="3"/>
      <c r="I153" s="3">
        <v>12</v>
      </c>
      <c r="J153" s="3"/>
      <c r="K153" s="3"/>
      <c r="L153" s="3"/>
      <c r="M153" s="3"/>
      <c r="N153" s="4"/>
      <c r="O153" s="4"/>
      <c r="P153" s="4"/>
      <c r="Q153" s="8"/>
      <c r="R153" s="26" t="s">
        <v>121</v>
      </c>
      <c r="W153" s="3">
        <v>12</v>
      </c>
      <c r="X153" s="3">
        <v>21.3</v>
      </c>
      <c r="Y153" s="36">
        <f t="shared" si="7"/>
        <v>0.56338028169014087</v>
      </c>
    </row>
    <row r="154" spans="1:27" x14ac:dyDescent="0.25">
      <c r="A154" s="3">
        <v>7</v>
      </c>
      <c r="B154" s="3" t="s">
        <v>70</v>
      </c>
      <c r="C154" s="3" t="s">
        <v>66</v>
      </c>
      <c r="D154" s="3">
        <v>5.5</v>
      </c>
      <c r="E154" s="3">
        <v>6.2</v>
      </c>
      <c r="F154" s="3">
        <f t="shared" si="6"/>
        <v>5.85</v>
      </c>
      <c r="G154" s="3"/>
      <c r="H154" s="3"/>
      <c r="I154" s="3">
        <v>11.5</v>
      </c>
      <c r="J154" s="3"/>
      <c r="K154" s="3"/>
      <c r="L154" s="3"/>
      <c r="M154" s="3"/>
      <c r="N154" s="4"/>
      <c r="O154" s="4"/>
      <c r="P154" s="4"/>
      <c r="Q154" s="8"/>
      <c r="R154" s="26" t="s">
        <v>121</v>
      </c>
      <c r="W154" s="3">
        <v>11.5</v>
      </c>
      <c r="X154" s="3">
        <v>21.3</v>
      </c>
      <c r="Y154" s="36">
        <f t="shared" si="7"/>
        <v>0.539906103286385</v>
      </c>
    </row>
    <row r="155" spans="1:27" x14ac:dyDescent="0.25">
      <c r="A155" s="3">
        <v>8</v>
      </c>
      <c r="B155" s="3" t="s">
        <v>70</v>
      </c>
      <c r="C155" s="3" t="s">
        <v>66</v>
      </c>
      <c r="D155" s="3">
        <v>5.7</v>
      </c>
      <c r="E155" s="3">
        <v>4</v>
      </c>
      <c r="F155" s="3">
        <f t="shared" si="6"/>
        <v>4.8499999999999996</v>
      </c>
      <c r="G155" s="3"/>
      <c r="H155" s="3"/>
      <c r="I155" s="3">
        <v>12.1</v>
      </c>
      <c r="J155" s="3"/>
      <c r="K155" s="3"/>
      <c r="L155" s="3"/>
      <c r="M155" s="3"/>
      <c r="N155" s="4"/>
      <c r="O155" s="4"/>
      <c r="P155" s="4"/>
      <c r="Q155" s="8" t="s">
        <v>42</v>
      </c>
      <c r="R155" s="26" t="s">
        <v>122</v>
      </c>
      <c r="W155" s="3">
        <v>12.1</v>
      </c>
      <c r="X155" s="3">
        <v>21.3</v>
      </c>
      <c r="Y155" s="36">
        <f t="shared" si="7"/>
        <v>0.568075117370892</v>
      </c>
    </row>
    <row r="156" spans="1:27" x14ac:dyDescent="0.25">
      <c r="A156" s="3">
        <v>11</v>
      </c>
      <c r="B156" s="3" t="s">
        <v>70</v>
      </c>
      <c r="C156" s="3" t="s">
        <v>66</v>
      </c>
      <c r="D156" s="3">
        <v>5.2</v>
      </c>
      <c r="E156" s="3">
        <v>5.5</v>
      </c>
      <c r="F156" s="3">
        <f t="shared" si="6"/>
        <v>5.35</v>
      </c>
      <c r="G156" s="3"/>
      <c r="H156" s="3"/>
      <c r="I156" s="3">
        <v>10.7</v>
      </c>
      <c r="J156" s="3"/>
      <c r="K156" s="3"/>
      <c r="L156" s="3">
        <v>594.4</v>
      </c>
      <c r="M156" s="3">
        <v>19.8</v>
      </c>
      <c r="N156" s="4">
        <f t="shared" si="8"/>
        <v>1.3266000000000004</v>
      </c>
      <c r="O156" s="4"/>
      <c r="P156" s="4"/>
      <c r="Q156" s="8"/>
      <c r="R156" s="26" t="s">
        <v>121</v>
      </c>
      <c r="T156" s="1">
        <f>1/10</f>
        <v>0.1</v>
      </c>
      <c r="W156" s="3">
        <v>10.7</v>
      </c>
      <c r="X156" s="3">
        <v>19.8</v>
      </c>
      <c r="Y156" s="36">
        <f t="shared" si="7"/>
        <v>0.54040404040404033</v>
      </c>
    </row>
    <row r="157" spans="1:27" x14ac:dyDescent="0.25">
      <c r="A157" s="3">
        <v>12</v>
      </c>
      <c r="B157" s="3" t="s">
        <v>70</v>
      </c>
      <c r="C157" s="3" t="s">
        <v>66</v>
      </c>
      <c r="D157" s="3">
        <v>9.5</v>
      </c>
      <c r="E157" s="3">
        <v>5.5</v>
      </c>
      <c r="F157" s="3">
        <f t="shared" si="6"/>
        <v>7.5</v>
      </c>
      <c r="G157" s="3"/>
      <c r="H157" s="3"/>
      <c r="I157" s="3">
        <v>11.3</v>
      </c>
      <c r="J157" s="3"/>
      <c r="K157" s="3"/>
      <c r="L157" s="3"/>
      <c r="M157" s="3"/>
      <c r="N157" s="4"/>
      <c r="O157" s="4"/>
      <c r="P157" s="4"/>
      <c r="Q157" s="8" t="s">
        <v>40</v>
      </c>
      <c r="R157" s="26" t="s">
        <v>122</v>
      </c>
      <c r="W157" s="3">
        <v>11.3</v>
      </c>
      <c r="X157" s="3">
        <v>19.8</v>
      </c>
      <c r="Y157" s="36">
        <f t="shared" si="7"/>
        <v>0.57070707070707072</v>
      </c>
    </row>
    <row r="158" spans="1:27" x14ac:dyDescent="0.25">
      <c r="A158" s="3">
        <v>13</v>
      </c>
      <c r="B158" s="3" t="s">
        <v>70</v>
      </c>
      <c r="C158" s="3" t="s">
        <v>66</v>
      </c>
      <c r="D158" s="3">
        <v>4.5</v>
      </c>
      <c r="E158" s="3">
        <v>5.5</v>
      </c>
      <c r="F158" s="3">
        <f t="shared" si="6"/>
        <v>5</v>
      </c>
      <c r="G158" s="3"/>
      <c r="H158" s="3"/>
      <c r="I158" s="3">
        <v>11.3</v>
      </c>
      <c r="J158" s="3"/>
      <c r="K158" s="3"/>
      <c r="L158" s="3"/>
      <c r="M158" s="3"/>
      <c r="N158" s="4"/>
      <c r="O158" s="4"/>
      <c r="P158" s="4"/>
      <c r="Q158" s="8"/>
      <c r="R158" s="26" t="s">
        <v>121</v>
      </c>
      <c r="W158" s="3">
        <v>11.3</v>
      </c>
      <c r="X158" s="3">
        <v>19.8</v>
      </c>
      <c r="Y158" s="36">
        <f t="shared" si="7"/>
        <v>0.57070707070707072</v>
      </c>
    </row>
    <row r="159" spans="1:27" x14ac:dyDescent="0.25">
      <c r="A159" s="3">
        <v>14</v>
      </c>
      <c r="B159" s="3" t="s">
        <v>70</v>
      </c>
      <c r="C159" s="3" t="s">
        <v>66</v>
      </c>
      <c r="D159" s="3">
        <v>4.7</v>
      </c>
      <c r="E159" s="3">
        <v>5.4</v>
      </c>
      <c r="F159" s="3">
        <f t="shared" si="6"/>
        <v>5.0500000000000007</v>
      </c>
      <c r="G159" s="3"/>
      <c r="H159" s="3"/>
      <c r="I159" s="3">
        <v>12.8</v>
      </c>
      <c r="J159" s="3"/>
      <c r="K159" s="3"/>
      <c r="L159" s="3"/>
      <c r="M159" s="3"/>
      <c r="N159" s="4"/>
      <c r="O159" s="4"/>
      <c r="P159" s="4"/>
      <c r="Q159" s="8"/>
      <c r="R159" s="26" t="s">
        <v>121</v>
      </c>
      <c r="W159" s="3">
        <v>12.8</v>
      </c>
      <c r="X159" s="3">
        <v>19.8</v>
      </c>
      <c r="Y159" s="36">
        <f t="shared" si="7"/>
        <v>0.64646464646464652</v>
      </c>
    </row>
    <row r="160" spans="1:27" x14ac:dyDescent="0.25">
      <c r="A160" s="3">
        <v>15</v>
      </c>
      <c r="B160" s="3" t="s">
        <v>70</v>
      </c>
      <c r="C160" s="3" t="s">
        <v>66</v>
      </c>
      <c r="D160" s="3">
        <v>5</v>
      </c>
      <c r="E160" s="3">
        <v>4.0999999999999996</v>
      </c>
      <c r="F160" s="3">
        <f t="shared" si="6"/>
        <v>4.55</v>
      </c>
      <c r="G160" s="3"/>
      <c r="H160" s="3"/>
      <c r="I160" s="3">
        <v>13</v>
      </c>
      <c r="J160" s="3"/>
      <c r="K160" s="3"/>
      <c r="L160" s="3"/>
      <c r="M160" s="3"/>
      <c r="N160" s="4"/>
      <c r="O160" s="4"/>
      <c r="P160" s="4"/>
      <c r="Q160" s="8" t="s">
        <v>41</v>
      </c>
      <c r="R160" s="26" t="s">
        <v>121</v>
      </c>
      <c r="W160" s="3">
        <v>13</v>
      </c>
      <c r="X160" s="3">
        <v>19.8</v>
      </c>
      <c r="Y160" s="36">
        <f t="shared" si="7"/>
        <v>0.65656565656565657</v>
      </c>
    </row>
    <row r="161" spans="1:27" x14ac:dyDescent="0.25">
      <c r="A161" s="3">
        <v>16</v>
      </c>
      <c r="B161" s="3" t="s">
        <v>70</v>
      </c>
      <c r="C161" s="3" t="s">
        <v>66</v>
      </c>
      <c r="D161" s="3">
        <v>4</v>
      </c>
      <c r="E161" s="3">
        <v>4.5</v>
      </c>
      <c r="F161" s="3">
        <f t="shared" si="6"/>
        <v>4.25</v>
      </c>
      <c r="G161" s="3"/>
      <c r="H161" s="3"/>
      <c r="I161" s="3">
        <v>11.7</v>
      </c>
      <c r="J161" s="3"/>
      <c r="K161" s="3"/>
      <c r="L161" s="3"/>
      <c r="M161" s="3"/>
      <c r="N161" s="4"/>
      <c r="O161" s="4"/>
      <c r="P161" s="4"/>
      <c r="Q161" s="8"/>
      <c r="R161" s="26" t="s">
        <v>121</v>
      </c>
      <c r="W161" s="3">
        <v>11.7</v>
      </c>
      <c r="X161" s="3">
        <v>19.8</v>
      </c>
      <c r="Y161" s="36">
        <f t="shared" si="7"/>
        <v>0.59090909090909083</v>
      </c>
    </row>
    <row r="162" spans="1:27" x14ac:dyDescent="0.25">
      <c r="A162" s="3">
        <v>17</v>
      </c>
      <c r="B162" s="3" t="s">
        <v>70</v>
      </c>
      <c r="C162" s="3" t="s">
        <v>66</v>
      </c>
      <c r="D162" s="3">
        <v>4.3</v>
      </c>
      <c r="E162" s="3">
        <v>6.4</v>
      </c>
      <c r="F162" s="3">
        <f t="shared" si="6"/>
        <v>5.35</v>
      </c>
      <c r="G162" s="3"/>
      <c r="H162" s="3"/>
      <c r="I162" s="3">
        <v>10.9</v>
      </c>
      <c r="J162" s="3"/>
      <c r="K162" s="3"/>
      <c r="L162" s="3"/>
      <c r="M162" s="3"/>
      <c r="N162" s="4"/>
      <c r="O162" s="4"/>
      <c r="P162" s="4"/>
      <c r="Q162" s="8"/>
      <c r="R162" s="26" t="s">
        <v>121</v>
      </c>
      <c r="W162" s="3">
        <v>10.9</v>
      </c>
      <c r="X162" s="3">
        <v>19.8</v>
      </c>
      <c r="Y162" s="36">
        <f t="shared" si="7"/>
        <v>0.5505050505050505</v>
      </c>
    </row>
    <row r="163" spans="1:27" x14ac:dyDescent="0.25">
      <c r="A163" s="3">
        <v>18</v>
      </c>
      <c r="B163" s="3" t="s">
        <v>70</v>
      </c>
      <c r="C163" s="3" t="s">
        <v>66</v>
      </c>
      <c r="D163" s="3">
        <v>4</v>
      </c>
      <c r="E163" s="3">
        <v>5</v>
      </c>
      <c r="F163" s="3">
        <f t="shared" si="6"/>
        <v>4.5</v>
      </c>
      <c r="G163" s="3"/>
      <c r="H163" s="3"/>
      <c r="I163" s="3">
        <v>13.3</v>
      </c>
      <c r="J163" s="3"/>
      <c r="K163" s="3"/>
      <c r="L163" s="3"/>
      <c r="M163" s="3"/>
      <c r="N163" s="4"/>
      <c r="O163" s="4"/>
      <c r="P163" s="4"/>
      <c r="Q163" s="8"/>
      <c r="R163" s="26" t="s">
        <v>121</v>
      </c>
      <c r="W163" s="3">
        <v>13.3</v>
      </c>
      <c r="X163" s="3">
        <v>19.8</v>
      </c>
      <c r="Y163" s="36">
        <f t="shared" si="7"/>
        <v>0.67171717171717171</v>
      </c>
    </row>
    <row r="164" spans="1:27" x14ac:dyDescent="0.25">
      <c r="A164" s="3">
        <v>21</v>
      </c>
      <c r="B164" s="3" t="s">
        <v>70</v>
      </c>
      <c r="C164" s="3" t="s">
        <v>66</v>
      </c>
      <c r="D164" s="3">
        <v>3.8</v>
      </c>
      <c r="E164" s="3">
        <v>4.9000000000000004</v>
      </c>
      <c r="F164" s="3">
        <f t="shared" si="6"/>
        <v>4.3499999999999996</v>
      </c>
      <c r="G164" s="3"/>
      <c r="H164" s="3"/>
      <c r="I164" s="3">
        <v>13.1</v>
      </c>
      <c r="J164" s="3"/>
      <c r="K164" s="3"/>
      <c r="L164" s="3">
        <v>602.6</v>
      </c>
      <c r="M164" s="3">
        <v>20.399999999999999</v>
      </c>
      <c r="N164" s="4">
        <f t="shared" si="8"/>
        <v>1.3668000000000002</v>
      </c>
      <c r="O164" s="4"/>
      <c r="P164" s="4"/>
      <c r="Q164" s="8" t="s">
        <v>42</v>
      </c>
      <c r="R164" s="26" t="s">
        <v>122</v>
      </c>
      <c r="T164" s="1">
        <f>2/8</f>
        <v>0.25</v>
      </c>
      <c r="W164" s="3">
        <v>13.1</v>
      </c>
      <c r="X164" s="3">
        <v>20.399999999999999</v>
      </c>
      <c r="Y164" s="36">
        <f t="shared" si="7"/>
        <v>0.64215686274509809</v>
      </c>
    </row>
    <row r="165" spans="1:27" x14ac:dyDescent="0.25">
      <c r="A165" s="3">
        <v>22</v>
      </c>
      <c r="B165" s="3" t="s">
        <v>70</v>
      </c>
      <c r="C165" s="3" t="s">
        <v>66</v>
      </c>
      <c r="D165" s="3">
        <v>4</v>
      </c>
      <c r="E165" s="3">
        <v>4</v>
      </c>
      <c r="F165" s="3">
        <f t="shared" si="6"/>
        <v>4</v>
      </c>
      <c r="G165" s="3"/>
      <c r="H165" s="3"/>
      <c r="I165" s="3">
        <v>12.4</v>
      </c>
      <c r="J165" s="3"/>
      <c r="K165" s="3"/>
      <c r="L165" s="3"/>
      <c r="M165" s="3"/>
      <c r="N165" s="4"/>
      <c r="O165" s="4"/>
      <c r="P165" s="4"/>
      <c r="Q165" s="8"/>
      <c r="R165" s="26" t="s">
        <v>121</v>
      </c>
      <c r="W165" s="3">
        <v>12.4</v>
      </c>
      <c r="X165" s="3">
        <v>20.399999999999999</v>
      </c>
      <c r="Y165" s="36">
        <f t="shared" si="7"/>
        <v>0.60784313725490202</v>
      </c>
    </row>
    <row r="166" spans="1:27" x14ac:dyDescent="0.25">
      <c r="A166" s="3">
        <v>23</v>
      </c>
      <c r="B166" s="3" t="s">
        <v>70</v>
      </c>
      <c r="C166" s="3" t="s">
        <v>66</v>
      </c>
      <c r="D166" s="3">
        <v>4.5</v>
      </c>
      <c r="E166" s="3">
        <v>4.2</v>
      </c>
      <c r="F166" s="3">
        <f t="shared" si="6"/>
        <v>4.3499999999999996</v>
      </c>
      <c r="G166" s="3"/>
      <c r="H166" s="3"/>
      <c r="I166" s="3">
        <v>14.3</v>
      </c>
      <c r="J166" s="3"/>
      <c r="K166" s="3"/>
      <c r="L166" s="3"/>
      <c r="M166" s="3"/>
      <c r="N166" s="4"/>
      <c r="O166" s="4"/>
      <c r="P166" s="4"/>
      <c r="Q166" s="8"/>
      <c r="R166" s="26" t="s">
        <v>121</v>
      </c>
      <c r="W166" s="3">
        <v>14.3</v>
      </c>
      <c r="X166" s="3">
        <v>20.399999999999999</v>
      </c>
      <c r="Y166" s="36">
        <f t="shared" si="7"/>
        <v>0.70098039215686281</v>
      </c>
    </row>
    <row r="167" spans="1:27" x14ac:dyDescent="0.25">
      <c r="A167" s="3">
        <v>24</v>
      </c>
      <c r="B167" s="3" t="s">
        <v>70</v>
      </c>
      <c r="C167" s="3" t="s">
        <v>66</v>
      </c>
      <c r="D167" s="3">
        <v>4.5</v>
      </c>
      <c r="E167" s="3">
        <v>4.7</v>
      </c>
      <c r="F167" s="3">
        <f t="shared" si="6"/>
        <v>4.5999999999999996</v>
      </c>
      <c r="G167" s="3"/>
      <c r="H167" s="3"/>
      <c r="I167" s="3">
        <v>1.9</v>
      </c>
      <c r="J167" s="3"/>
      <c r="K167" s="3"/>
      <c r="L167" s="3"/>
      <c r="M167" s="3"/>
      <c r="N167" s="4"/>
      <c r="O167" s="4"/>
      <c r="P167" s="4"/>
      <c r="Q167" s="8"/>
      <c r="R167" s="26" t="s">
        <v>121</v>
      </c>
      <c r="W167" s="3">
        <v>1.9</v>
      </c>
      <c r="X167" s="3">
        <v>20.399999999999999</v>
      </c>
      <c r="Y167" s="36">
        <f t="shared" si="7"/>
        <v>9.3137254901960786E-2</v>
      </c>
    </row>
    <row r="168" spans="1:27" x14ac:dyDescent="0.25">
      <c r="A168" s="3">
        <v>25</v>
      </c>
      <c r="B168" s="3" t="s">
        <v>70</v>
      </c>
      <c r="C168" s="3" t="s">
        <v>66</v>
      </c>
      <c r="D168" s="3">
        <v>3.5</v>
      </c>
      <c r="E168" s="3">
        <v>3.6</v>
      </c>
      <c r="F168" s="3">
        <f t="shared" si="6"/>
        <v>3.55</v>
      </c>
      <c r="G168" s="3"/>
      <c r="H168" s="3"/>
      <c r="I168" s="3">
        <v>9.8000000000000007</v>
      </c>
      <c r="J168" s="3"/>
      <c r="K168" s="3"/>
      <c r="L168" s="3"/>
      <c r="M168" s="3"/>
      <c r="N168" s="4"/>
      <c r="O168" s="4"/>
      <c r="P168" s="4"/>
      <c r="Q168" s="8" t="s">
        <v>42</v>
      </c>
      <c r="R168" s="26" t="s">
        <v>122</v>
      </c>
      <c r="W168" s="3">
        <v>9.8000000000000007</v>
      </c>
      <c r="X168" s="3">
        <v>20.399999999999999</v>
      </c>
      <c r="Y168" s="36">
        <f t="shared" si="7"/>
        <v>0.48039215686274517</v>
      </c>
    </row>
    <row r="169" spans="1:27" x14ac:dyDescent="0.25">
      <c r="A169" s="3">
        <v>26</v>
      </c>
      <c r="B169" s="3" t="s">
        <v>70</v>
      </c>
      <c r="C169" s="3" t="s">
        <v>66</v>
      </c>
      <c r="D169" s="3">
        <v>6</v>
      </c>
      <c r="E169" s="3">
        <v>5.2</v>
      </c>
      <c r="F169" s="3">
        <f t="shared" si="6"/>
        <v>5.6</v>
      </c>
      <c r="G169" s="3"/>
      <c r="H169" s="3"/>
      <c r="I169" s="3">
        <v>11.1</v>
      </c>
      <c r="J169" s="3"/>
      <c r="K169" s="3"/>
      <c r="L169" s="3"/>
      <c r="M169" s="3"/>
      <c r="N169" s="4"/>
      <c r="O169" s="4"/>
      <c r="P169" s="4"/>
      <c r="Q169" s="8"/>
      <c r="R169" s="26" t="s">
        <v>121</v>
      </c>
      <c r="W169" s="3">
        <v>11.1</v>
      </c>
      <c r="X169" s="3">
        <v>20.399999999999999</v>
      </c>
      <c r="Y169" s="36">
        <f t="shared" si="7"/>
        <v>0.54411764705882359</v>
      </c>
    </row>
    <row r="170" spans="1:27" x14ac:dyDescent="0.25">
      <c r="A170" s="3">
        <v>27</v>
      </c>
      <c r="B170" s="3" t="s">
        <v>70</v>
      </c>
      <c r="C170" s="3" t="s">
        <v>66</v>
      </c>
      <c r="D170" s="3">
        <v>6</v>
      </c>
      <c r="E170" s="3">
        <v>6.2</v>
      </c>
      <c r="F170" s="3">
        <f t="shared" si="6"/>
        <v>6.1</v>
      </c>
      <c r="G170" s="3"/>
      <c r="H170" s="3"/>
      <c r="I170" s="3">
        <v>13.1</v>
      </c>
      <c r="J170" s="3"/>
      <c r="K170" s="3"/>
      <c r="L170" s="3"/>
      <c r="M170" s="3"/>
      <c r="N170" s="4"/>
      <c r="O170" s="4"/>
      <c r="P170" s="4"/>
      <c r="Q170" s="8"/>
      <c r="R170" s="26" t="s">
        <v>121</v>
      </c>
      <c r="W170" s="3">
        <v>13.1</v>
      </c>
      <c r="X170" s="3">
        <v>20.399999999999999</v>
      </c>
      <c r="Y170" s="36">
        <f t="shared" si="7"/>
        <v>0.64215686274509809</v>
      </c>
    </row>
    <row r="171" spans="1:27" x14ac:dyDescent="0.25">
      <c r="A171" s="3">
        <v>28</v>
      </c>
      <c r="B171" s="3" t="s">
        <v>70</v>
      </c>
      <c r="C171" s="3" t="s">
        <v>66</v>
      </c>
      <c r="D171" s="3">
        <v>5.5</v>
      </c>
      <c r="E171" s="3">
        <v>7.5</v>
      </c>
      <c r="F171" s="3">
        <f t="shared" si="6"/>
        <v>6.5</v>
      </c>
      <c r="G171" s="3"/>
      <c r="H171" s="3"/>
      <c r="I171" s="3">
        <v>12.5</v>
      </c>
      <c r="J171" s="3"/>
      <c r="K171" s="3"/>
      <c r="L171" s="3"/>
      <c r="M171" s="3"/>
      <c r="N171" s="4"/>
      <c r="O171" s="4"/>
      <c r="P171" s="4"/>
      <c r="Q171" s="8"/>
      <c r="R171" s="26" t="s">
        <v>121</v>
      </c>
      <c r="W171" s="3">
        <v>12.5</v>
      </c>
      <c r="X171" s="3">
        <v>20.399999999999999</v>
      </c>
      <c r="Y171" s="36">
        <f t="shared" si="7"/>
        <v>0.61274509803921573</v>
      </c>
    </row>
    <row r="172" spans="1:27" x14ac:dyDescent="0.25">
      <c r="A172" s="3">
        <v>1</v>
      </c>
      <c r="B172" s="3" t="s">
        <v>64</v>
      </c>
      <c r="C172" s="3" t="s">
        <v>67</v>
      </c>
      <c r="D172" s="3">
        <v>4</v>
      </c>
      <c r="E172" s="3">
        <v>4.2</v>
      </c>
      <c r="F172" s="3">
        <f t="shared" si="6"/>
        <v>4.0999999999999996</v>
      </c>
      <c r="G172" s="3">
        <f>AVERAGE(F172:F201)</f>
        <v>3.6433333333333331</v>
      </c>
      <c r="H172" s="3">
        <f>STDEV(F172:F201)</f>
        <v>0.85295968831185498</v>
      </c>
      <c r="I172" s="3">
        <v>11.5</v>
      </c>
      <c r="J172" s="3">
        <f>AVERAGE(I172:I201)</f>
        <v>10.496666666666666</v>
      </c>
      <c r="K172" s="3">
        <f>STDEV(I172:I201)</f>
        <v>1.6155458847544917</v>
      </c>
      <c r="L172" s="3">
        <v>580.79999999999995</v>
      </c>
      <c r="M172" s="3">
        <v>20</v>
      </c>
      <c r="N172" s="4">
        <f t="shared" si="8"/>
        <v>1.34</v>
      </c>
      <c r="O172" s="4">
        <f>AVERAGE(N172:N201)</f>
        <v>1.3355333333333335</v>
      </c>
      <c r="P172" s="4">
        <f>STDEV(N172:N201)</f>
        <v>8.049300176619914E-2</v>
      </c>
      <c r="Q172" s="8" t="s">
        <v>47</v>
      </c>
      <c r="R172" s="34" t="s">
        <v>121</v>
      </c>
      <c r="S172" s="1">
        <v>0</v>
      </c>
      <c r="T172" s="1">
        <v>0</v>
      </c>
      <c r="U172" s="33">
        <f>AVERAGE(T172:T195)</f>
        <v>0</v>
      </c>
      <c r="V172" s="33">
        <f>STDEV(T172:T194)</f>
        <v>0</v>
      </c>
      <c r="W172" s="3">
        <v>11.5</v>
      </c>
      <c r="X172" s="3">
        <v>20</v>
      </c>
      <c r="Y172" s="36">
        <f t="shared" si="7"/>
        <v>0.57499999999999996</v>
      </c>
      <c r="Z172" s="36">
        <f>AVERAGE(Y172:Y201)</f>
        <v>0.52829296026898465</v>
      </c>
      <c r="AA172" s="36">
        <f>STDEV(Y172:Y201)</f>
        <v>8.9762146247010177E-2</v>
      </c>
    </row>
    <row r="173" spans="1:27" x14ac:dyDescent="0.25">
      <c r="A173" s="3">
        <v>2</v>
      </c>
      <c r="B173" s="3" t="s">
        <v>64</v>
      </c>
      <c r="C173" s="3" t="s">
        <v>67</v>
      </c>
      <c r="D173" s="3">
        <v>3</v>
      </c>
      <c r="E173" s="3">
        <v>2</v>
      </c>
      <c r="F173" s="3">
        <f t="shared" si="6"/>
        <v>2.5</v>
      </c>
      <c r="G173" s="3"/>
      <c r="H173" s="3"/>
      <c r="I173" s="3">
        <v>10.4</v>
      </c>
      <c r="J173" s="3"/>
      <c r="K173" s="3"/>
      <c r="L173" s="3"/>
      <c r="M173" s="3"/>
      <c r="N173" s="4"/>
      <c r="O173" s="4"/>
      <c r="P173" s="4"/>
      <c r="Q173" s="8" t="s">
        <v>47</v>
      </c>
      <c r="R173" s="34" t="s">
        <v>121</v>
      </c>
      <c r="W173" s="3">
        <v>10.4</v>
      </c>
      <c r="X173" s="3">
        <v>20</v>
      </c>
      <c r="Y173" s="36">
        <f t="shared" si="7"/>
        <v>0.52</v>
      </c>
    </row>
    <row r="174" spans="1:27" x14ac:dyDescent="0.25">
      <c r="A174" s="3">
        <v>3</v>
      </c>
      <c r="B174" s="3" t="s">
        <v>64</v>
      </c>
      <c r="C174" s="3" t="s">
        <v>67</v>
      </c>
      <c r="D174" s="3">
        <v>1.8</v>
      </c>
      <c r="E174" s="3">
        <v>2.2999999999999998</v>
      </c>
      <c r="F174" s="3">
        <f t="shared" si="6"/>
        <v>2.0499999999999998</v>
      </c>
      <c r="G174" s="3"/>
      <c r="H174" s="3"/>
      <c r="I174" s="3">
        <v>11.7</v>
      </c>
      <c r="J174" s="3"/>
      <c r="K174" s="3"/>
      <c r="L174" s="3"/>
      <c r="M174" s="3"/>
      <c r="N174" s="4"/>
      <c r="O174" s="4"/>
      <c r="P174" s="4"/>
      <c r="Q174" s="8" t="s">
        <v>47</v>
      </c>
      <c r="R174" s="34" t="s">
        <v>121</v>
      </c>
      <c r="W174" s="3">
        <v>11.7</v>
      </c>
      <c r="X174" s="3">
        <v>20</v>
      </c>
      <c r="Y174" s="36">
        <f t="shared" si="7"/>
        <v>0.58499999999999996</v>
      </c>
    </row>
    <row r="175" spans="1:27" x14ac:dyDescent="0.25">
      <c r="A175" s="3">
        <v>4</v>
      </c>
      <c r="B175" s="3" t="s">
        <v>64</v>
      </c>
      <c r="C175" s="3" t="s">
        <v>67</v>
      </c>
      <c r="D175" s="3">
        <v>4</v>
      </c>
      <c r="E175" s="3">
        <v>4.5</v>
      </c>
      <c r="F175" s="3">
        <f t="shared" si="6"/>
        <v>4.25</v>
      </c>
      <c r="G175" s="3"/>
      <c r="H175" s="3"/>
      <c r="I175" s="3">
        <v>11.8</v>
      </c>
      <c r="J175" s="3"/>
      <c r="K175" s="3"/>
      <c r="L175" s="3"/>
      <c r="M175" s="3"/>
      <c r="N175" s="4"/>
      <c r="O175" s="4"/>
      <c r="P175" s="4"/>
      <c r="Q175" s="8" t="s">
        <v>47</v>
      </c>
      <c r="R175" s="34" t="s">
        <v>121</v>
      </c>
      <c r="W175" s="3">
        <v>11.8</v>
      </c>
      <c r="X175" s="3">
        <v>20</v>
      </c>
      <c r="Y175" s="36">
        <f t="shared" si="7"/>
        <v>0.59000000000000008</v>
      </c>
    </row>
    <row r="176" spans="1:27" x14ac:dyDescent="0.25">
      <c r="A176" s="3">
        <v>5</v>
      </c>
      <c r="B176" s="3" t="s">
        <v>64</v>
      </c>
      <c r="C176" s="3" t="s">
        <v>67</v>
      </c>
      <c r="D176" s="3">
        <v>4.4000000000000004</v>
      </c>
      <c r="E176" s="3">
        <v>3.5</v>
      </c>
      <c r="F176" s="3">
        <f t="shared" si="6"/>
        <v>3.95</v>
      </c>
      <c r="G176" s="3"/>
      <c r="H176" s="3"/>
      <c r="I176" s="3">
        <v>10.1</v>
      </c>
      <c r="J176" s="3"/>
      <c r="K176" s="3"/>
      <c r="L176" s="3"/>
      <c r="M176" s="3"/>
      <c r="N176" s="4"/>
      <c r="O176" s="4"/>
      <c r="P176" s="4"/>
      <c r="Q176" s="8" t="s">
        <v>47</v>
      </c>
      <c r="R176" s="34" t="s">
        <v>121</v>
      </c>
      <c r="W176" s="3">
        <v>10.1</v>
      </c>
      <c r="X176" s="3">
        <v>20</v>
      </c>
      <c r="Y176" s="36">
        <f t="shared" si="7"/>
        <v>0.505</v>
      </c>
    </row>
    <row r="177" spans="1:25" x14ac:dyDescent="0.25">
      <c r="A177" s="3">
        <v>6</v>
      </c>
      <c r="B177" s="3" t="s">
        <v>64</v>
      </c>
      <c r="C177" s="3" t="s">
        <v>67</v>
      </c>
      <c r="D177" s="3">
        <v>2.5</v>
      </c>
      <c r="E177" s="3">
        <v>2.4</v>
      </c>
      <c r="F177" s="3">
        <f t="shared" si="6"/>
        <v>2.4500000000000002</v>
      </c>
      <c r="G177" s="3"/>
      <c r="H177" s="3"/>
      <c r="I177" s="3">
        <v>10.4</v>
      </c>
      <c r="J177" s="3"/>
      <c r="K177" s="3"/>
      <c r="L177" s="3"/>
      <c r="M177" s="3"/>
      <c r="N177" s="4"/>
      <c r="O177" s="4"/>
      <c r="P177" s="4"/>
      <c r="Q177" s="8" t="s">
        <v>47</v>
      </c>
      <c r="R177" s="34" t="s">
        <v>121</v>
      </c>
      <c r="W177" s="3">
        <v>10.4</v>
      </c>
      <c r="X177" s="3">
        <v>20</v>
      </c>
      <c r="Y177" s="36">
        <f t="shared" si="7"/>
        <v>0.52</v>
      </c>
    </row>
    <row r="178" spans="1:25" x14ac:dyDescent="0.25">
      <c r="A178" s="3">
        <v>7</v>
      </c>
      <c r="B178" s="3" t="s">
        <v>64</v>
      </c>
      <c r="C178" s="3" t="s">
        <v>67</v>
      </c>
      <c r="D178" s="3">
        <v>3</v>
      </c>
      <c r="E178" s="3">
        <v>3.2</v>
      </c>
      <c r="F178" s="3">
        <f t="shared" si="6"/>
        <v>3.1</v>
      </c>
      <c r="G178" s="3"/>
      <c r="H178" s="3"/>
      <c r="I178" s="3">
        <v>7.6</v>
      </c>
      <c r="J178" s="3"/>
      <c r="K178" s="3"/>
      <c r="L178" s="3"/>
      <c r="M178" s="3"/>
      <c r="N178" s="4"/>
      <c r="O178" s="4"/>
      <c r="P178" s="4"/>
      <c r="Q178" s="8" t="s">
        <v>47</v>
      </c>
      <c r="R178" s="34" t="s">
        <v>121</v>
      </c>
      <c r="W178" s="3">
        <v>7.6</v>
      </c>
      <c r="X178" s="3">
        <v>20</v>
      </c>
      <c r="Y178" s="36">
        <f t="shared" si="7"/>
        <v>0.38</v>
      </c>
    </row>
    <row r="179" spans="1:25" x14ac:dyDescent="0.25">
      <c r="A179" s="3">
        <v>8</v>
      </c>
      <c r="B179" s="3" t="s">
        <v>64</v>
      </c>
      <c r="C179" s="3" t="s">
        <v>67</v>
      </c>
      <c r="D179" s="3">
        <v>3.4</v>
      </c>
      <c r="E179" s="3">
        <v>3.2</v>
      </c>
      <c r="F179" s="3">
        <f t="shared" si="6"/>
        <v>3.3</v>
      </c>
      <c r="G179" s="3"/>
      <c r="H179" s="3"/>
      <c r="I179" s="3">
        <v>12.5</v>
      </c>
      <c r="J179" s="3"/>
      <c r="K179" s="3"/>
      <c r="L179" s="3"/>
      <c r="M179" s="3"/>
      <c r="N179" s="4"/>
      <c r="O179" s="4"/>
      <c r="P179" s="4"/>
      <c r="Q179" s="8" t="s">
        <v>47</v>
      </c>
      <c r="R179" s="34" t="s">
        <v>121</v>
      </c>
      <c r="W179" s="3">
        <v>12.5</v>
      </c>
      <c r="X179" s="3">
        <v>20</v>
      </c>
      <c r="Y179" s="36">
        <f t="shared" si="7"/>
        <v>0.625</v>
      </c>
    </row>
    <row r="180" spans="1:25" x14ac:dyDescent="0.25">
      <c r="A180" s="3">
        <v>9</v>
      </c>
      <c r="B180" s="3" t="s">
        <v>64</v>
      </c>
      <c r="C180" s="3" t="s">
        <v>67</v>
      </c>
      <c r="D180" s="3">
        <v>3.8</v>
      </c>
      <c r="E180" s="3">
        <v>3</v>
      </c>
      <c r="F180" s="3">
        <f t="shared" si="6"/>
        <v>3.4</v>
      </c>
      <c r="G180" s="3"/>
      <c r="H180" s="3"/>
      <c r="I180" s="3">
        <v>9.6999999999999993</v>
      </c>
      <c r="J180" s="3"/>
      <c r="K180" s="3"/>
      <c r="L180" s="3"/>
      <c r="M180" s="3"/>
      <c r="N180" s="4"/>
      <c r="O180" s="4"/>
      <c r="P180" s="4"/>
      <c r="Q180" s="8" t="s">
        <v>47</v>
      </c>
      <c r="R180" s="34" t="s">
        <v>121</v>
      </c>
      <c r="W180" s="3">
        <v>9.6999999999999993</v>
      </c>
      <c r="X180" s="3">
        <v>20</v>
      </c>
      <c r="Y180" s="36">
        <f t="shared" si="7"/>
        <v>0.48499999999999999</v>
      </c>
    </row>
    <row r="181" spans="1:25" x14ac:dyDescent="0.25">
      <c r="A181" s="3">
        <v>10</v>
      </c>
      <c r="B181" s="3" t="s">
        <v>64</v>
      </c>
      <c r="C181" s="3" t="s">
        <v>67</v>
      </c>
      <c r="D181" s="3">
        <v>5</v>
      </c>
      <c r="E181" s="3">
        <v>4</v>
      </c>
      <c r="F181" s="3">
        <f t="shared" si="6"/>
        <v>4.5</v>
      </c>
      <c r="G181" s="3"/>
      <c r="H181" s="3"/>
      <c r="I181" s="3">
        <v>11.9</v>
      </c>
      <c r="J181" s="3"/>
      <c r="K181" s="3"/>
      <c r="L181" s="3"/>
      <c r="M181" s="3"/>
      <c r="N181" s="4"/>
      <c r="O181" s="4"/>
      <c r="P181" s="4"/>
      <c r="Q181" s="8" t="s">
        <v>47</v>
      </c>
      <c r="R181" s="34" t="s">
        <v>121</v>
      </c>
      <c r="W181" s="3">
        <v>11.9</v>
      </c>
      <c r="X181" s="3">
        <v>20</v>
      </c>
      <c r="Y181" s="36">
        <f t="shared" si="7"/>
        <v>0.59499999999999997</v>
      </c>
    </row>
    <row r="182" spans="1:25" x14ac:dyDescent="0.25">
      <c r="A182" s="3">
        <v>11</v>
      </c>
      <c r="B182" s="3" t="s">
        <v>64</v>
      </c>
      <c r="C182" s="3" t="s">
        <v>67</v>
      </c>
      <c r="D182" s="3">
        <v>3.2</v>
      </c>
      <c r="E182" s="3">
        <v>4</v>
      </c>
      <c r="F182" s="3">
        <f t="shared" si="6"/>
        <v>3.6</v>
      </c>
      <c r="G182" s="3"/>
      <c r="H182" s="3"/>
      <c r="I182" s="3">
        <v>12</v>
      </c>
      <c r="J182" s="3"/>
      <c r="K182" s="3"/>
      <c r="L182" s="3">
        <v>640</v>
      </c>
      <c r="M182" s="3">
        <v>21.1</v>
      </c>
      <c r="N182" s="4">
        <f t="shared" si="8"/>
        <v>1.4137000000000002</v>
      </c>
      <c r="O182" s="4"/>
      <c r="P182" s="4"/>
      <c r="Q182" s="8" t="s">
        <v>47</v>
      </c>
      <c r="R182" s="34" t="s">
        <v>121</v>
      </c>
      <c r="T182" s="1">
        <v>0</v>
      </c>
      <c r="W182" s="3">
        <v>12</v>
      </c>
      <c r="X182" s="3">
        <v>21.1</v>
      </c>
      <c r="Y182" s="36">
        <f t="shared" si="7"/>
        <v>0.56872037914691942</v>
      </c>
    </row>
    <row r="183" spans="1:25" x14ac:dyDescent="0.25">
      <c r="A183" s="3">
        <v>12</v>
      </c>
      <c r="B183" s="3" t="s">
        <v>64</v>
      </c>
      <c r="C183" s="3" t="s">
        <v>67</v>
      </c>
      <c r="D183" s="3">
        <v>3</v>
      </c>
      <c r="E183" s="3">
        <v>4.5</v>
      </c>
      <c r="F183" s="3">
        <f t="shared" si="6"/>
        <v>3.75</v>
      </c>
      <c r="G183" s="3"/>
      <c r="H183" s="3"/>
      <c r="I183" s="3">
        <v>8.3000000000000007</v>
      </c>
      <c r="J183" s="3"/>
      <c r="K183" s="3"/>
      <c r="L183" s="3"/>
      <c r="M183" s="3"/>
      <c r="N183" s="4"/>
      <c r="O183" s="4"/>
      <c r="P183" s="4"/>
      <c r="Q183" s="8" t="s">
        <v>47</v>
      </c>
      <c r="R183" s="34" t="s">
        <v>121</v>
      </c>
      <c r="W183" s="3">
        <v>8.3000000000000007</v>
      </c>
      <c r="X183" s="3">
        <v>21.1</v>
      </c>
      <c r="Y183" s="36">
        <f t="shared" si="7"/>
        <v>0.39336492890995262</v>
      </c>
    </row>
    <row r="184" spans="1:25" x14ac:dyDescent="0.25">
      <c r="A184" s="3">
        <v>13</v>
      </c>
      <c r="B184" s="3" t="s">
        <v>64</v>
      </c>
      <c r="C184" s="3" t="s">
        <v>67</v>
      </c>
      <c r="D184" s="3">
        <v>5</v>
      </c>
      <c r="E184" s="3">
        <v>6.5</v>
      </c>
      <c r="F184" s="3">
        <f t="shared" si="6"/>
        <v>5.75</v>
      </c>
      <c r="G184" s="3"/>
      <c r="H184" s="3"/>
      <c r="I184" s="3">
        <v>10.3</v>
      </c>
      <c r="J184" s="3"/>
      <c r="K184" s="3"/>
      <c r="L184" s="3"/>
      <c r="M184" s="3"/>
      <c r="N184" s="4"/>
      <c r="O184" s="4"/>
      <c r="P184" s="4"/>
      <c r="Q184" s="8" t="s">
        <v>47</v>
      </c>
      <c r="R184" s="34" t="s">
        <v>121</v>
      </c>
      <c r="W184" s="3">
        <v>10.3</v>
      </c>
      <c r="X184" s="3">
        <v>21.1</v>
      </c>
      <c r="Y184" s="36">
        <f t="shared" si="7"/>
        <v>0.4881516587677725</v>
      </c>
    </row>
    <row r="185" spans="1:25" x14ac:dyDescent="0.25">
      <c r="A185" s="3">
        <v>14</v>
      </c>
      <c r="B185" s="3" t="s">
        <v>64</v>
      </c>
      <c r="C185" s="3" t="s">
        <v>67</v>
      </c>
      <c r="D185" s="3">
        <v>5.7</v>
      </c>
      <c r="E185" s="3">
        <v>4.2</v>
      </c>
      <c r="F185" s="3">
        <f t="shared" si="6"/>
        <v>4.95</v>
      </c>
      <c r="G185" s="3"/>
      <c r="H185" s="3"/>
      <c r="I185" s="3">
        <v>9.6999999999999993</v>
      </c>
      <c r="J185" s="3"/>
      <c r="K185" s="3"/>
      <c r="L185" s="3"/>
      <c r="M185" s="3"/>
      <c r="N185" s="4"/>
      <c r="O185" s="4"/>
      <c r="P185" s="4"/>
      <c r="Q185" s="8" t="s">
        <v>47</v>
      </c>
      <c r="R185" s="34" t="s">
        <v>121</v>
      </c>
      <c r="W185" s="3">
        <v>9.6999999999999993</v>
      </c>
      <c r="X185" s="3">
        <v>21.1</v>
      </c>
      <c r="Y185" s="36">
        <f t="shared" si="7"/>
        <v>0.45971563981042646</v>
      </c>
    </row>
    <row r="186" spans="1:25" x14ac:dyDescent="0.25">
      <c r="A186" s="3">
        <v>15</v>
      </c>
      <c r="B186" s="3" t="s">
        <v>64</v>
      </c>
      <c r="C186" s="3" t="s">
        <v>67</v>
      </c>
      <c r="D186" s="3">
        <v>2.5</v>
      </c>
      <c r="E186" s="3">
        <v>2</v>
      </c>
      <c r="F186" s="3">
        <f t="shared" si="6"/>
        <v>2.25</v>
      </c>
      <c r="G186" s="3"/>
      <c r="H186" s="3"/>
      <c r="I186" s="3">
        <v>11.3</v>
      </c>
      <c r="J186" s="3"/>
      <c r="K186" s="3"/>
      <c r="L186" s="3"/>
      <c r="M186" s="3"/>
      <c r="N186" s="4"/>
      <c r="O186" s="4"/>
      <c r="P186" s="4"/>
      <c r="Q186" s="8" t="s">
        <v>47</v>
      </c>
      <c r="R186" s="34" t="s">
        <v>121</v>
      </c>
      <c r="W186" s="3">
        <v>11.3</v>
      </c>
      <c r="X186" s="3">
        <v>21.1</v>
      </c>
      <c r="Y186" s="36">
        <f t="shared" si="7"/>
        <v>0.53554502369668244</v>
      </c>
    </row>
    <row r="187" spans="1:25" x14ac:dyDescent="0.25">
      <c r="A187" s="3">
        <v>16</v>
      </c>
      <c r="B187" s="3" t="s">
        <v>64</v>
      </c>
      <c r="C187" s="3" t="s">
        <v>67</v>
      </c>
      <c r="D187" s="3">
        <v>3.6</v>
      </c>
      <c r="E187" s="3">
        <v>2.4</v>
      </c>
      <c r="F187" s="3">
        <f t="shared" si="6"/>
        <v>3</v>
      </c>
      <c r="G187" s="3"/>
      <c r="H187" s="3"/>
      <c r="I187" s="3">
        <v>8.1999999999999993</v>
      </c>
      <c r="J187" s="3"/>
      <c r="K187" s="3"/>
      <c r="L187" s="3"/>
      <c r="M187" s="3"/>
      <c r="N187" s="4"/>
      <c r="O187" s="4"/>
      <c r="P187" s="4"/>
      <c r="Q187" s="8" t="s">
        <v>47</v>
      </c>
      <c r="R187" s="34" t="s">
        <v>121</v>
      </c>
      <c r="W187" s="3">
        <v>8.1999999999999993</v>
      </c>
      <c r="X187" s="3">
        <v>21.1</v>
      </c>
      <c r="Y187" s="36">
        <f t="shared" si="7"/>
        <v>0.38862559241706157</v>
      </c>
    </row>
    <row r="188" spans="1:25" x14ac:dyDescent="0.25">
      <c r="A188" s="3">
        <v>17</v>
      </c>
      <c r="B188" s="3" t="s">
        <v>64</v>
      </c>
      <c r="C188" s="3" t="s">
        <v>67</v>
      </c>
      <c r="D188" s="3">
        <v>5.4</v>
      </c>
      <c r="E188" s="3">
        <v>4.5</v>
      </c>
      <c r="F188" s="3">
        <f t="shared" si="6"/>
        <v>4.95</v>
      </c>
      <c r="G188" s="3"/>
      <c r="H188" s="3"/>
      <c r="I188" s="3">
        <v>10.8</v>
      </c>
      <c r="J188" s="3"/>
      <c r="K188" s="3"/>
      <c r="L188" s="3"/>
      <c r="M188" s="3"/>
      <c r="N188" s="4"/>
      <c r="O188" s="4"/>
      <c r="P188" s="4"/>
      <c r="Q188" s="8" t="s">
        <v>47</v>
      </c>
      <c r="R188" s="34" t="s">
        <v>121</v>
      </c>
      <c r="W188" s="3">
        <v>10.8</v>
      </c>
      <c r="X188" s="3">
        <v>21.1</v>
      </c>
      <c r="Y188" s="36">
        <f t="shared" si="7"/>
        <v>0.51184834123222744</v>
      </c>
    </row>
    <row r="189" spans="1:25" x14ac:dyDescent="0.25">
      <c r="A189" s="3">
        <v>18</v>
      </c>
      <c r="B189" s="3" t="s">
        <v>64</v>
      </c>
      <c r="C189" s="3" t="s">
        <v>67</v>
      </c>
      <c r="D189" s="3">
        <v>3.3</v>
      </c>
      <c r="E189" s="3">
        <v>4.0999999999999996</v>
      </c>
      <c r="F189" s="3">
        <f t="shared" si="6"/>
        <v>3.6999999999999997</v>
      </c>
      <c r="G189" s="3"/>
      <c r="H189" s="3"/>
      <c r="I189" s="3">
        <v>9.5</v>
      </c>
      <c r="J189" s="3"/>
      <c r="K189" s="3"/>
      <c r="L189" s="3"/>
      <c r="M189" s="3"/>
      <c r="N189" s="4"/>
      <c r="O189" s="4"/>
      <c r="P189" s="4"/>
      <c r="Q189" s="8" t="s">
        <v>47</v>
      </c>
      <c r="R189" s="34" t="s">
        <v>121</v>
      </c>
      <c r="W189" s="3">
        <v>9.5</v>
      </c>
      <c r="X189" s="3">
        <v>21.1</v>
      </c>
      <c r="Y189" s="36">
        <f t="shared" si="7"/>
        <v>0.45023696682464454</v>
      </c>
    </row>
    <row r="190" spans="1:25" x14ac:dyDescent="0.25">
      <c r="A190" s="3">
        <v>19</v>
      </c>
      <c r="B190" s="3" t="s">
        <v>64</v>
      </c>
      <c r="C190" s="3" t="s">
        <v>67</v>
      </c>
      <c r="D190" s="3">
        <v>3.6</v>
      </c>
      <c r="E190" s="3">
        <v>3.5</v>
      </c>
      <c r="F190" s="3">
        <f t="shared" si="6"/>
        <v>3.55</v>
      </c>
      <c r="G190" s="3"/>
      <c r="H190" s="3"/>
      <c r="I190" s="3">
        <v>10.9</v>
      </c>
      <c r="J190" s="3"/>
      <c r="K190" s="3"/>
      <c r="L190" s="3"/>
      <c r="M190" s="3"/>
      <c r="N190" s="4"/>
      <c r="O190" s="4"/>
      <c r="P190" s="4"/>
      <c r="Q190" s="8" t="s">
        <v>47</v>
      </c>
      <c r="R190" s="34" t="s">
        <v>121</v>
      </c>
      <c r="W190" s="3">
        <v>10.9</v>
      </c>
      <c r="X190" s="3">
        <v>21.1</v>
      </c>
      <c r="Y190" s="36">
        <f t="shared" si="7"/>
        <v>0.51658767772511849</v>
      </c>
    </row>
    <row r="191" spans="1:25" x14ac:dyDescent="0.25">
      <c r="A191" s="3">
        <v>20</v>
      </c>
      <c r="B191" s="3" t="s">
        <v>64</v>
      </c>
      <c r="C191" s="3" t="s">
        <v>67</v>
      </c>
      <c r="D191" s="3">
        <v>2.5</v>
      </c>
      <c r="E191" s="3">
        <v>2.5</v>
      </c>
      <c r="F191" s="3">
        <f t="shared" si="6"/>
        <v>2.5</v>
      </c>
      <c r="G191" s="3"/>
      <c r="H191" s="3"/>
      <c r="I191" s="3">
        <v>10.4</v>
      </c>
      <c r="J191" s="3"/>
      <c r="K191" s="3"/>
      <c r="L191" s="3"/>
      <c r="M191" s="3"/>
      <c r="N191" s="4"/>
      <c r="O191" s="4"/>
      <c r="P191" s="4"/>
      <c r="Q191" s="8" t="s">
        <v>47</v>
      </c>
      <c r="R191" s="34" t="s">
        <v>121</v>
      </c>
      <c r="W191" s="3">
        <v>10.4</v>
      </c>
      <c r="X191" s="3">
        <v>21.1</v>
      </c>
      <c r="Y191" s="36">
        <f t="shared" si="7"/>
        <v>0.49289099526066349</v>
      </c>
    </row>
    <row r="192" spans="1:25" x14ac:dyDescent="0.25">
      <c r="A192" s="3">
        <v>21</v>
      </c>
      <c r="B192" s="3" t="s">
        <v>64</v>
      </c>
      <c r="C192" s="3" t="s">
        <v>67</v>
      </c>
      <c r="D192" s="3">
        <v>3.5</v>
      </c>
      <c r="E192" s="3">
        <v>3.5</v>
      </c>
      <c r="F192" s="3">
        <f t="shared" si="6"/>
        <v>3.5</v>
      </c>
      <c r="G192" s="3"/>
      <c r="H192" s="3"/>
      <c r="I192" s="3">
        <v>11.4</v>
      </c>
      <c r="J192" s="3"/>
      <c r="K192" s="3"/>
      <c r="L192" s="3">
        <v>663.3</v>
      </c>
      <c r="M192" s="3">
        <v>18.7</v>
      </c>
      <c r="N192" s="4">
        <f t="shared" si="8"/>
        <v>1.2529000000000001</v>
      </c>
      <c r="O192" s="4"/>
      <c r="P192" s="4"/>
      <c r="Q192" s="8" t="s">
        <v>47</v>
      </c>
      <c r="R192" s="34" t="s">
        <v>121</v>
      </c>
      <c r="T192" s="1">
        <v>0</v>
      </c>
      <c r="W192" s="3">
        <v>11.4</v>
      </c>
      <c r="X192" s="3">
        <v>18.7</v>
      </c>
      <c r="Y192" s="36">
        <f t="shared" si="7"/>
        <v>0.60962566844919786</v>
      </c>
    </row>
    <row r="193" spans="1:27" x14ac:dyDescent="0.25">
      <c r="A193" s="3">
        <v>22</v>
      </c>
      <c r="B193" s="3" t="s">
        <v>64</v>
      </c>
      <c r="C193" s="3" t="s">
        <v>67</v>
      </c>
      <c r="D193" s="3">
        <v>3.5</v>
      </c>
      <c r="E193" s="3">
        <v>3.3</v>
      </c>
      <c r="F193" s="3">
        <f t="shared" si="6"/>
        <v>3.4</v>
      </c>
      <c r="G193" s="3"/>
      <c r="H193" s="3"/>
      <c r="I193" s="3">
        <v>12.1</v>
      </c>
      <c r="J193" s="3"/>
      <c r="K193" s="3"/>
      <c r="L193" s="3"/>
      <c r="M193" s="3"/>
      <c r="N193" s="4"/>
      <c r="O193" s="4"/>
      <c r="P193" s="4"/>
      <c r="Q193" s="8" t="s">
        <v>47</v>
      </c>
      <c r="R193" s="34" t="s">
        <v>121</v>
      </c>
      <c r="W193" s="3">
        <v>12.1</v>
      </c>
      <c r="X193" s="3">
        <v>18.7</v>
      </c>
      <c r="Y193" s="36">
        <f t="shared" si="7"/>
        <v>0.6470588235294118</v>
      </c>
    </row>
    <row r="194" spans="1:27" x14ac:dyDescent="0.25">
      <c r="A194" s="3">
        <v>23</v>
      </c>
      <c r="B194" s="3" t="s">
        <v>64</v>
      </c>
      <c r="C194" s="3" t="s">
        <v>67</v>
      </c>
      <c r="D194" s="3">
        <v>3.7</v>
      </c>
      <c r="E194" s="3">
        <v>4.3</v>
      </c>
      <c r="F194" s="3">
        <f t="shared" si="6"/>
        <v>4</v>
      </c>
      <c r="G194" s="3"/>
      <c r="H194" s="3"/>
      <c r="I194" s="3">
        <v>12.1</v>
      </c>
      <c r="J194" s="3"/>
      <c r="K194" s="3"/>
      <c r="L194" s="3"/>
      <c r="M194" s="3"/>
      <c r="N194" s="4"/>
      <c r="O194" s="4"/>
      <c r="P194" s="4"/>
      <c r="Q194" s="8" t="s">
        <v>47</v>
      </c>
      <c r="R194" s="34" t="s">
        <v>121</v>
      </c>
      <c r="W194" s="3">
        <v>12.1</v>
      </c>
      <c r="X194" s="3">
        <v>18.7</v>
      </c>
      <c r="Y194" s="36">
        <f t="shared" si="7"/>
        <v>0.6470588235294118</v>
      </c>
    </row>
    <row r="195" spans="1:27" x14ac:dyDescent="0.25">
      <c r="A195" s="3">
        <v>24</v>
      </c>
      <c r="B195" s="3" t="s">
        <v>64</v>
      </c>
      <c r="C195" s="3" t="s">
        <v>67</v>
      </c>
      <c r="D195" s="3">
        <v>2.6</v>
      </c>
      <c r="E195" s="3">
        <v>3.3</v>
      </c>
      <c r="F195" s="3">
        <f t="shared" si="6"/>
        <v>2.95</v>
      </c>
      <c r="G195" s="3"/>
      <c r="H195" s="3"/>
      <c r="I195" s="3">
        <v>11.7</v>
      </c>
      <c r="J195" s="3"/>
      <c r="K195" s="3"/>
      <c r="L195" s="3"/>
      <c r="M195" s="3"/>
      <c r="N195" s="4"/>
      <c r="O195" s="4"/>
      <c r="P195" s="4"/>
      <c r="Q195" s="8" t="s">
        <v>47</v>
      </c>
      <c r="R195" s="34" t="s">
        <v>121</v>
      </c>
      <c r="W195" s="3">
        <v>11.7</v>
      </c>
      <c r="X195" s="3">
        <v>18.7</v>
      </c>
      <c r="Y195" s="36">
        <f t="shared" si="7"/>
        <v>0.62566844919786091</v>
      </c>
    </row>
    <row r="196" spans="1:27" x14ac:dyDescent="0.25">
      <c r="A196" s="3">
        <v>25</v>
      </c>
      <c r="B196" s="3" t="s">
        <v>64</v>
      </c>
      <c r="C196" s="3" t="s">
        <v>67</v>
      </c>
      <c r="D196" s="3">
        <v>4.5999999999999996</v>
      </c>
      <c r="E196" s="3">
        <v>4.5</v>
      </c>
      <c r="F196" s="3">
        <f t="shared" si="6"/>
        <v>4.55</v>
      </c>
      <c r="G196" s="3"/>
      <c r="H196" s="3"/>
      <c r="I196" s="3">
        <v>7.5</v>
      </c>
      <c r="J196" s="3"/>
      <c r="K196" s="3"/>
      <c r="L196" s="3"/>
      <c r="M196" s="3"/>
      <c r="N196" s="4"/>
      <c r="O196" s="4"/>
      <c r="P196" s="4"/>
      <c r="Q196" s="8" t="s">
        <v>47</v>
      </c>
      <c r="R196" s="34" t="s">
        <v>121</v>
      </c>
      <c r="W196" s="3">
        <v>7.5</v>
      </c>
      <c r="X196" s="3">
        <v>18.7</v>
      </c>
      <c r="Y196" s="36">
        <f t="shared" si="7"/>
        <v>0.40106951871657753</v>
      </c>
    </row>
    <row r="197" spans="1:27" x14ac:dyDescent="0.25">
      <c r="A197" s="3">
        <v>26</v>
      </c>
      <c r="B197" s="3" t="s">
        <v>64</v>
      </c>
      <c r="C197" s="3" t="s">
        <v>67</v>
      </c>
      <c r="D197" s="3">
        <v>4.5</v>
      </c>
      <c r="E197" s="3">
        <v>3.5</v>
      </c>
      <c r="F197" s="3">
        <f t="shared" ref="F197:F255" si="9">AVERAGE(D197:E197)</f>
        <v>4</v>
      </c>
      <c r="G197" s="3"/>
      <c r="H197" s="3"/>
      <c r="I197" s="3">
        <v>6.2</v>
      </c>
      <c r="J197" s="3"/>
      <c r="K197" s="3"/>
      <c r="L197" s="3"/>
      <c r="M197" s="3"/>
      <c r="N197" s="4"/>
      <c r="O197" s="4"/>
      <c r="P197" s="4"/>
      <c r="Q197" s="8" t="s">
        <v>47</v>
      </c>
      <c r="R197" s="34" t="s">
        <v>121</v>
      </c>
      <c r="W197" s="3">
        <v>6.2</v>
      </c>
      <c r="X197" s="3">
        <v>18.7</v>
      </c>
      <c r="Y197" s="36">
        <f t="shared" ref="Y197:Y255" si="10">W197/X197</f>
        <v>0.33155080213903748</v>
      </c>
    </row>
    <row r="198" spans="1:27" x14ac:dyDescent="0.25">
      <c r="A198" s="3">
        <v>27</v>
      </c>
      <c r="B198" s="3" t="s">
        <v>64</v>
      </c>
      <c r="C198" s="3" t="s">
        <v>67</v>
      </c>
      <c r="D198" s="3">
        <v>3.9</v>
      </c>
      <c r="E198" s="3">
        <v>3.2</v>
      </c>
      <c r="F198" s="3">
        <f t="shared" si="9"/>
        <v>3.55</v>
      </c>
      <c r="G198" s="3"/>
      <c r="H198" s="3"/>
      <c r="I198" s="3">
        <v>11.8</v>
      </c>
      <c r="J198" s="3"/>
      <c r="K198" s="3"/>
      <c r="L198" s="3"/>
      <c r="M198" s="3"/>
      <c r="N198" s="4"/>
      <c r="O198" s="4"/>
      <c r="P198" s="4"/>
      <c r="Q198" s="8" t="s">
        <v>47</v>
      </c>
      <c r="R198" s="34" t="s">
        <v>121</v>
      </c>
      <c r="W198" s="3">
        <v>11.8</v>
      </c>
      <c r="X198" s="3">
        <v>18.7</v>
      </c>
      <c r="Y198" s="36">
        <f t="shared" si="10"/>
        <v>0.63101604278074874</v>
      </c>
    </row>
    <row r="199" spans="1:27" x14ac:dyDescent="0.25">
      <c r="A199" s="3">
        <v>28</v>
      </c>
      <c r="B199" s="3" t="s">
        <v>64</v>
      </c>
      <c r="C199" s="3" t="s">
        <v>67</v>
      </c>
      <c r="D199" s="3">
        <v>4.4000000000000004</v>
      </c>
      <c r="E199" s="3">
        <v>4.5999999999999996</v>
      </c>
      <c r="F199" s="3">
        <f t="shared" si="9"/>
        <v>4.5</v>
      </c>
      <c r="G199" s="3"/>
      <c r="H199" s="3"/>
      <c r="I199" s="3">
        <v>9.4</v>
      </c>
      <c r="J199" s="3"/>
      <c r="K199" s="3"/>
      <c r="L199" s="3"/>
      <c r="M199" s="3"/>
      <c r="N199" s="4"/>
      <c r="O199" s="4"/>
      <c r="P199" s="4"/>
      <c r="Q199" s="8" t="s">
        <v>47</v>
      </c>
      <c r="R199" s="34" t="s">
        <v>121</v>
      </c>
      <c r="W199" s="3">
        <v>9.4</v>
      </c>
      <c r="X199" s="3">
        <v>18.7</v>
      </c>
      <c r="Y199" s="36">
        <f t="shared" si="10"/>
        <v>0.50267379679144386</v>
      </c>
    </row>
    <row r="200" spans="1:27" x14ac:dyDescent="0.25">
      <c r="A200" s="3">
        <v>29</v>
      </c>
      <c r="B200" s="3" t="s">
        <v>64</v>
      </c>
      <c r="C200" s="3" t="s">
        <v>67</v>
      </c>
      <c r="D200" s="3">
        <v>4</v>
      </c>
      <c r="E200" s="3">
        <v>3</v>
      </c>
      <c r="F200" s="3">
        <f t="shared" si="9"/>
        <v>3.5</v>
      </c>
      <c r="G200" s="3"/>
      <c r="H200" s="3"/>
      <c r="I200" s="3">
        <v>11.8</v>
      </c>
      <c r="J200" s="3"/>
      <c r="K200" s="3"/>
      <c r="L200" s="3"/>
      <c r="M200" s="3"/>
      <c r="N200" s="4"/>
      <c r="O200" s="4"/>
      <c r="P200" s="4"/>
      <c r="Q200" s="8" t="s">
        <v>47</v>
      </c>
      <c r="R200" s="34" t="s">
        <v>121</v>
      </c>
      <c r="W200" s="3">
        <v>11.8</v>
      </c>
      <c r="X200" s="3">
        <v>18.7</v>
      </c>
      <c r="Y200" s="36">
        <f t="shared" si="10"/>
        <v>0.63101604278074874</v>
      </c>
    </row>
    <row r="201" spans="1:27" x14ac:dyDescent="0.25">
      <c r="A201" s="3">
        <v>30</v>
      </c>
      <c r="B201" s="3" t="s">
        <v>64</v>
      </c>
      <c r="C201" s="3" t="s">
        <v>67</v>
      </c>
      <c r="D201" s="3">
        <v>4.5</v>
      </c>
      <c r="E201" s="3">
        <v>3</v>
      </c>
      <c r="F201" s="3">
        <f t="shared" si="9"/>
        <v>3.75</v>
      </c>
      <c r="G201" s="3"/>
      <c r="H201" s="3"/>
      <c r="I201" s="3">
        <v>11.9</v>
      </c>
      <c r="J201" s="3"/>
      <c r="K201" s="3"/>
      <c r="L201" s="3"/>
      <c r="M201" s="3"/>
      <c r="N201" s="4"/>
      <c r="O201" s="4"/>
      <c r="P201" s="4"/>
      <c r="Q201" s="8" t="s">
        <v>47</v>
      </c>
      <c r="R201" s="34" t="s">
        <v>121</v>
      </c>
      <c r="W201" s="3">
        <v>11.9</v>
      </c>
      <c r="X201" s="3">
        <v>18.7</v>
      </c>
      <c r="Y201" s="36">
        <f t="shared" si="10"/>
        <v>0.63636363636363635</v>
      </c>
    </row>
    <row r="202" spans="1:27" x14ac:dyDescent="0.25">
      <c r="A202" s="3">
        <v>1</v>
      </c>
      <c r="B202" s="3" t="s">
        <v>69</v>
      </c>
      <c r="C202" s="3" t="s">
        <v>67</v>
      </c>
      <c r="D202" s="3">
        <v>3.5</v>
      </c>
      <c r="E202" s="3">
        <v>2.7</v>
      </c>
      <c r="F202" s="3">
        <f t="shared" si="9"/>
        <v>3.1</v>
      </c>
      <c r="G202" s="3">
        <f>AVERAGE(F202:F231)</f>
        <v>3.11</v>
      </c>
      <c r="H202" s="3">
        <f>STDEV(F202:F231)</f>
        <v>0.54065732661972443</v>
      </c>
      <c r="I202" s="3">
        <v>14</v>
      </c>
      <c r="J202" s="3">
        <f>AVERAGE(I202:I231)</f>
        <v>13.516666666666664</v>
      </c>
      <c r="K202" s="3">
        <f>STDEV(I202:I231)</f>
        <v>1.4408051708090004</v>
      </c>
      <c r="L202" s="3">
        <v>469.1</v>
      </c>
      <c r="M202" s="3">
        <v>27.2</v>
      </c>
      <c r="N202" s="4">
        <f t="shared" ref="N202:N248" si="11">M202*0.1*0.067*100/10</f>
        <v>1.8224</v>
      </c>
      <c r="O202" s="4">
        <f>AVERAGE(N202:N231)</f>
        <v>1.8134666666666668</v>
      </c>
      <c r="P202" s="4">
        <f>STDEV(N202:N231)</f>
        <v>2.1537486699551116E-2</v>
      </c>
      <c r="Q202" s="8" t="s">
        <v>50</v>
      </c>
      <c r="R202" s="34" t="s">
        <v>121</v>
      </c>
      <c r="S202" s="1">
        <v>0</v>
      </c>
      <c r="T202" s="1">
        <v>0</v>
      </c>
      <c r="U202" s="33">
        <f>AVERAGE(T202:T225)</f>
        <v>0</v>
      </c>
      <c r="V202" s="33">
        <f>STDEV(T202:T224)</f>
        <v>0</v>
      </c>
      <c r="W202" s="3">
        <v>14</v>
      </c>
      <c r="X202" s="3">
        <v>27.2</v>
      </c>
      <c r="Y202" s="36">
        <f t="shared" si="10"/>
        <v>0.51470588235294124</v>
      </c>
      <c r="Z202" s="36">
        <f>AVERAGE(Y202:Y231)</f>
        <v>0.4993939883645766</v>
      </c>
      <c r="AA202" s="36">
        <f>STDEV(Y202:Y231)</f>
        <v>5.2859804385308559E-2</v>
      </c>
    </row>
    <row r="203" spans="1:27" x14ac:dyDescent="0.25">
      <c r="A203" s="3">
        <v>2</v>
      </c>
      <c r="B203" s="3" t="s">
        <v>69</v>
      </c>
      <c r="C203" s="3" t="s">
        <v>67</v>
      </c>
      <c r="D203" s="3">
        <v>2</v>
      </c>
      <c r="E203" s="3">
        <v>1.4</v>
      </c>
      <c r="F203" s="3">
        <f t="shared" si="9"/>
        <v>1.7</v>
      </c>
      <c r="G203" s="3"/>
      <c r="H203" s="3"/>
      <c r="I203" s="3">
        <v>12</v>
      </c>
      <c r="J203" s="3"/>
      <c r="K203" s="3"/>
      <c r="L203" s="3"/>
      <c r="M203" s="3"/>
      <c r="N203" s="4"/>
      <c r="O203" s="4"/>
      <c r="P203" s="4"/>
      <c r="Q203" s="8" t="s">
        <v>50</v>
      </c>
      <c r="R203" s="34" t="s">
        <v>121</v>
      </c>
      <c r="W203" s="3">
        <v>12</v>
      </c>
      <c r="X203" s="3">
        <v>27.2</v>
      </c>
      <c r="Y203" s="36">
        <f t="shared" si="10"/>
        <v>0.44117647058823528</v>
      </c>
    </row>
    <row r="204" spans="1:27" x14ac:dyDescent="0.25">
      <c r="A204" s="3">
        <v>3</v>
      </c>
      <c r="B204" s="3" t="s">
        <v>69</v>
      </c>
      <c r="C204" s="3" t="s">
        <v>67</v>
      </c>
      <c r="D204" s="3">
        <v>2.2000000000000002</v>
      </c>
      <c r="E204" s="3">
        <v>3.4</v>
      </c>
      <c r="F204" s="3">
        <f t="shared" si="9"/>
        <v>2.8</v>
      </c>
      <c r="G204" s="3"/>
      <c r="H204" s="3"/>
      <c r="I204" s="3">
        <v>15.1</v>
      </c>
      <c r="J204" s="3"/>
      <c r="K204" s="3"/>
      <c r="L204" s="3"/>
      <c r="M204" s="3"/>
      <c r="N204" s="4"/>
      <c r="O204" s="4"/>
      <c r="P204" s="4"/>
      <c r="Q204" s="8" t="s">
        <v>50</v>
      </c>
      <c r="R204" s="34" t="s">
        <v>121</v>
      </c>
      <c r="W204" s="3">
        <v>15.1</v>
      </c>
      <c r="X204" s="3">
        <v>27.2</v>
      </c>
      <c r="Y204" s="36">
        <f t="shared" si="10"/>
        <v>0.55514705882352944</v>
      </c>
    </row>
    <row r="205" spans="1:27" x14ac:dyDescent="0.25">
      <c r="A205" s="3">
        <v>4</v>
      </c>
      <c r="B205" s="3" t="s">
        <v>69</v>
      </c>
      <c r="C205" s="3" t="s">
        <v>67</v>
      </c>
      <c r="D205" s="3">
        <v>4.5</v>
      </c>
      <c r="E205" s="3">
        <v>3</v>
      </c>
      <c r="F205" s="3">
        <f t="shared" si="9"/>
        <v>3.75</v>
      </c>
      <c r="G205" s="3"/>
      <c r="H205" s="3"/>
      <c r="I205" s="3">
        <v>15.3</v>
      </c>
      <c r="J205" s="3"/>
      <c r="K205" s="3"/>
      <c r="L205" s="3"/>
      <c r="M205" s="3"/>
      <c r="N205" s="4"/>
      <c r="O205" s="4"/>
      <c r="P205" s="4"/>
      <c r="Q205" s="8" t="s">
        <v>50</v>
      </c>
      <c r="R205" s="34" t="s">
        <v>121</v>
      </c>
      <c r="W205" s="3">
        <v>15.3</v>
      </c>
      <c r="X205" s="3">
        <v>27.2</v>
      </c>
      <c r="Y205" s="36">
        <f t="shared" si="10"/>
        <v>0.5625</v>
      </c>
    </row>
    <row r="206" spans="1:27" x14ac:dyDescent="0.25">
      <c r="A206" s="3">
        <v>5</v>
      </c>
      <c r="B206" s="3" t="s">
        <v>69</v>
      </c>
      <c r="C206" s="3" t="s">
        <v>67</v>
      </c>
      <c r="D206" s="3">
        <v>3.4</v>
      </c>
      <c r="E206" s="3">
        <v>3</v>
      </c>
      <c r="F206" s="3">
        <f t="shared" si="9"/>
        <v>3.2</v>
      </c>
      <c r="G206" s="3"/>
      <c r="H206" s="3"/>
      <c r="I206" s="3">
        <v>14</v>
      </c>
      <c r="J206" s="3"/>
      <c r="K206" s="3"/>
      <c r="L206" s="3"/>
      <c r="M206" s="3"/>
      <c r="N206" s="4"/>
      <c r="O206" s="4"/>
      <c r="P206" s="4"/>
      <c r="Q206" s="8" t="s">
        <v>50</v>
      </c>
      <c r="R206" s="34" t="s">
        <v>121</v>
      </c>
      <c r="W206" s="3">
        <v>14</v>
      </c>
      <c r="X206" s="3">
        <v>27.2</v>
      </c>
      <c r="Y206" s="36">
        <f t="shared" si="10"/>
        <v>0.51470588235294124</v>
      </c>
    </row>
    <row r="207" spans="1:27" x14ac:dyDescent="0.25">
      <c r="A207" s="3">
        <v>6</v>
      </c>
      <c r="B207" s="3" t="s">
        <v>69</v>
      </c>
      <c r="C207" s="3" t="s">
        <v>67</v>
      </c>
      <c r="D207" s="3">
        <v>3.8</v>
      </c>
      <c r="E207" s="3">
        <v>2.6</v>
      </c>
      <c r="F207" s="3">
        <f t="shared" si="9"/>
        <v>3.2</v>
      </c>
      <c r="G207" s="3"/>
      <c r="H207" s="3"/>
      <c r="I207" s="3">
        <v>13.2</v>
      </c>
      <c r="J207" s="3"/>
      <c r="K207" s="3"/>
      <c r="L207" s="3"/>
      <c r="M207" s="3"/>
      <c r="N207" s="4"/>
      <c r="O207" s="4"/>
      <c r="P207" s="4"/>
      <c r="Q207" s="8" t="s">
        <v>50</v>
      </c>
      <c r="R207" s="34" t="s">
        <v>121</v>
      </c>
      <c r="W207" s="3">
        <v>13.2</v>
      </c>
      <c r="X207" s="3">
        <v>27.2</v>
      </c>
      <c r="Y207" s="36">
        <f t="shared" si="10"/>
        <v>0.48529411764705882</v>
      </c>
    </row>
    <row r="208" spans="1:27" x14ac:dyDescent="0.25">
      <c r="A208" s="3">
        <v>7</v>
      </c>
      <c r="B208" s="3" t="s">
        <v>69</v>
      </c>
      <c r="C208" s="3" t="s">
        <v>67</v>
      </c>
      <c r="D208" s="3">
        <v>2.1</v>
      </c>
      <c r="E208" s="3">
        <v>3.8</v>
      </c>
      <c r="F208" s="3">
        <f t="shared" si="9"/>
        <v>2.95</v>
      </c>
      <c r="G208" s="3"/>
      <c r="H208" s="3"/>
      <c r="I208" s="3">
        <v>14.5</v>
      </c>
      <c r="J208" s="3"/>
      <c r="K208" s="3"/>
      <c r="L208" s="3"/>
      <c r="M208" s="3"/>
      <c r="N208" s="4"/>
      <c r="O208" s="4"/>
      <c r="P208" s="4"/>
      <c r="Q208" s="8" t="s">
        <v>50</v>
      </c>
      <c r="R208" s="34" t="s">
        <v>121</v>
      </c>
      <c r="W208" s="3">
        <v>14.5</v>
      </c>
      <c r="X208" s="3">
        <v>27.2</v>
      </c>
      <c r="Y208" s="36">
        <f t="shared" si="10"/>
        <v>0.53308823529411764</v>
      </c>
    </row>
    <row r="209" spans="1:25" x14ac:dyDescent="0.25">
      <c r="A209" s="3">
        <v>8</v>
      </c>
      <c r="B209" s="3" t="s">
        <v>69</v>
      </c>
      <c r="C209" s="3" t="s">
        <v>67</v>
      </c>
      <c r="D209" s="3">
        <v>3</v>
      </c>
      <c r="E209" s="3">
        <v>4.2</v>
      </c>
      <c r="F209" s="3">
        <f t="shared" si="9"/>
        <v>3.6</v>
      </c>
      <c r="G209" s="3"/>
      <c r="H209" s="3"/>
      <c r="I209" s="3">
        <v>13.1</v>
      </c>
      <c r="J209" s="3"/>
      <c r="K209" s="3"/>
      <c r="L209" s="3"/>
      <c r="M209" s="3"/>
      <c r="N209" s="4"/>
      <c r="O209" s="4"/>
      <c r="P209" s="4"/>
      <c r="Q209" s="8" t="s">
        <v>50</v>
      </c>
      <c r="R209" s="34" t="s">
        <v>121</v>
      </c>
      <c r="W209" s="3">
        <v>13.1</v>
      </c>
      <c r="X209" s="3">
        <v>27.2</v>
      </c>
      <c r="Y209" s="36">
        <f t="shared" si="10"/>
        <v>0.48161764705882354</v>
      </c>
    </row>
    <row r="210" spans="1:25" x14ac:dyDescent="0.25">
      <c r="A210" s="3">
        <v>9</v>
      </c>
      <c r="B210" s="3" t="s">
        <v>69</v>
      </c>
      <c r="C210" s="3" t="s">
        <v>67</v>
      </c>
      <c r="D210" s="3">
        <v>3</v>
      </c>
      <c r="E210" s="3">
        <v>3</v>
      </c>
      <c r="F210" s="3">
        <f t="shared" si="9"/>
        <v>3</v>
      </c>
      <c r="G210" s="3"/>
      <c r="H210" s="3"/>
      <c r="I210" s="3">
        <v>12.6</v>
      </c>
      <c r="J210" s="3"/>
      <c r="K210" s="3"/>
      <c r="L210" s="3"/>
      <c r="M210" s="3"/>
      <c r="N210" s="4"/>
      <c r="O210" s="4"/>
      <c r="P210" s="4"/>
      <c r="Q210" s="8" t="s">
        <v>50</v>
      </c>
      <c r="R210" s="34" t="s">
        <v>121</v>
      </c>
      <c r="W210" s="3">
        <v>12.6</v>
      </c>
      <c r="X210" s="3">
        <v>27.2</v>
      </c>
      <c r="Y210" s="36">
        <f t="shared" si="10"/>
        <v>0.46323529411764708</v>
      </c>
    </row>
    <row r="211" spans="1:25" x14ac:dyDescent="0.25">
      <c r="A211" s="3">
        <v>10</v>
      </c>
      <c r="B211" s="3" t="s">
        <v>69</v>
      </c>
      <c r="C211" s="3" t="s">
        <v>67</v>
      </c>
      <c r="D211" s="3">
        <v>3.2</v>
      </c>
      <c r="E211" s="3">
        <v>3</v>
      </c>
      <c r="F211" s="3">
        <f t="shared" si="9"/>
        <v>3.1</v>
      </c>
      <c r="G211" s="3"/>
      <c r="H211" s="3"/>
      <c r="I211" s="3">
        <v>13.2</v>
      </c>
      <c r="J211" s="3"/>
      <c r="K211" s="3"/>
      <c r="L211" s="3"/>
      <c r="M211" s="3"/>
      <c r="N211" s="4"/>
      <c r="O211" s="4"/>
      <c r="P211" s="4"/>
      <c r="Q211" s="8" t="s">
        <v>50</v>
      </c>
      <c r="R211" s="34" t="s">
        <v>121</v>
      </c>
      <c r="W211" s="3">
        <v>13.2</v>
      </c>
      <c r="X211" s="3">
        <v>27.2</v>
      </c>
      <c r="Y211" s="36">
        <f t="shared" si="10"/>
        <v>0.48529411764705882</v>
      </c>
    </row>
    <row r="212" spans="1:25" x14ac:dyDescent="0.25">
      <c r="A212" s="3">
        <v>11</v>
      </c>
      <c r="B212" s="3" t="s">
        <v>69</v>
      </c>
      <c r="C212" s="3" t="s">
        <v>67</v>
      </c>
      <c r="D212" s="3">
        <v>4.2</v>
      </c>
      <c r="E212" s="3">
        <v>2.5</v>
      </c>
      <c r="F212" s="3">
        <f t="shared" si="9"/>
        <v>3.35</v>
      </c>
      <c r="G212" s="3"/>
      <c r="H212" s="3"/>
      <c r="I212" s="3">
        <v>14.1</v>
      </c>
      <c r="J212" s="3"/>
      <c r="K212" s="3"/>
      <c r="L212" s="3">
        <v>589.9</v>
      </c>
      <c r="M212" s="3">
        <v>27.3</v>
      </c>
      <c r="N212" s="4">
        <f t="shared" si="11"/>
        <v>1.8291000000000004</v>
      </c>
      <c r="O212" s="4"/>
      <c r="P212" s="4"/>
      <c r="Q212" s="8" t="s">
        <v>50</v>
      </c>
      <c r="R212" s="34" t="s">
        <v>121</v>
      </c>
      <c r="T212" s="1">
        <v>0</v>
      </c>
      <c r="W212" s="3">
        <v>14.1</v>
      </c>
      <c r="X212" s="3">
        <v>27.3</v>
      </c>
      <c r="Y212" s="36">
        <f t="shared" si="10"/>
        <v>0.51648351648351642</v>
      </c>
    </row>
    <row r="213" spans="1:25" x14ac:dyDescent="0.25">
      <c r="A213" s="3">
        <v>12</v>
      </c>
      <c r="B213" s="3" t="s">
        <v>69</v>
      </c>
      <c r="C213" s="3" t="s">
        <v>67</v>
      </c>
      <c r="D213" s="3">
        <v>3</v>
      </c>
      <c r="E213" s="3">
        <v>2.5</v>
      </c>
      <c r="F213" s="3">
        <f t="shared" si="9"/>
        <v>2.75</v>
      </c>
      <c r="G213" s="3"/>
      <c r="H213" s="3"/>
      <c r="I213" s="3">
        <v>13.6</v>
      </c>
      <c r="J213" s="3"/>
      <c r="K213" s="3"/>
      <c r="L213" s="3"/>
      <c r="M213" s="3"/>
      <c r="N213" s="4"/>
      <c r="O213" s="4"/>
      <c r="P213" s="4"/>
      <c r="Q213" s="8" t="s">
        <v>50</v>
      </c>
      <c r="R213" s="34" t="s">
        <v>121</v>
      </c>
      <c r="W213" s="3">
        <v>13.6</v>
      </c>
      <c r="X213" s="3">
        <v>27.3</v>
      </c>
      <c r="Y213" s="36">
        <f t="shared" si="10"/>
        <v>0.49816849816849812</v>
      </c>
    </row>
    <row r="214" spans="1:25" x14ac:dyDescent="0.25">
      <c r="A214" s="3">
        <v>13</v>
      </c>
      <c r="B214" s="3" t="s">
        <v>69</v>
      </c>
      <c r="C214" s="3" t="s">
        <v>67</v>
      </c>
      <c r="D214" s="3">
        <v>2.5</v>
      </c>
      <c r="E214" s="3">
        <v>3</v>
      </c>
      <c r="F214" s="3">
        <f t="shared" si="9"/>
        <v>2.75</v>
      </c>
      <c r="G214" s="3"/>
      <c r="H214" s="3"/>
      <c r="I214" s="3">
        <v>12.8</v>
      </c>
      <c r="J214" s="3"/>
      <c r="K214" s="3"/>
      <c r="L214" s="3"/>
      <c r="M214" s="3"/>
      <c r="N214" s="4"/>
      <c r="O214" s="4"/>
      <c r="P214" s="4"/>
      <c r="Q214" s="8" t="s">
        <v>50</v>
      </c>
      <c r="R214" s="34" t="s">
        <v>121</v>
      </c>
      <c r="W214" s="3">
        <v>12.8</v>
      </c>
      <c r="X214" s="3">
        <v>27.3</v>
      </c>
      <c r="Y214" s="36">
        <f t="shared" si="10"/>
        <v>0.46886446886446886</v>
      </c>
    </row>
    <row r="215" spans="1:25" x14ac:dyDescent="0.25">
      <c r="A215" s="3">
        <v>14</v>
      </c>
      <c r="B215" s="3" t="s">
        <v>69</v>
      </c>
      <c r="C215" s="3" t="s">
        <v>67</v>
      </c>
      <c r="D215" s="3">
        <v>2.4</v>
      </c>
      <c r="E215" s="3">
        <v>3</v>
      </c>
      <c r="F215" s="3">
        <f t="shared" si="9"/>
        <v>2.7</v>
      </c>
      <c r="G215" s="3"/>
      <c r="H215" s="3"/>
      <c r="I215" s="3">
        <v>15.9</v>
      </c>
      <c r="J215" s="3"/>
      <c r="K215" s="3"/>
      <c r="L215" s="3"/>
      <c r="M215" s="3"/>
      <c r="N215" s="4"/>
      <c r="O215" s="4"/>
      <c r="P215" s="4"/>
      <c r="Q215" s="8" t="s">
        <v>50</v>
      </c>
      <c r="R215" s="34" t="s">
        <v>121</v>
      </c>
      <c r="W215" s="3">
        <v>15.9</v>
      </c>
      <c r="X215" s="3">
        <v>27.3</v>
      </c>
      <c r="Y215" s="36">
        <f t="shared" si="10"/>
        <v>0.58241758241758246</v>
      </c>
    </row>
    <row r="216" spans="1:25" x14ac:dyDescent="0.25">
      <c r="A216" s="3">
        <v>15</v>
      </c>
      <c r="B216" s="3" t="s">
        <v>69</v>
      </c>
      <c r="C216" s="3" t="s">
        <v>67</v>
      </c>
      <c r="D216" s="3">
        <v>2.5</v>
      </c>
      <c r="E216" s="3">
        <v>3</v>
      </c>
      <c r="F216" s="3">
        <f t="shared" si="9"/>
        <v>2.75</v>
      </c>
      <c r="G216" s="3"/>
      <c r="H216" s="3"/>
      <c r="I216" s="3">
        <v>13.9</v>
      </c>
      <c r="J216" s="3"/>
      <c r="K216" s="3"/>
      <c r="L216" s="3"/>
      <c r="M216" s="3"/>
      <c r="N216" s="4"/>
      <c r="O216" s="4"/>
      <c r="P216" s="4"/>
      <c r="Q216" s="8" t="s">
        <v>50</v>
      </c>
      <c r="R216" s="34" t="s">
        <v>121</v>
      </c>
      <c r="W216" s="3">
        <v>13.9</v>
      </c>
      <c r="X216" s="3">
        <v>27.3</v>
      </c>
      <c r="Y216" s="36">
        <f t="shared" si="10"/>
        <v>0.50915750915750912</v>
      </c>
    </row>
    <row r="217" spans="1:25" x14ac:dyDescent="0.25">
      <c r="A217" s="3">
        <v>16</v>
      </c>
      <c r="B217" s="3" t="s">
        <v>69</v>
      </c>
      <c r="C217" s="3" t="s">
        <v>67</v>
      </c>
      <c r="D217" s="3">
        <v>3.5</v>
      </c>
      <c r="E217" s="3">
        <v>2.6</v>
      </c>
      <c r="F217" s="3">
        <f t="shared" si="9"/>
        <v>3.05</v>
      </c>
      <c r="G217" s="3"/>
      <c r="H217" s="3"/>
      <c r="I217" s="3">
        <v>14.1</v>
      </c>
      <c r="J217" s="3"/>
      <c r="K217" s="3"/>
      <c r="L217" s="3"/>
      <c r="M217" s="3"/>
      <c r="N217" s="4"/>
      <c r="O217" s="4"/>
      <c r="P217" s="4"/>
      <c r="Q217" s="8" t="s">
        <v>50</v>
      </c>
      <c r="R217" s="34" t="s">
        <v>121</v>
      </c>
      <c r="W217" s="3">
        <v>14.1</v>
      </c>
      <c r="X217" s="3">
        <v>27.3</v>
      </c>
      <c r="Y217" s="36">
        <f t="shared" si="10"/>
        <v>0.51648351648351642</v>
      </c>
    </row>
    <row r="218" spans="1:25" x14ac:dyDescent="0.25">
      <c r="A218" s="3">
        <v>17</v>
      </c>
      <c r="B218" s="3" t="s">
        <v>69</v>
      </c>
      <c r="C218" s="3" t="s">
        <v>67</v>
      </c>
      <c r="D218" s="3">
        <v>2.5</v>
      </c>
      <c r="E218" s="3">
        <v>3.4</v>
      </c>
      <c r="F218" s="3">
        <f t="shared" si="9"/>
        <v>2.95</v>
      </c>
      <c r="G218" s="3"/>
      <c r="H218" s="3"/>
      <c r="I218" s="3">
        <v>10.9</v>
      </c>
      <c r="J218" s="3"/>
      <c r="K218" s="3"/>
      <c r="L218" s="3"/>
      <c r="M218" s="3"/>
      <c r="N218" s="4"/>
      <c r="O218" s="4"/>
      <c r="P218" s="4"/>
      <c r="Q218" s="8" t="s">
        <v>50</v>
      </c>
      <c r="R218" s="34" t="s">
        <v>121</v>
      </c>
      <c r="W218" s="3">
        <v>10.9</v>
      </c>
      <c r="X218" s="3">
        <v>27.3</v>
      </c>
      <c r="Y218" s="36">
        <f t="shared" si="10"/>
        <v>0.39926739926739929</v>
      </c>
    </row>
    <row r="219" spans="1:25" x14ac:dyDescent="0.25">
      <c r="A219" s="3">
        <v>18</v>
      </c>
      <c r="B219" s="3" t="s">
        <v>69</v>
      </c>
      <c r="C219" s="3" t="s">
        <v>67</v>
      </c>
      <c r="D219" s="3">
        <v>4</v>
      </c>
      <c r="E219" s="3">
        <v>3.4</v>
      </c>
      <c r="F219" s="3">
        <f t="shared" si="9"/>
        <v>3.7</v>
      </c>
      <c r="G219" s="3"/>
      <c r="H219" s="3"/>
      <c r="I219" s="3">
        <v>12</v>
      </c>
      <c r="J219" s="3"/>
      <c r="K219" s="3"/>
      <c r="L219" s="3"/>
      <c r="M219" s="3"/>
      <c r="N219" s="4"/>
      <c r="O219" s="4"/>
      <c r="P219" s="4"/>
      <c r="Q219" s="8" t="s">
        <v>50</v>
      </c>
      <c r="R219" s="34" t="s">
        <v>121</v>
      </c>
      <c r="W219" s="3">
        <v>12</v>
      </c>
      <c r="X219" s="3">
        <v>27.3</v>
      </c>
      <c r="Y219" s="36">
        <f t="shared" si="10"/>
        <v>0.43956043956043955</v>
      </c>
    </row>
    <row r="220" spans="1:25" x14ac:dyDescent="0.25">
      <c r="A220" s="3">
        <v>19</v>
      </c>
      <c r="B220" s="3" t="s">
        <v>69</v>
      </c>
      <c r="C220" s="3" t="s">
        <v>67</v>
      </c>
      <c r="D220" s="3">
        <v>2.7</v>
      </c>
      <c r="E220" s="3">
        <v>3.4</v>
      </c>
      <c r="F220" s="3">
        <f t="shared" si="9"/>
        <v>3.05</v>
      </c>
      <c r="G220" s="3"/>
      <c r="H220" s="3"/>
      <c r="I220" s="3">
        <v>10.4</v>
      </c>
      <c r="J220" s="3"/>
      <c r="K220" s="3"/>
      <c r="L220" s="3"/>
      <c r="M220" s="3"/>
      <c r="N220" s="4"/>
      <c r="O220" s="4"/>
      <c r="P220" s="4"/>
      <c r="Q220" s="8" t="s">
        <v>50</v>
      </c>
      <c r="R220" s="34" t="s">
        <v>121</v>
      </c>
      <c r="W220" s="3">
        <v>10.4</v>
      </c>
      <c r="X220" s="3">
        <v>27.3</v>
      </c>
      <c r="Y220" s="36">
        <f t="shared" si="10"/>
        <v>0.38095238095238093</v>
      </c>
    </row>
    <row r="221" spans="1:25" x14ac:dyDescent="0.25">
      <c r="A221" s="3">
        <v>20</v>
      </c>
      <c r="B221" s="3" t="s">
        <v>69</v>
      </c>
      <c r="C221" s="3" t="s">
        <v>67</v>
      </c>
      <c r="D221" s="3">
        <v>3.3</v>
      </c>
      <c r="E221" s="3">
        <v>2.6</v>
      </c>
      <c r="F221" s="3">
        <f t="shared" si="9"/>
        <v>2.95</v>
      </c>
      <c r="G221" s="3"/>
      <c r="H221" s="3"/>
      <c r="I221" s="3">
        <v>17.3</v>
      </c>
      <c r="J221" s="3"/>
      <c r="K221" s="3"/>
      <c r="L221" s="3"/>
      <c r="M221" s="3"/>
      <c r="N221" s="4"/>
      <c r="O221" s="4"/>
      <c r="P221" s="4"/>
      <c r="Q221" s="8" t="s">
        <v>50</v>
      </c>
      <c r="R221" s="34" t="s">
        <v>121</v>
      </c>
      <c r="W221" s="3">
        <v>17.3</v>
      </c>
      <c r="X221" s="3">
        <v>27.3</v>
      </c>
      <c r="Y221" s="36">
        <f t="shared" si="10"/>
        <v>0.63369963369963367</v>
      </c>
    </row>
    <row r="222" spans="1:25" x14ac:dyDescent="0.25">
      <c r="A222" s="3">
        <v>21</v>
      </c>
      <c r="B222" s="3" t="s">
        <v>69</v>
      </c>
      <c r="C222" s="3" t="s">
        <v>67</v>
      </c>
      <c r="D222" s="3">
        <v>2</v>
      </c>
      <c r="E222" s="3">
        <v>2</v>
      </c>
      <c r="F222" s="3">
        <f t="shared" si="9"/>
        <v>2</v>
      </c>
      <c r="G222" s="3"/>
      <c r="H222" s="3"/>
      <c r="I222" s="3">
        <v>13.1</v>
      </c>
      <c r="J222" s="3"/>
      <c r="K222" s="3"/>
      <c r="L222" s="3">
        <v>536.70000000000005</v>
      </c>
      <c r="M222" s="3">
        <v>26.7</v>
      </c>
      <c r="N222" s="4">
        <f t="shared" si="11"/>
        <v>1.7888999999999999</v>
      </c>
      <c r="O222" s="4"/>
      <c r="P222" s="4"/>
      <c r="Q222" s="8" t="s">
        <v>50</v>
      </c>
      <c r="R222" s="34" t="s">
        <v>121</v>
      </c>
      <c r="T222" s="1">
        <v>0</v>
      </c>
      <c r="W222" s="3">
        <v>13.1</v>
      </c>
      <c r="X222" s="3">
        <v>26.7</v>
      </c>
      <c r="Y222" s="36">
        <f t="shared" si="10"/>
        <v>0.49063670411985016</v>
      </c>
    </row>
    <row r="223" spans="1:25" x14ac:dyDescent="0.25">
      <c r="A223" s="3">
        <v>22</v>
      </c>
      <c r="B223" s="3" t="s">
        <v>69</v>
      </c>
      <c r="C223" s="3" t="s">
        <v>67</v>
      </c>
      <c r="D223" s="3">
        <v>3.7</v>
      </c>
      <c r="E223" s="3">
        <v>4</v>
      </c>
      <c r="F223" s="3">
        <f t="shared" si="9"/>
        <v>3.85</v>
      </c>
      <c r="G223" s="3"/>
      <c r="H223" s="3"/>
      <c r="I223" s="3">
        <v>14.4</v>
      </c>
      <c r="J223" s="3"/>
      <c r="K223" s="3"/>
      <c r="L223" s="3"/>
      <c r="M223" s="3"/>
      <c r="N223" s="4"/>
      <c r="O223" s="4"/>
      <c r="P223" s="4"/>
      <c r="Q223" s="8" t="s">
        <v>50</v>
      </c>
      <c r="R223" s="34" t="s">
        <v>121</v>
      </c>
      <c r="W223" s="3">
        <v>14.4</v>
      </c>
      <c r="X223" s="3">
        <v>26.7</v>
      </c>
      <c r="Y223" s="36">
        <f t="shared" si="10"/>
        <v>0.5393258426966292</v>
      </c>
    </row>
    <row r="224" spans="1:25" x14ac:dyDescent="0.25">
      <c r="A224" s="3">
        <v>23</v>
      </c>
      <c r="B224" s="3" t="s">
        <v>69</v>
      </c>
      <c r="C224" s="3" t="s">
        <v>67</v>
      </c>
      <c r="D224" s="3">
        <v>4</v>
      </c>
      <c r="E224" s="3">
        <v>3.5</v>
      </c>
      <c r="F224" s="3">
        <f t="shared" si="9"/>
        <v>3.75</v>
      </c>
      <c r="G224" s="3"/>
      <c r="H224" s="3"/>
      <c r="I224" s="3">
        <v>11.5</v>
      </c>
      <c r="J224" s="3"/>
      <c r="K224" s="3"/>
      <c r="L224" s="3"/>
      <c r="M224" s="3"/>
      <c r="N224" s="4"/>
      <c r="O224" s="4"/>
      <c r="P224" s="4"/>
      <c r="Q224" s="8" t="s">
        <v>50</v>
      </c>
      <c r="R224" s="34" t="s">
        <v>121</v>
      </c>
      <c r="W224" s="3">
        <v>11.5</v>
      </c>
      <c r="X224" s="3">
        <v>26.7</v>
      </c>
      <c r="Y224" s="36">
        <f t="shared" si="10"/>
        <v>0.43071161048689138</v>
      </c>
    </row>
    <row r="225" spans="1:27" x14ac:dyDescent="0.25">
      <c r="A225" s="3">
        <v>24</v>
      </c>
      <c r="B225" s="3" t="s">
        <v>69</v>
      </c>
      <c r="C225" s="3" t="s">
        <v>67</v>
      </c>
      <c r="D225" s="3">
        <v>3.4</v>
      </c>
      <c r="E225" s="3">
        <v>3.6</v>
      </c>
      <c r="F225" s="3">
        <f t="shared" si="9"/>
        <v>3.5</v>
      </c>
      <c r="G225" s="3"/>
      <c r="H225" s="3"/>
      <c r="I225" s="3">
        <v>12.9</v>
      </c>
      <c r="J225" s="3"/>
      <c r="K225" s="3"/>
      <c r="L225" s="3"/>
      <c r="M225" s="3"/>
      <c r="N225" s="4"/>
      <c r="O225" s="4"/>
      <c r="P225" s="4"/>
      <c r="Q225" s="8" t="s">
        <v>50</v>
      </c>
      <c r="R225" s="34" t="s">
        <v>121</v>
      </c>
      <c r="W225" s="3">
        <v>12.9</v>
      </c>
      <c r="X225" s="3">
        <v>26.7</v>
      </c>
      <c r="Y225" s="36">
        <f t="shared" si="10"/>
        <v>0.48314606741573035</v>
      </c>
    </row>
    <row r="226" spans="1:27" x14ac:dyDescent="0.25">
      <c r="A226" s="3">
        <v>25</v>
      </c>
      <c r="B226" s="3" t="s">
        <v>69</v>
      </c>
      <c r="C226" s="3" t="s">
        <v>67</v>
      </c>
      <c r="D226" s="3">
        <v>3.5</v>
      </c>
      <c r="E226" s="3">
        <v>3</v>
      </c>
      <c r="F226" s="3">
        <f t="shared" si="9"/>
        <v>3.25</v>
      </c>
      <c r="G226" s="3"/>
      <c r="H226" s="3"/>
      <c r="I226" s="3">
        <v>12.5</v>
      </c>
      <c r="J226" s="3"/>
      <c r="K226" s="3"/>
      <c r="L226" s="3"/>
      <c r="M226" s="3"/>
      <c r="N226" s="4"/>
      <c r="O226" s="4"/>
      <c r="P226" s="4"/>
      <c r="Q226" s="8" t="s">
        <v>50</v>
      </c>
      <c r="R226" s="34" t="s">
        <v>121</v>
      </c>
      <c r="W226" s="3">
        <v>12.5</v>
      </c>
      <c r="X226" s="3">
        <v>26.7</v>
      </c>
      <c r="Y226" s="36">
        <f t="shared" si="10"/>
        <v>0.46816479400749067</v>
      </c>
    </row>
    <row r="227" spans="1:27" x14ac:dyDescent="0.25">
      <c r="A227" s="3">
        <v>26</v>
      </c>
      <c r="B227" s="3" t="s">
        <v>69</v>
      </c>
      <c r="C227" s="3" t="s">
        <v>67</v>
      </c>
      <c r="D227" s="3">
        <v>3.4</v>
      </c>
      <c r="E227" s="3">
        <v>3.6</v>
      </c>
      <c r="F227" s="3">
        <f t="shared" si="9"/>
        <v>3.5</v>
      </c>
      <c r="G227" s="3"/>
      <c r="H227" s="3"/>
      <c r="I227" s="3">
        <v>13.5</v>
      </c>
      <c r="J227" s="3"/>
      <c r="K227" s="3"/>
      <c r="L227" s="3"/>
      <c r="M227" s="3"/>
      <c r="N227" s="4"/>
      <c r="O227" s="4"/>
      <c r="P227" s="4"/>
      <c r="Q227" s="8" t="s">
        <v>50</v>
      </c>
      <c r="R227" s="34" t="s">
        <v>121</v>
      </c>
      <c r="W227" s="3">
        <v>13.5</v>
      </c>
      <c r="X227" s="3">
        <v>26.7</v>
      </c>
      <c r="Y227" s="36">
        <f t="shared" si="10"/>
        <v>0.5056179775280899</v>
      </c>
    </row>
    <row r="228" spans="1:27" x14ac:dyDescent="0.25">
      <c r="A228" s="3">
        <v>27</v>
      </c>
      <c r="B228" s="3" t="s">
        <v>69</v>
      </c>
      <c r="C228" s="3" t="s">
        <v>67</v>
      </c>
      <c r="D228" s="3">
        <v>2.5</v>
      </c>
      <c r="E228" s="3">
        <v>2</v>
      </c>
      <c r="F228" s="3">
        <f t="shared" si="9"/>
        <v>2.25</v>
      </c>
      <c r="G228" s="3"/>
      <c r="H228" s="3"/>
      <c r="I228" s="3">
        <v>14.2</v>
      </c>
      <c r="J228" s="3"/>
      <c r="K228" s="3"/>
      <c r="L228" s="3"/>
      <c r="M228" s="3"/>
      <c r="N228" s="4"/>
      <c r="O228" s="4"/>
      <c r="P228" s="4"/>
      <c r="Q228" s="8" t="s">
        <v>50</v>
      </c>
      <c r="R228" s="34" t="s">
        <v>121</v>
      </c>
      <c r="W228" s="3">
        <v>14.2</v>
      </c>
      <c r="X228" s="3">
        <v>26.7</v>
      </c>
      <c r="Y228" s="36">
        <f t="shared" si="10"/>
        <v>0.53183520599250933</v>
      </c>
    </row>
    <row r="229" spans="1:27" x14ac:dyDescent="0.25">
      <c r="A229" s="3">
        <v>28</v>
      </c>
      <c r="B229" s="3" t="s">
        <v>69</v>
      </c>
      <c r="C229" s="3" t="s">
        <v>67</v>
      </c>
      <c r="D229" s="3">
        <v>3.5</v>
      </c>
      <c r="E229" s="3">
        <v>4</v>
      </c>
      <c r="F229" s="3">
        <f t="shared" si="9"/>
        <v>3.75</v>
      </c>
      <c r="G229" s="3"/>
      <c r="H229" s="3"/>
      <c r="I229" s="3">
        <v>12.7</v>
      </c>
      <c r="J229" s="3"/>
      <c r="K229" s="3"/>
      <c r="L229" s="3"/>
      <c r="M229" s="3"/>
      <c r="N229" s="4"/>
      <c r="O229" s="4"/>
      <c r="P229" s="4"/>
      <c r="Q229" s="8" t="s">
        <v>50</v>
      </c>
      <c r="R229" s="34" t="s">
        <v>121</v>
      </c>
      <c r="W229" s="3">
        <v>12.7</v>
      </c>
      <c r="X229" s="3">
        <v>26.7</v>
      </c>
      <c r="Y229" s="36">
        <f t="shared" si="10"/>
        <v>0.47565543071161048</v>
      </c>
    </row>
    <row r="230" spans="1:27" x14ac:dyDescent="0.25">
      <c r="A230" s="3">
        <v>29</v>
      </c>
      <c r="B230" s="3" t="s">
        <v>69</v>
      </c>
      <c r="C230" s="3" t="s">
        <v>67</v>
      </c>
      <c r="D230" s="3">
        <v>3.2</v>
      </c>
      <c r="E230" s="3">
        <v>2.7</v>
      </c>
      <c r="F230" s="3">
        <f t="shared" si="9"/>
        <v>2.95</v>
      </c>
      <c r="G230" s="3"/>
      <c r="H230" s="3"/>
      <c r="I230" s="3">
        <v>13.9</v>
      </c>
      <c r="J230" s="3"/>
      <c r="K230" s="3"/>
      <c r="L230" s="3"/>
      <c r="M230" s="3"/>
      <c r="N230" s="4"/>
      <c r="O230" s="4"/>
      <c r="P230" s="4"/>
      <c r="Q230" s="8" t="s">
        <v>50</v>
      </c>
      <c r="R230" s="34" t="s">
        <v>121</v>
      </c>
      <c r="W230" s="3">
        <v>13.9</v>
      </c>
      <c r="X230" s="3">
        <v>26.7</v>
      </c>
      <c r="Y230" s="36">
        <f t="shared" si="10"/>
        <v>0.52059925093632964</v>
      </c>
    </row>
    <row r="231" spans="1:27" x14ac:dyDescent="0.25">
      <c r="A231" s="3">
        <v>30</v>
      </c>
      <c r="B231" s="3" t="s">
        <v>69</v>
      </c>
      <c r="C231" s="3" t="s">
        <v>67</v>
      </c>
      <c r="D231" s="3">
        <v>3.7</v>
      </c>
      <c r="E231" s="3">
        <v>4.5</v>
      </c>
      <c r="F231" s="3">
        <f t="shared" si="9"/>
        <v>4.0999999999999996</v>
      </c>
      <c r="G231" s="3"/>
      <c r="H231" s="3"/>
      <c r="I231" s="3">
        <v>14.8</v>
      </c>
      <c r="J231" s="3"/>
      <c r="K231" s="3"/>
      <c r="L231" s="3"/>
      <c r="M231" s="3"/>
      <c r="N231" s="4"/>
      <c r="O231" s="4"/>
      <c r="P231" s="4"/>
      <c r="Q231" s="8" t="s">
        <v>50</v>
      </c>
      <c r="R231" s="34" t="s">
        <v>121</v>
      </c>
      <c r="W231" s="3">
        <v>14.8</v>
      </c>
      <c r="X231" s="3">
        <v>26.7</v>
      </c>
      <c r="Y231" s="36">
        <f t="shared" si="10"/>
        <v>0.55430711610486894</v>
      </c>
    </row>
    <row r="232" spans="1:27" x14ac:dyDescent="0.25">
      <c r="A232" s="3">
        <v>1</v>
      </c>
      <c r="B232" s="3" t="s">
        <v>70</v>
      </c>
      <c r="C232" s="3" t="s">
        <v>67</v>
      </c>
      <c r="D232" s="3">
        <v>4.5</v>
      </c>
      <c r="E232" s="3">
        <v>4.5999999999999996</v>
      </c>
      <c r="F232" s="3">
        <f t="shared" si="9"/>
        <v>4.55</v>
      </c>
      <c r="G232" s="3">
        <f>AVERAGE(F232:F261)</f>
        <v>4.8416666666666668</v>
      </c>
      <c r="H232" s="3">
        <f>STDEV(F232:F261)</f>
        <v>0.54086618667102293</v>
      </c>
      <c r="I232" s="3">
        <v>11.6</v>
      </c>
      <c r="J232" s="3">
        <f>AVERAGE(I232:I261)</f>
        <v>11.562499999999998</v>
      </c>
      <c r="K232" s="3">
        <f>STDEV(I232:I261)</f>
        <v>1.0260996222504952</v>
      </c>
      <c r="L232" s="3">
        <v>1145.5999999999999</v>
      </c>
      <c r="M232" s="3">
        <v>20.100000000000001</v>
      </c>
      <c r="N232" s="4">
        <f t="shared" si="11"/>
        <v>1.3467</v>
      </c>
      <c r="O232" s="4">
        <f>AVERAGE(N232:N255)</f>
        <v>1.3087333333333335</v>
      </c>
      <c r="P232" s="4">
        <f>STDEV(N232:N255)</f>
        <v>4.9386469132074375E-2</v>
      </c>
      <c r="Q232" s="8"/>
      <c r="R232" s="26" t="s">
        <v>121</v>
      </c>
      <c r="S232" s="1">
        <f>8/28</f>
        <v>0.2857142857142857</v>
      </c>
      <c r="T232" s="1">
        <f>4/10</f>
        <v>0.4</v>
      </c>
      <c r="U232" s="33">
        <f>AVERAGE(T232:T255)</f>
        <v>0.26666666666666666</v>
      </c>
      <c r="V232" s="33">
        <f>STDEV(T232:T254)</f>
        <v>0.11547005383792516</v>
      </c>
      <c r="W232" s="3">
        <v>11.6</v>
      </c>
      <c r="X232" s="3">
        <v>20.100000000000001</v>
      </c>
      <c r="Y232" s="36">
        <f t="shared" si="10"/>
        <v>0.57711442786069644</v>
      </c>
      <c r="Z232" s="36">
        <f>AVERAGE(Y232:Y261)</f>
        <v>0.59286603228657653</v>
      </c>
      <c r="AA232" s="36">
        <f>STDEV(Y232:Y261)</f>
        <v>5.9294484930087717E-2</v>
      </c>
    </row>
    <row r="233" spans="1:27" x14ac:dyDescent="0.25">
      <c r="A233" s="3">
        <v>2</v>
      </c>
      <c r="B233" s="3" t="s">
        <v>70</v>
      </c>
      <c r="C233" s="3" t="s">
        <v>67</v>
      </c>
      <c r="D233" s="3">
        <v>5</v>
      </c>
      <c r="E233" s="3">
        <v>5.6</v>
      </c>
      <c r="F233" s="3">
        <f t="shared" si="9"/>
        <v>5.3</v>
      </c>
      <c r="G233" s="3"/>
      <c r="H233" s="3"/>
      <c r="I233" s="3">
        <v>12.6</v>
      </c>
      <c r="J233" s="3"/>
      <c r="K233" s="3"/>
      <c r="L233" s="3"/>
      <c r="M233" s="3"/>
      <c r="N233" s="4"/>
      <c r="O233" s="4"/>
      <c r="P233" s="4"/>
      <c r="Q233" s="8"/>
      <c r="R233" s="26" t="s">
        <v>121</v>
      </c>
      <c r="W233" s="3">
        <v>12.6</v>
      </c>
      <c r="X233" s="3">
        <v>20.100000000000001</v>
      </c>
      <c r="Y233" s="36">
        <f t="shared" si="10"/>
        <v>0.62686567164179097</v>
      </c>
    </row>
    <row r="234" spans="1:27" x14ac:dyDescent="0.25">
      <c r="A234" s="3">
        <v>3</v>
      </c>
      <c r="B234" s="3" t="s">
        <v>70</v>
      </c>
      <c r="C234" s="3" t="s">
        <v>67</v>
      </c>
      <c r="D234" s="3">
        <v>5.2</v>
      </c>
      <c r="E234" s="3">
        <v>4</v>
      </c>
      <c r="F234" s="3">
        <f t="shared" si="9"/>
        <v>4.5999999999999996</v>
      </c>
      <c r="G234" s="3"/>
      <c r="H234" s="3"/>
      <c r="I234" s="3">
        <v>12.8</v>
      </c>
      <c r="J234" s="3"/>
      <c r="K234" s="3"/>
      <c r="L234" s="3"/>
      <c r="M234" s="3"/>
      <c r="N234" s="4"/>
      <c r="O234" s="4"/>
      <c r="P234" s="4"/>
      <c r="Q234" s="8" t="s">
        <v>48</v>
      </c>
      <c r="R234" s="26" t="s">
        <v>123</v>
      </c>
      <c r="W234" s="3">
        <v>12.8</v>
      </c>
      <c r="X234" s="3">
        <v>20.100000000000001</v>
      </c>
      <c r="Y234" s="36">
        <f t="shared" si="10"/>
        <v>0.63681592039800994</v>
      </c>
    </row>
    <row r="235" spans="1:27" x14ac:dyDescent="0.25">
      <c r="A235" s="3">
        <v>4</v>
      </c>
      <c r="B235" s="3" t="s">
        <v>70</v>
      </c>
      <c r="C235" s="3" t="s">
        <v>67</v>
      </c>
      <c r="D235" s="3">
        <v>4.5</v>
      </c>
      <c r="E235" s="3">
        <v>4.5</v>
      </c>
      <c r="F235" s="3">
        <f t="shared" si="9"/>
        <v>4.5</v>
      </c>
      <c r="G235" s="3"/>
      <c r="H235" s="3"/>
      <c r="I235" s="3">
        <v>11</v>
      </c>
      <c r="J235" s="3"/>
      <c r="K235" s="3"/>
      <c r="L235" s="3"/>
      <c r="M235" s="3"/>
      <c r="N235" s="4"/>
      <c r="O235" s="4"/>
      <c r="P235" s="4"/>
      <c r="Q235" s="8"/>
      <c r="R235" s="26" t="s">
        <v>121</v>
      </c>
      <c r="W235" s="3">
        <v>11</v>
      </c>
      <c r="X235" s="3">
        <v>20.100000000000001</v>
      </c>
      <c r="Y235" s="36">
        <f t="shared" si="10"/>
        <v>0.54726368159203975</v>
      </c>
    </row>
    <row r="236" spans="1:27" x14ac:dyDescent="0.25">
      <c r="A236" s="3">
        <v>5</v>
      </c>
      <c r="B236" s="3" t="s">
        <v>70</v>
      </c>
      <c r="C236" s="3" t="s">
        <v>67</v>
      </c>
      <c r="D236" s="3">
        <v>5</v>
      </c>
      <c r="E236" s="3">
        <v>5.2</v>
      </c>
      <c r="F236" s="3">
        <f t="shared" si="9"/>
        <v>5.0999999999999996</v>
      </c>
      <c r="G236" s="3"/>
      <c r="H236" s="3"/>
      <c r="I236" s="3">
        <v>9.5</v>
      </c>
      <c r="J236" s="3"/>
      <c r="K236" s="3"/>
      <c r="L236" s="3"/>
      <c r="M236" s="3"/>
      <c r="N236" s="4"/>
      <c r="O236" s="4"/>
      <c r="P236" s="4"/>
      <c r="Q236" s="8"/>
      <c r="R236" s="26" t="s">
        <v>121</v>
      </c>
      <c r="W236" s="3">
        <v>9.5</v>
      </c>
      <c r="X236" s="3">
        <v>20.100000000000001</v>
      </c>
      <c r="Y236" s="36">
        <f t="shared" si="10"/>
        <v>0.47263681592039797</v>
      </c>
    </row>
    <row r="237" spans="1:27" x14ac:dyDescent="0.25">
      <c r="A237" s="3">
        <v>6</v>
      </c>
      <c r="B237" s="3" t="s">
        <v>70</v>
      </c>
      <c r="C237" s="3" t="s">
        <v>67</v>
      </c>
      <c r="D237" s="3">
        <v>4</v>
      </c>
      <c r="E237" s="3">
        <v>4.7</v>
      </c>
      <c r="F237" s="3">
        <f t="shared" si="9"/>
        <v>4.3499999999999996</v>
      </c>
      <c r="G237" s="3"/>
      <c r="H237" s="3"/>
      <c r="I237" s="3">
        <v>10.9</v>
      </c>
      <c r="J237" s="3"/>
      <c r="K237" s="3"/>
      <c r="L237" s="3"/>
      <c r="M237" s="3"/>
      <c r="N237" s="4"/>
      <c r="O237" s="4"/>
      <c r="P237" s="4"/>
      <c r="Q237" s="8"/>
      <c r="R237" s="26" t="s">
        <v>121</v>
      </c>
      <c r="W237" s="3">
        <v>10.9</v>
      </c>
      <c r="X237" s="3">
        <v>20.100000000000001</v>
      </c>
      <c r="Y237" s="36">
        <f t="shared" si="10"/>
        <v>0.54228855721393032</v>
      </c>
    </row>
    <row r="238" spans="1:27" x14ac:dyDescent="0.25">
      <c r="A238" s="3">
        <v>7</v>
      </c>
      <c r="B238" s="3" t="s">
        <v>70</v>
      </c>
      <c r="C238" s="3" t="s">
        <v>67</v>
      </c>
      <c r="D238" s="3">
        <v>4.7</v>
      </c>
      <c r="E238" s="3">
        <v>5.5</v>
      </c>
      <c r="F238" s="3">
        <f t="shared" si="9"/>
        <v>5.0999999999999996</v>
      </c>
      <c r="G238" s="3"/>
      <c r="H238" s="3"/>
      <c r="I238" s="3">
        <v>10.9</v>
      </c>
      <c r="J238" s="3"/>
      <c r="K238" s="3"/>
      <c r="L238" s="3"/>
      <c r="M238" s="3"/>
      <c r="N238" s="4"/>
      <c r="O238" s="4"/>
      <c r="P238" s="4"/>
      <c r="Q238" s="8" t="s">
        <v>48</v>
      </c>
      <c r="R238" s="26" t="s">
        <v>123</v>
      </c>
      <c r="W238" s="3">
        <v>10.9</v>
      </c>
      <c r="X238" s="3">
        <v>20.100000000000001</v>
      </c>
      <c r="Y238" s="36">
        <f t="shared" si="10"/>
        <v>0.54228855721393032</v>
      </c>
    </row>
    <row r="239" spans="1:27" x14ac:dyDescent="0.25">
      <c r="A239" s="3">
        <v>8</v>
      </c>
      <c r="B239" s="3" t="s">
        <v>70</v>
      </c>
      <c r="C239" s="3" t="s">
        <v>67</v>
      </c>
      <c r="D239" s="3">
        <v>4.5</v>
      </c>
      <c r="E239" s="3">
        <v>5</v>
      </c>
      <c r="F239" s="3">
        <f t="shared" si="9"/>
        <v>4.75</v>
      </c>
      <c r="G239" s="3"/>
      <c r="H239" s="3"/>
      <c r="I239" s="3">
        <v>12.1</v>
      </c>
      <c r="J239" s="3"/>
      <c r="K239" s="3"/>
      <c r="L239" s="3"/>
      <c r="M239" s="3"/>
      <c r="N239" s="4"/>
      <c r="O239" s="4"/>
      <c r="P239" s="4"/>
      <c r="Q239" s="8"/>
      <c r="R239" s="26" t="s">
        <v>121</v>
      </c>
      <c r="W239" s="3">
        <v>12.1</v>
      </c>
      <c r="X239" s="3">
        <v>20.100000000000001</v>
      </c>
      <c r="Y239" s="36">
        <f t="shared" si="10"/>
        <v>0.60199004975124371</v>
      </c>
    </row>
    <row r="240" spans="1:27" x14ac:dyDescent="0.25">
      <c r="A240" s="3">
        <v>11</v>
      </c>
      <c r="B240" s="3" t="s">
        <v>70</v>
      </c>
      <c r="C240" s="3" t="s">
        <v>67</v>
      </c>
      <c r="D240" s="3">
        <v>4.9000000000000004</v>
      </c>
      <c r="E240" s="3">
        <v>6.5</v>
      </c>
      <c r="F240" s="3">
        <f t="shared" si="9"/>
        <v>5.7</v>
      </c>
      <c r="G240" s="3"/>
      <c r="H240" s="3"/>
      <c r="I240" s="3">
        <v>11.8</v>
      </c>
      <c r="J240" s="3"/>
      <c r="K240" s="3"/>
      <c r="L240" s="3">
        <v>1060.4000000000001</v>
      </c>
      <c r="M240" s="3">
        <v>18.7</v>
      </c>
      <c r="N240" s="4">
        <f t="shared" si="11"/>
        <v>1.2529000000000001</v>
      </c>
      <c r="O240" s="4"/>
      <c r="P240" s="4"/>
      <c r="Q240" s="8" t="s">
        <v>51</v>
      </c>
      <c r="R240" s="26" t="s">
        <v>123</v>
      </c>
      <c r="T240" s="1">
        <f>2/10</f>
        <v>0.2</v>
      </c>
      <c r="W240" s="3">
        <v>11.8</v>
      </c>
      <c r="X240" s="3">
        <v>18.7</v>
      </c>
      <c r="Y240" s="36">
        <f t="shared" si="10"/>
        <v>0.63101604278074874</v>
      </c>
    </row>
    <row r="241" spans="1:25" x14ac:dyDescent="0.25">
      <c r="A241" s="3">
        <v>12</v>
      </c>
      <c r="B241" s="3" t="s">
        <v>70</v>
      </c>
      <c r="C241" s="3" t="s">
        <v>67</v>
      </c>
      <c r="D241" s="3">
        <v>4.7</v>
      </c>
      <c r="E241" s="3">
        <v>4.8</v>
      </c>
      <c r="F241" s="3">
        <f t="shared" si="9"/>
        <v>4.75</v>
      </c>
      <c r="G241" s="3"/>
      <c r="H241" s="3"/>
      <c r="I241" s="3">
        <v>12.9</v>
      </c>
      <c r="J241" s="3"/>
      <c r="K241" s="3"/>
      <c r="L241" s="3"/>
      <c r="M241" s="3"/>
      <c r="N241" s="4"/>
      <c r="O241" s="4"/>
      <c r="P241" s="4"/>
      <c r="Q241" s="8"/>
      <c r="R241" s="26" t="s">
        <v>121</v>
      </c>
      <c r="W241" s="3">
        <v>12.9</v>
      </c>
      <c r="X241" s="3">
        <v>18.7</v>
      </c>
      <c r="Y241" s="36">
        <f t="shared" si="10"/>
        <v>0.68983957219251346</v>
      </c>
    </row>
    <row r="242" spans="1:25" x14ac:dyDescent="0.25">
      <c r="A242" s="3">
        <v>13</v>
      </c>
      <c r="B242" s="3" t="s">
        <v>70</v>
      </c>
      <c r="C242" s="3" t="s">
        <v>67</v>
      </c>
      <c r="D242" s="3">
        <v>4.4000000000000004</v>
      </c>
      <c r="E242" s="3">
        <v>4</v>
      </c>
      <c r="F242" s="3">
        <f t="shared" si="9"/>
        <v>4.2</v>
      </c>
      <c r="G242" s="3"/>
      <c r="H242" s="3"/>
      <c r="I242" s="3">
        <v>12.6</v>
      </c>
      <c r="J242" s="3"/>
      <c r="K242" s="3"/>
      <c r="L242" s="3"/>
      <c r="M242" s="3"/>
      <c r="N242" s="4"/>
      <c r="O242" s="4"/>
      <c r="P242" s="4"/>
      <c r="Q242" s="8"/>
      <c r="R242" s="26" t="s">
        <v>121</v>
      </c>
      <c r="W242" s="3">
        <v>12.6</v>
      </c>
      <c r="X242" s="3">
        <v>18.7</v>
      </c>
      <c r="Y242" s="36">
        <f t="shared" si="10"/>
        <v>0.6737967914438503</v>
      </c>
    </row>
    <row r="243" spans="1:25" x14ac:dyDescent="0.25">
      <c r="A243" s="3">
        <v>14</v>
      </c>
      <c r="B243" s="3" t="s">
        <v>70</v>
      </c>
      <c r="C243" s="3" t="s">
        <v>67</v>
      </c>
      <c r="D243" s="3">
        <v>5.2</v>
      </c>
      <c r="E243" s="3">
        <v>5</v>
      </c>
      <c r="F243" s="3">
        <f t="shared" si="9"/>
        <v>5.0999999999999996</v>
      </c>
      <c r="G243" s="3"/>
      <c r="H243" s="3"/>
      <c r="I243" s="3">
        <v>12.1</v>
      </c>
      <c r="J243" s="3"/>
      <c r="K243" s="3"/>
      <c r="L243" s="3"/>
      <c r="M243" s="3"/>
      <c r="N243" s="4"/>
      <c r="O243" s="4"/>
      <c r="P243" s="4"/>
      <c r="Q243" s="8"/>
      <c r="R243" s="26" t="s">
        <v>121</v>
      </c>
      <c r="W243" s="3">
        <v>12.1</v>
      </c>
      <c r="X243" s="3">
        <v>18.7</v>
      </c>
      <c r="Y243" s="36">
        <f t="shared" si="10"/>
        <v>0.6470588235294118</v>
      </c>
    </row>
    <row r="244" spans="1:25" x14ac:dyDescent="0.25">
      <c r="A244" s="3">
        <v>15</v>
      </c>
      <c r="B244" s="3" t="s">
        <v>70</v>
      </c>
      <c r="C244" s="3" t="s">
        <v>67</v>
      </c>
      <c r="D244" s="3">
        <v>5.0999999999999996</v>
      </c>
      <c r="E244" s="3">
        <v>5.4</v>
      </c>
      <c r="F244" s="3">
        <f t="shared" si="9"/>
        <v>5.25</v>
      </c>
      <c r="G244" s="3"/>
      <c r="H244" s="3"/>
      <c r="I244" s="3">
        <v>11.4</v>
      </c>
      <c r="J244" s="3"/>
      <c r="K244" s="3"/>
      <c r="L244" s="3"/>
      <c r="M244" s="3"/>
      <c r="N244" s="4"/>
      <c r="O244" s="4"/>
      <c r="P244" s="4"/>
      <c r="Q244" s="8"/>
      <c r="R244" s="26" t="s">
        <v>121</v>
      </c>
      <c r="W244" s="3">
        <v>11.4</v>
      </c>
      <c r="X244" s="3">
        <v>18.7</v>
      </c>
      <c r="Y244" s="36">
        <f t="shared" si="10"/>
        <v>0.60962566844919786</v>
      </c>
    </row>
    <row r="245" spans="1:25" x14ac:dyDescent="0.25">
      <c r="A245" s="3">
        <v>16</v>
      </c>
      <c r="B245" s="3" t="s">
        <v>70</v>
      </c>
      <c r="C245" s="3" t="s">
        <v>67</v>
      </c>
      <c r="D245" s="3">
        <v>4.5</v>
      </c>
      <c r="E245" s="3">
        <v>5.5</v>
      </c>
      <c r="F245" s="3">
        <f t="shared" si="9"/>
        <v>5</v>
      </c>
      <c r="G245" s="3"/>
      <c r="H245" s="3"/>
      <c r="I245" s="3">
        <v>11.1</v>
      </c>
      <c r="J245" s="3"/>
      <c r="K245" s="3"/>
      <c r="L245" s="3"/>
      <c r="M245" s="3"/>
      <c r="N245" s="4"/>
      <c r="O245" s="4"/>
      <c r="P245" s="4"/>
      <c r="Q245" s="8"/>
      <c r="R245" s="26" t="s">
        <v>121</v>
      </c>
      <c r="W245" s="3">
        <v>11.1</v>
      </c>
      <c r="X245" s="3">
        <v>18.7</v>
      </c>
      <c r="Y245" s="36">
        <f t="shared" si="10"/>
        <v>0.5935828877005348</v>
      </c>
    </row>
    <row r="246" spans="1:25" x14ac:dyDescent="0.25">
      <c r="A246" s="3">
        <v>17</v>
      </c>
      <c r="B246" s="3" t="s">
        <v>70</v>
      </c>
      <c r="C246" s="3" t="s">
        <v>67</v>
      </c>
      <c r="D246" s="3">
        <v>5.5</v>
      </c>
      <c r="E246" s="3">
        <v>4.5</v>
      </c>
      <c r="F246" s="3">
        <f t="shared" si="9"/>
        <v>5</v>
      </c>
      <c r="G246" s="3"/>
      <c r="H246" s="3"/>
      <c r="I246" s="3">
        <v>11.5</v>
      </c>
      <c r="J246" s="3"/>
      <c r="K246" s="3"/>
      <c r="L246" s="3"/>
      <c r="M246" s="3"/>
      <c r="N246" s="4"/>
      <c r="O246" s="4"/>
      <c r="P246" s="4"/>
      <c r="Q246" s="8"/>
      <c r="R246" s="26" t="s">
        <v>121</v>
      </c>
      <c r="W246" s="3">
        <v>11.5</v>
      </c>
      <c r="X246" s="3">
        <v>18.7</v>
      </c>
      <c r="Y246" s="36">
        <f t="shared" si="10"/>
        <v>0.61497326203208558</v>
      </c>
    </row>
    <row r="247" spans="1:25" x14ac:dyDescent="0.25">
      <c r="A247" s="3">
        <v>18</v>
      </c>
      <c r="B247" s="3" t="s">
        <v>70</v>
      </c>
      <c r="C247" s="3" t="s">
        <v>67</v>
      </c>
      <c r="D247" s="3">
        <v>5.5</v>
      </c>
      <c r="E247" s="3">
        <v>4.8</v>
      </c>
      <c r="F247" s="3">
        <f t="shared" si="9"/>
        <v>5.15</v>
      </c>
      <c r="G247" s="3"/>
      <c r="H247" s="3"/>
      <c r="I247" s="3">
        <v>11.7</v>
      </c>
      <c r="J247" s="3"/>
      <c r="K247" s="3"/>
      <c r="L247" s="3"/>
      <c r="M247" s="3"/>
      <c r="N247" s="4"/>
      <c r="O247" s="4"/>
      <c r="P247" s="4"/>
      <c r="Q247" s="8"/>
      <c r="R247" s="26" t="s">
        <v>121</v>
      </c>
      <c r="W247" s="3">
        <v>11.7</v>
      </c>
      <c r="X247" s="3">
        <v>18.7</v>
      </c>
      <c r="Y247" s="36">
        <f t="shared" si="10"/>
        <v>0.62566844919786091</v>
      </c>
    </row>
    <row r="248" spans="1:25" x14ac:dyDescent="0.25">
      <c r="A248" s="3">
        <v>21</v>
      </c>
      <c r="B248" s="3" t="s">
        <v>70</v>
      </c>
      <c r="C248" s="3" t="s">
        <v>67</v>
      </c>
      <c r="D248" s="3">
        <v>3.8</v>
      </c>
      <c r="E248" s="3">
        <v>3</v>
      </c>
      <c r="F248" s="3">
        <f t="shared" si="9"/>
        <v>3.4</v>
      </c>
      <c r="G248" s="3"/>
      <c r="H248" s="3"/>
      <c r="I248" s="3">
        <v>9.6</v>
      </c>
      <c r="J248" s="3"/>
      <c r="K248" s="3"/>
      <c r="L248" s="3">
        <v>1016.2</v>
      </c>
      <c r="M248" s="3">
        <v>19.8</v>
      </c>
      <c r="N248" s="4">
        <f t="shared" si="11"/>
        <v>1.3266000000000004</v>
      </c>
      <c r="O248" s="4"/>
      <c r="P248" s="4"/>
      <c r="Q248" s="8" t="s">
        <v>39</v>
      </c>
      <c r="R248" s="26" t="s">
        <v>122</v>
      </c>
      <c r="T248" s="1">
        <f>2/10</f>
        <v>0.2</v>
      </c>
      <c r="W248" s="3">
        <v>9.6</v>
      </c>
      <c r="X248" s="3">
        <v>19.8</v>
      </c>
      <c r="Y248" s="36">
        <f t="shared" si="10"/>
        <v>0.48484848484848481</v>
      </c>
    </row>
    <row r="249" spans="1:25" x14ac:dyDescent="0.25">
      <c r="A249" s="3">
        <v>22</v>
      </c>
      <c r="B249" s="3" t="s">
        <v>70</v>
      </c>
      <c r="C249" s="3" t="s">
        <v>67</v>
      </c>
      <c r="D249" s="3">
        <v>4</v>
      </c>
      <c r="E249" s="3">
        <v>6.1</v>
      </c>
      <c r="F249" s="3">
        <f t="shared" si="9"/>
        <v>5.05</v>
      </c>
      <c r="G249" s="3"/>
      <c r="H249" s="3"/>
      <c r="I249" s="3">
        <v>9.1</v>
      </c>
      <c r="J249" s="3"/>
      <c r="K249" s="3"/>
      <c r="L249" s="3"/>
      <c r="M249" s="3"/>
      <c r="N249" s="4"/>
      <c r="O249" s="4"/>
      <c r="P249" s="4"/>
      <c r="Q249" s="8"/>
      <c r="R249" s="26" t="s">
        <v>121</v>
      </c>
      <c r="W249" s="3">
        <v>9.1</v>
      </c>
      <c r="X249" s="3">
        <v>19.8</v>
      </c>
      <c r="Y249" s="36">
        <f t="shared" si="10"/>
        <v>0.45959595959595956</v>
      </c>
    </row>
    <row r="250" spans="1:25" x14ac:dyDescent="0.25">
      <c r="A250" s="3">
        <v>23</v>
      </c>
      <c r="B250" s="3" t="s">
        <v>70</v>
      </c>
      <c r="C250" s="3" t="s">
        <v>67</v>
      </c>
      <c r="D250" s="3">
        <v>4.5999999999999996</v>
      </c>
      <c r="E250" s="3">
        <v>4.2</v>
      </c>
      <c r="F250" s="3">
        <f t="shared" si="9"/>
        <v>4.4000000000000004</v>
      </c>
      <c r="G250" s="3"/>
      <c r="H250" s="3"/>
      <c r="I250" s="3">
        <v>12.2</v>
      </c>
      <c r="J250" s="3"/>
      <c r="K250" s="3"/>
      <c r="L250" s="3"/>
      <c r="M250" s="3"/>
      <c r="N250" s="4"/>
      <c r="O250" s="4"/>
      <c r="P250" s="4"/>
      <c r="Q250" s="8"/>
      <c r="R250" s="26" t="s">
        <v>121</v>
      </c>
      <c r="W250" s="3">
        <v>12.2</v>
      </c>
      <c r="X250" s="3">
        <v>19.8</v>
      </c>
      <c r="Y250" s="36">
        <f t="shared" si="10"/>
        <v>0.61616161616161613</v>
      </c>
    </row>
    <row r="251" spans="1:25" x14ac:dyDescent="0.25">
      <c r="A251" s="3">
        <v>24</v>
      </c>
      <c r="B251" s="3" t="s">
        <v>70</v>
      </c>
      <c r="C251" s="3" t="s">
        <v>67</v>
      </c>
      <c r="D251" s="3">
        <v>5.4</v>
      </c>
      <c r="E251" s="3">
        <v>6</v>
      </c>
      <c r="F251" s="3">
        <f t="shared" si="9"/>
        <v>5.7</v>
      </c>
      <c r="G251" s="3"/>
      <c r="H251" s="3"/>
      <c r="I251" s="3">
        <v>11.7</v>
      </c>
      <c r="J251" s="3"/>
      <c r="K251" s="3"/>
      <c r="L251" s="3"/>
      <c r="M251" s="3"/>
      <c r="N251" s="4"/>
      <c r="O251" s="4"/>
      <c r="P251" s="4"/>
      <c r="Q251" s="8" t="s">
        <v>42</v>
      </c>
      <c r="R251" s="26" t="s">
        <v>122</v>
      </c>
      <c r="W251" s="3">
        <v>11.7</v>
      </c>
      <c r="X251" s="3">
        <v>19.8</v>
      </c>
      <c r="Y251" s="36">
        <f t="shared" si="10"/>
        <v>0.59090909090909083</v>
      </c>
    </row>
    <row r="252" spans="1:25" x14ac:dyDescent="0.25">
      <c r="A252" s="3">
        <v>25</v>
      </c>
      <c r="B252" s="3" t="s">
        <v>70</v>
      </c>
      <c r="C252" s="3" t="s">
        <v>67</v>
      </c>
      <c r="D252" s="3">
        <v>5</v>
      </c>
      <c r="E252" s="3">
        <v>5</v>
      </c>
      <c r="F252" s="3">
        <f t="shared" si="9"/>
        <v>5</v>
      </c>
      <c r="G252" s="3"/>
      <c r="H252" s="3"/>
      <c r="I252" s="3">
        <v>11.3</v>
      </c>
      <c r="J252" s="3"/>
      <c r="K252" s="3"/>
      <c r="L252" s="3"/>
      <c r="M252" s="3"/>
      <c r="N252" s="4"/>
      <c r="O252" s="4"/>
      <c r="P252" s="4"/>
      <c r="Q252" s="8"/>
      <c r="R252" s="26" t="s">
        <v>121</v>
      </c>
      <c r="W252" s="3">
        <v>11.3</v>
      </c>
      <c r="X252" s="3">
        <v>19.8</v>
      </c>
      <c r="Y252" s="36">
        <f t="shared" si="10"/>
        <v>0.57070707070707072</v>
      </c>
    </row>
    <row r="253" spans="1:25" x14ac:dyDescent="0.25">
      <c r="A253" s="3">
        <v>26</v>
      </c>
      <c r="B253" s="3" t="s">
        <v>70</v>
      </c>
      <c r="C253" s="3" t="s">
        <v>67</v>
      </c>
      <c r="D253" s="3">
        <v>5.2</v>
      </c>
      <c r="E253" s="3">
        <v>5.4</v>
      </c>
      <c r="F253" s="3">
        <f t="shared" si="9"/>
        <v>5.3000000000000007</v>
      </c>
      <c r="G253" s="3"/>
      <c r="H253" s="3"/>
      <c r="I253" s="3">
        <v>12.5</v>
      </c>
      <c r="J253" s="3"/>
      <c r="K253" s="3"/>
      <c r="L253" s="3"/>
      <c r="M253" s="3"/>
      <c r="N253" s="4"/>
      <c r="O253" s="4"/>
      <c r="P253" s="4"/>
      <c r="Q253" s="8"/>
      <c r="R253" s="26" t="s">
        <v>121</v>
      </c>
      <c r="W253" s="3">
        <v>12.5</v>
      </c>
      <c r="X253" s="3">
        <v>19.8</v>
      </c>
      <c r="Y253" s="36">
        <f t="shared" si="10"/>
        <v>0.63131313131313127</v>
      </c>
    </row>
    <row r="254" spans="1:25" x14ac:dyDescent="0.25">
      <c r="A254" s="3">
        <v>27</v>
      </c>
      <c r="B254" s="3" t="s">
        <v>70</v>
      </c>
      <c r="C254" s="3" t="s">
        <v>67</v>
      </c>
      <c r="D254" s="3">
        <v>4.5</v>
      </c>
      <c r="E254" s="3">
        <v>5.7</v>
      </c>
      <c r="F254" s="3">
        <f t="shared" si="9"/>
        <v>5.0999999999999996</v>
      </c>
      <c r="G254" s="3"/>
      <c r="H254" s="3"/>
      <c r="I254" s="3">
        <v>12.4</v>
      </c>
      <c r="J254" s="3"/>
      <c r="K254" s="3"/>
      <c r="L254" s="3"/>
      <c r="M254" s="3"/>
      <c r="N254" s="4"/>
      <c r="O254" s="4"/>
      <c r="P254" s="4"/>
      <c r="Q254" s="8"/>
      <c r="R254" s="26" t="s">
        <v>121</v>
      </c>
      <c r="W254" s="3">
        <v>12.4</v>
      </c>
      <c r="X254" s="3">
        <v>19.8</v>
      </c>
      <c r="Y254" s="36">
        <f t="shared" si="10"/>
        <v>0.6262626262626263</v>
      </c>
    </row>
    <row r="255" spans="1:25" x14ac:dyDescent="0.25">
      <c r="A255" s="3">
        <v>28</v>
      </c>
      <c r="B255" s="3" t="s">
        <v>70</v>
      </c>
      <c r="C255" s="3" t="s">
        <v>67</v>
      </c>
      <c r="D255" s="3">
        <v>4</v>
      </c>
      <c r="E255" s="3">
        <v>3.7</v>
      </c>
      <c r="F255" s="3">
        <f t="shared" si="9"/>
        <v>3.85</v>
      </c>
      <c r="G255" s="3"/>
      <c r="H255" s="3"/>
      <c r="I255" s="3">
        <v>12.2</v>
      </c>
      <c r="J255" s="3"/>
      <c r="K255" s="3"/>
      <c r="L255" s="3"/>
      <c r="M255" s="3"/>
      <c r="N255" s="4"/>
      <c r="O255" s="4"/>
      <c r="P255" s="4"/>
      <c r="Q255" s="8"/>
      <c r="R255" s="26" t="s">
        <v>121</v>
      </c>
      <c r="W255" s="3">
        <v>12.2</v>
      </c>
      <c r="X255" s="3">
        <v>19.8</v>
      </c>
      <c r="Y255" s="36">
        <f t="shared" si="10"/>
        <v>0.61616161616161613</v>
      </c>
    </row>
    <row r="256" spans="1:25" x14ac:dyDescent="0.25">
      <c r="G256" s="23"/>
      <c r="H256" s="23"/>
    </row>
    <row r="257" spans="7:8" x14ac:dyDescent="0.25">
      <c r="G257" s="23"/>
      <c r="H257" s="23"/>
    </row>
    <row r="258" spans="7:8" x14ac:dyDescent="0.25">
      <c r="G258" s="23"/>
      <c r="H258" s="23"/>
    </row>
    <row r="259" spans="7:8" x14ac:dyDescent="0.25">
      <c r="G259" s="23"/>
      <c r="H259" s="23"/>
    </row>
    <row r="260" spans="7:8" x14ac:dyDescent="0.25">
      <c r="G260" s="23"/>
      <c r="H260" s="23"/>
    </row>
    <row r="261" spans="7:8" x14ac:dyDescent="0.25">
      <c r="G261" s="23"/>
      <c r="H261" s="23"/>
    </row>
    <row r="262" spans="7:8" x14ac:dyDescent="0.25">
      <c r="G262" s="23"/>
      <c r="H262" s="23"/>
    </row>
    <row r="263" spans="7:8" x14ac:dyDescent="0.25">
      <c r="G263" s="23"/>
      <c r="H263" s="23"/>
    </row>
    <row r="264" spans="7:8" x14ac:dyDescent="0.25">
      <c r="G264" s="23"/>
      <c r="H264" s="23"/>
    </row>
    <row r="265" spans="7:8" x14ac:dyDescent="0.25">
      <c r="G265" s="23"/>
      <c r="H265" s="23"/>
    </row>
    <row r="266" spans="7:8" x14ac:dyDescent="0.25">
      <c r="G266" s="23"/>
      <c r="H266" s="23"/>
    </row>
    <row r="267" spans="7:8" x14ac:dyDescent="0.25">
      <c r="G267" s="23"/>
      <c r="H267" s="23"/>
    </row>
    <row r="268" spans="7:8" x14ac:dyDescent="0.25">
      <c r="G268" s="23"/>
      <c r="H268" s="23"/>
    </row>
    <row r="269" spans="7:8" x14ac:dyDescent="0.25">
      <c r="G269" s="23"/>
      <c r="H269" s="23"/>
    </row>
    <row r="270" spans="7:8" x14ac:dyDescent="0.25">
      <c r="G270" s="23"/>
      <c r="H270" s="23"/>
    </row>
    <row r="271" spans="7:8" x14ac:dyDescent="0.25">
      <c r="G271" s="23"/>
      <c r="H271" s="23"/>
    </row>
    <row r="272" spans="7:8" x14ac:dyDescent="0.25">
      <c r="G272" s="23"/>
      <c r="H272" s="23"/>
    </row>
    <row r="273" spans="7:8" x14ac:dyDescent="0.25">
      <c r="G273" s="23"/>
      <c r="H273" s="23"/>
    </row>
  </sheetData>
  <autoFilter ref="A3:R255"/>
  <mergeCells count="1">
    <mergeCell ref="A1:M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W140"/>
  <sheetViews>
    <sheetView zoomScale="60" zoomScaleNormal="60" zoomScalePageLayoutView="60" workbookViewId="0">
      <selection activeCell="G11" sqref="G11"/>
    </sheetView>
  </sheetViews>
  <sheetFormatPr baseColWidth="10" defaultColWidth="10.875" defaultRowHeight="15.75" x14ac:dyDescent="0.25"/>
  <cols>
    <col min="1" max="1" width="19" style="1" bestFit="1" customWidth="1"/>
    <col min="2" max="3" width="13.625" style="1" bestFit="1" customWidth="1"/>
    <col min="4" max="4" width="5.125" style="1" bestFit="1" customWidth="1"/>
    <col min="5" max="5" width="5.5" style="1" bestFit="1" customWidth="1"/>
    <col min="6" max="6" width="7.125" style="1" bestFit="1" customWidth="1"/>
    <col min="7" max="7" width="7.125" style="15" customWidth="1"/>
    <col min="8" max="8" width="10.875" style="1"/>
    <col min="9" max="9" width="19" style="1" bestFit="1" customWidth="1"/>
    <col min="10" max="11" width="13.625" style="1" bestFit="1" customWidth="1"/>
    <col min="12" max="12" width="5.125" style="1" bestFit="1" customWidth="1"/>
    <col min="13" max="13" width="5.5" style="1" bestFit="1" customWidth="1"/>
    <col min="14" max="14" width="7.125" style="1" bestFit="1" customWidth="1"/>
    <col min="15" max="15" width="7.125" style="15" customWidth="1"/>
    <col min="16" max="16" width="10.875" style="1"/>
    <col min="17" max="17" width="19" style="1" bestFit="1" customWidth="1"/>
    <col min="18" max="19" width="13.625" style="1" bestFit="1" customWidth="1"/>
    <col min="20" max="20" width="5.125" style="1" bestFit="1" customWidth="1"/>
    <col min="21" max="21" width="5.5" style="1" bestFit="1" customWidth="1"/>
    <col min="22" max="22" width="7.125" style="1" bestFit="1" customWidth="1"/>
    <col min="23" max="23" width="7.125" style="15" customWidth="1"/>
    <col min="24" max="16384" width="10.875" style="1"/>
  </cols>
  <sheetData>
    <row r="1" spans="1:23" x14ac:dyDescent="0.25">
      <c r="A1" s="37" t="s">
        <v>35</v>
      </c>
      <c r="B1" s="37"/>
      <c r="C1" s="37"/>
      <c r="D1" s="37"/>
      <c r="E1" s="37"/>
      <c r="F1" s="37"/>
      <c r="G1" s="37"/>
      <c r="H1" s="37"/>
      <c r="I1" s="38">
        <v>42184</v>
      </c>
      <c r="J1" s="37"/>
      <c r="K1" s="37"/>
      <c r="L1" s="37"/>
      <c r="M1" s="37"/>
      <c r="N1" s="37"/>
      <c r="O1" s="6"/>
      <c r="S1" s="2"/>
    </row>
    <row r="3" spans="1:23" x14ac:dyDescent="0.25">
      <c r="A3" s="39" t="s">
        <v>6</v>
      </c>
      <c r="B3" s="40"/>
      <c r="C3" s="40"/>
      <c r="D3" s="40"/>
      <c r="E3" s="40"/>
      <c r="F3" s="41"/>
      <c r="G3" s="7"/>
      <c r="I3" s="39" t="s">
        <v>9</v>
      </c>
      <c r="J3" s="40"/>
      <c r="K3" s="40"/>
      <c r="L3" s="40"/>
      <c r="M3" s="40"/>
      <c r="N3" s="41"/>
      <c r="O3" s="7"/>
      <c r="Q3" s="39" t="s">
        <v>12</v>
      </c>
      <c r="R3" s="40"/>
      <c r="S3" s="40"/>
      <c r="T3" s="40"/>
      <c r="U3" s="40"/>
      <c r="V3" s="41"/>
      <c r="W3" s="7"/>
    </row>
    <row r="4" spans="1:23" x14ac:dyDescent="0.25">
      <c r="A4" s="3" t="s">
        <v>0</v>
      </c>
      <c r="B4" s="3" t="s">
        <v>1</v>
      </c>
      <c r="C4" s="3" t="s">
        <v>2</v>
      </c>
      <c r="D4" s="3" t="s">
        <v>3</v>
      </c>
      <c r="E4" s="3" t="s">
        <v>4</v>
      </c>
      <c r="F4" s="3" t="s">
        <v>5</v>
      </c>
      <c r="G4" s="8"/>
      <c r="I4" s="3" t="s">
        <v>0</v>
      </c>
      <c r="J4" s="3" t="s">
        <v>1</v>
      </c>
      <c r="K4" s="3" t="s">
        <v>2</v>
      </c>
      <c r="L4" s="3" t="s">
        <v>3</v>
      </c>
      <c r="M4" s="3" t="s">
        <v>4</v>
      </c>
      <c r="N4" s="3" t="s">
        <v>5</v>
      </c>
      <c r="O4" s="8"/>
      <c r="Q4" s="3" t="s">
        <v>0</v>
      </c>
      <c r="R4" s="3" t="s">
        <v>1</v>
      </c>
      <c r="S4" s="3" t="s">
        <v>2</v>
      </c>
      <c r="T4" s="3" t="s">
        <v>3</v>
      </c>
      <c r="U4" s="3" t="s">
        <v>4</v>
      </c>
      <c r="V4" s="3" t="s">
        <v>5</v>
      </c>
      <c r="W4" s="8"/>
    </row>
    <row r="5" spans="1:23" x14ac:dyDescent="0.25">
      <c r="A5" s="3">
        <v>1</v>
      </c>
      <c r="B5" s="3">
        <v>3.9</v>
      </c>
      <c r="C5" s="3">
        <v>3.2</v>
      </c>
      <c r="D5" s="3">
        <v>10.199999999999999</v>
      </c>
      <c r="E5" s="3">
        <v>645.70000000000005</v>
      </c>
      <c r="F5" s="3">
        <v>24.2</v>
      </c>
      <c r="G5" s="8"/>
      <c r="I5" s="3">
        <v>1</v>
      </c>
      <c r="J5" s="3">
        <v>1.8</v>
      </c>
      <c r="K5" s="3">
        <v>2.5</v>
      </c>
      <c r="L5" s="3">
        <v>11.8</v>
      </c>
      <c r="M5" s="3">
        <v>469</v>
      </c>
      <c r="N5" s="3">
        <v>29.5</v>
      </c>
      <c r="O5" s="8" t="s">
        <v>42</v>
      </c>
      <c r="Q5" s="3">
        <v>1</v>
      </c>
      <c r="R5" s="3">
        <v>5</v>
      </c>
      <c r="S5" s="3">
        <v>5.3</v>
      </c>
      <c r="T5" s="3">
        <v>12.6</v>
      </c>
      <c r="U5" s="3">
        <v>1225.2</v>
      </c>
      <c r="V5" s="3">
        <v>19.55</v>
      </c>
      <c r="W5" s="8" t="s">
        <v>41</v>
      </c>
    </row>
    <row r="6" spans="1:23" x14ac:dyDescent="0.25">
      <c r="A6" s="3">
        <v>2</v>
      </c>
      <c r="B6" s="3">
        <v>3.5</v>
      </c>
      <c r="C6" s="3">
        <v>3.6</v>
      </c>
      <c r="D6" s="3"/>
      <c r="E6" s="3"/>
      <c r="F6" s="3"/>
      <c r="G6" s="8"/>
      <c r="I6" s="3">
        <v>2</v>
      </c>
      <c r="J6" s="3">
        <v>1.5</v>
      </c>
      <c r="K6" s="3">
        <v>1.8</v>
      </c>
      <c r="L6" s="3"/>
      <c r="M6" s="3"/>
      <c r="N6" s="3"/>
      <c r="O6" s="8" t="s">
        <v>43</v>
      </c>
      <c r="Q6" s="3">
        <v>2</v>
      </c>
      <c r="R6" s="3">
        <v>4.7</v>
      </c>
      <c r="S6" s="3">
        <v>4.8</v>
      </c>
      <c r="T6" s="3">
        <v>12</v>
      </c>
      <c r="U6" s="3"/>
      <c r="V6" s="3"/>
      <c r="W6" s="8"/>
    </row>
    <row r="7" spans="1:23" x14ac:dyDescent="0.25">
      <c r="A7" s="3">
        <v>3</v>
      </c>
      <c r="B7" s="3">
        <v>2</v>
      </c>
      <c r="C7" s="3">
        <v>3</v>
      </c>
      <c r="D7" s="3"/>
      <c r="E7" s="3"/>
      <c r="F7" s="3"/>
      <c r="G7" s="8"/>
      <c r="I7" s="3">
        <v>3</v>
      </c>
      <c r="J7" s="3">
        <v>3.7</v>
      </c>
      <c r="K7" s="3">
        <v>3.3</v>
      </c>
      <c r="L7" s="3"/>
      <c r="M7" s="3"/>
      <c r="N7" s="3"/>
      <c r="O7" s="8"/>
      <c r="Q7" s="3">
        <v>3</v>
      </c>
      <c r="R7" s="3">
        <v>5.0999999999999996</v>
      </c>
      <c r="S7" s="3">
        <v>4</v>
      </c>
      <c r="T7" s="3">
        <v>12</v>
      </c>
      <c r="U7" s="3"/>
      <c r="V7" s="3"/>
      <c r="W7" s="8"/>
    </row>
    <row r="8" spans="1:23" x14ac:dyDescent="0.25">
      <c r="A8" s="3">
        <v>4</v>
      </c>
      <c r="B8" s="3">
        <v>2.8</v>
      </c>
      <c r="C8" s="3">
        <v>3.5</v>
      </c>
      <c r="D8" s="3"/>
      <c r="E8" s="3"/>
      <c r="F8" s="3"/>
      <c r="G8" s="8"/>
      <c r="I8" s="3">
        <v>4</v>
      </c>
      <c r="J8" s="3">
        <v>2.7</v>
      </c>
      <c r="K8" s="3">
        <v>2.9</v>
      </c>
      <c r="L8" s="3"/>
      <c r="M8" s="3"/>
      <c r="N8" s="3"/>
      <c r="O8" s="8"/>
      <c r="Q8" s="3">
        <v>4</v>
      </c>
      <c r="R8" s="3">
        <v>4.7</v>
      </c>
      <c r="S8" s="3">
        <v>5.3</v>
      </c>
      <c r="T8" s="3">
        <v>12.8</v>
      </c>
      <c r="U8" s="3"/>
      <c r="V8" s="3"/>
      <c r="W8" s="8"/>
    </row>
    <row r="9" spans="1:23" x14ac:dyDescent="0.25">
      <c r="A9" s="3">
        <v>5</v>
      </c>
      <c r="B9" s="3">
        <v>3.5</v>
      </c>
      <c r="C9" s="3">
        <v>3.5</v>
      </c>
      <c r="D9" s="3"/>
      <c r="E9" s="3"/>
      <c r="F9" s="3"/>
      <c r="G9" s="8"/>
      <c r="I9" s="3">
        <v>5</v>
      </c>
      <c r="J9" s="3">
        <v>2</v>
      </c>
      <c r="K9" s="3">
        <v>2.2999999999999998</v>
      </c>
      <c r="L9" s="3"/>
      <c r="M9" s="3"/>
      <c r="N9" s="3"/>
      <c r="O9" s="8"/>
      <c r="Q9" s="3">
        <v>5</v>
      </c>
      <c r="R9" s="3">
        <v>4.4000000000000004</v>
      </c>
      <c r="S9" s="3">
        <v>5.7</v>
      </c>
      <c r="T9" s="3">
        <v>10.7</v>
      </c>
      <c r="U9" s="3"/>
      <c r="V9" s="3"/>
      <c r="W9" s="8"/>
    </row>
    <row r="10" spans="1:23" x14ac:dyDescent="0.25">
      <c r="A10" s="3">
        <v>6</v>
      </c>
      <c r="B10" s="3">
        <v>2</v>
      </c>
      <c r="C10" s="3">
        <v>1.8</v>
      </c>
      <c r="D10" s="3"/>
      <c r="E10" s="3"/>
      <c r="F10" s="3"/>
      <c r="G10" s="8" t="s">
        <v>44</v>
      </c>
      <c r="I10" s="3">
        <v>6</v>
      </c>
      <c r="J10" s="3">
        <v>3.3</v>
      </c>
      <c r="K10" s="3">
        <v>4</v>
      </c>
      <c r="L10" s="3"/>
      <c r="M10" s="3"/>
      <c r="N10" s="3"/>
      <c r="O10" s="8"/>
      <c r="Q10" s="3">
        <v>6</v>
      </c>
      <c r="R10" s="3">
        <v>5.7</v>
      </c>
      <c r="S10" s="3">
        <v>5</v>
      </c>
      <c r="T10" s="3">
        <v>10.4</v>
      </c>
      <c r="U10" s="3"/>
      <c r="V10" s="3"/>
      <c r="W10" s="8" t="s">
        <v>45</v>
      </c>
    </row>
    <row r="11" spans="1:23" x14ac:dyDescent="0.25">
      <c r="A11" s="3">
        <v>7</v>
      </c>
      <c r="B11" s="3">
        <v>3</v>
      </c>
      <c r="C11" s="3">
        <v>2.8</v>
      </c>
      <c r="D11" s="3"/>
      <c r="E11" s="3"/>
      <c r="F11" s="3"/>
      <c r="G11" s="8"/>
      <c r="I11" s="3">
        <v>7</v>
      </c>
      <c r="J11" s="3">
        <v>2</v>
      </c>
      <c r="K11" s="3">
        <v>1.6</v>
      </c>
      <c r="L11" s="3"/>
      <c r="M11" s="3"/>
      <c r="N11" s="3"/>
      <c r="O11" s="8" t="s">
        <v>39</v>
      </c>
      <c r="Q11" s="3">
        <v>7</v>
      </c>
      <c r="R11" s="3">
        <v>5</v>
      </c>
      <c r="S11" s="3">
        <v>5.2</v>
      </c>
      <c r="T11" s="3">
        <v>11.5</v>
      </c>
      <c r="U11" s="3"/>
      <c r="V11" s="3"/>
      <c r="W11" s="8"/>
    </row>
    <row r="12" spans="1:23" x14ac:dyDescent="0.25">
      <c r="A12" s="3">
        <v>8</v>
      </c>
      <c r="B12" s="3">
        <v>0.5</v>
      </c>
      <c r="C12" s="3">
        <v>4</v>
      </c>
      <c r="D12" s="3"/>
      <c r="E12" s="3"/>
      <c r="F12" s="3"/>
      <c r="G12" s="8"/>
      <c r="I12" s="3">
        <v>8</v>
      </c>
      <c r="J12" s="3">
        <v>1.6</v>
      </c>
      <c r="K12" s="3">
        <v>0.3</v>
      </c>
      <c r="L12" s="3"/>
      <c r="M12" s="3"/>
      <c r="N12" s="3"/>
      <c r="O12" s="8" t="s">
        <v>56</v>
      </c>
      <c r="Q12" s="3">
        <v>8</v>
      </c>
      <c r="R12" s="3">
        <v>4</v>
      </c>
      <c r="S12" s="3">
        <v>5.4</v>
      </c>
      <c r="T12" s="3">
        <v>13.3</v>
      </c>
      <c r="U12" s="3"/>
      <c r="V12" s="3"/>
      <c r="W12" s="8"/>
    </row>
    <row r="13" spans="1:23" x14ac:dyDescent="0.25">
      <c r="A13" s="3">
        <v>9</v>
      </c>
      <c r="B13" s="3">
        <v>2.8</v>
      </c>
      <c r="C13" s="3">
        <v>3</v>
      </c>
      <c r="D13" s="3"/>
      <c r="E13" s="3"/>
      <c r="F13" s="3"/>
      <c r="G13" s="8"/>
      <c r="I13" s="3">
        <v>9</v>
      </c>
      <c r="J13" s="3">
        <v>2.6</v>
      </c>
      <c r="K13" s="3">
        <v>1.8</v>
      </c>
      <c r="L13" s="3"/>
      <c r="M13" s="3"/>
      <c r="N13" s="3"/>
      <c r="O13" s="8" t="s">
        <v>39</v>
      </c>
      <c r="Q13" s="3">
        <v>9</v>
      </c>
      <c r="R13" s="3">
        <v>6</v>
      </c>
      <c r="S13" s="3">
        <v>6.5</v>
      </c>
      <c r="T13" s="3">
        <v>10.1</v>
      </c>
      <c r="U13" s="3"/>
      <c r="V13" s="3"/>
      <c r="W13" s="8"/>
    </row>
    <row r="14" spans="1:23" x14ac:dyDescent="0.25">
      <c r="A14" s="3">
        <v>10</v>
      </c>
      <c r="B14" s="3">
        <v>2.7</v>
      </c>
      <c r="C14" s="3">
        <v>2.7</v>
      </c>
      <c r="D14" s="3"/>
      <c r="E14" s="3"/>
      <c r="F14" s="3"/>
      <c r="G14" s="8"/>
      <c r="I14" s="3">
        <v>10</v>
      </c>
      <c r="J14" s="3">
        <v>3.2</v>
      </c>
      <c r="K14" s="3">
        <v>2.8</v>
      </c>
      <c r="L14" s="3"/>
      <c r="M14" s="3"/>
      <c r="N14" s="3"/>
      <c r="O14" s="8"/>
      <c r="Q14" s="3">
        <v>10</v>
      </c>
      <c r="R14" s="3">
        <v>4.8</v>
      </c>
      <c r="S14" s="3">
        <v>4.2</v>
      </c>
      <c r="T14" s="3">
        <v>13</v>
      </c>
      <c r="U14" s="3"/>
      <c r="V14" s="3"/>
      <c r="W14" s="8"/>
    </row>
    <row r="15" spans="1:23" x14ac:dyDescent="0.25">
      <c r="A15" s="3">
        <v>11</v>
      </c>
      <c r="B15" s="3">
        <v>3.1</v>
      </c>
      <c r="C15" s="3">
        <v>3.8</v>
      </c>
      <c r="D15" s="3"/>
      <c r="E15" s="3"/>
      <c r="F15" s="3"/>
      <c r="G15" s="8" t="s">
        <v>42</v>
      </c>
      <c r="I15" s="3">
        <v>11</v>
      </c>
      <c r="J15" s="3">
        <v>0.2</v>
      </c>
      <c r="K15" s="3">
        <v>0.3</v>
      </c>
      <c r="L15" s="3"/>
      <c r="M15" s="3"/>
      <c r="N15" s="3"/>
      <c r="O15" s="8" t="s">
        <v>44</v>
      </c>
      <c r="Q15" s="3">
        <v>11</v>
      </c>
      <c r="R15" s="3">
        <v>4.3</v>
      </c>
      <c r="S15" s="3">
        <v>4.8</v>
      </c>
      <c r="T15" s="3">
        <v>9.8000000000000007</v>
      </c>
      <c r="U15" s="3"/>
      <c r="V15" s="3"/>
      <c r="W15" s="8"/>
    </row>
    <row r="16" spans="1:23" x14ac:dyDescent="0.25">
      <c r="A16" s="3">
        <v>12</v>
      </c>
      <c r="B16" s="3">
        <v>3.8</v>
      </c>
      <c r="C16" s="3">
        <v>3.3</v>
      </c>
      <c r="D16" s="3"/>
      <c r="E16" s="3"/>
      <c r="F16" s="3"/>
      <c r="G16" s="8"/>
      <c r="I16" s="3">
        <v>12</v>
      </c>
      <c r="J16" s="3">
        <v>2.6</v>
      </c>
      <c r="K16" s="3">
        <v>2.1</v>
      </c>
      <c r="L16" s="3"/>
      <c r="M16" s="3"/>
      <c r="N16" s="3"/>
      <c r="O16" s="8" t="s">
        <v>39</v>
      </c>
      <c r="Q16" s="3">
        <v>12</v>
      </c>
      <c r="R16" s="3">
        <v>4.7</v>
      </c>
      <c r="S16" s="3">
        <v>5.5</v>
      </c>
      <c r="T16" s="3">
        <v>9.9</v>
      </c>
      <c r="U16" s="3"/>
      <c r="V16" s="3"/>
      <c r="W16" s="8"/>
    </row>
    <row r="18" spans="1:23" x14ac:dyDescent="0.25">
      <c r="A18" s="39" t="s">
        <v>7</v>
      </c>
      <c r="B18" s="40"/>
      <c r="C18" s="40"/>
      <c r="D18" s="40"/>
      <c r="E18" s="40"/>
      <c r="F18" s="41"/>
      <c r="G18" s="7"/>
      <c r="I18" s="39" t="s">
        <v>10</v>
      </c>
      <c r="J18" s="40"/>
      <c r="K18" s="40"/>
      <c r="L18" s="40"/>
      <c r="M18" s="40"/>
      <c r="N18" s="41"/>
      <c r="O18" s="7"/>
      <c r="Q18" s="39" t="s">
        <v>13</v>
      </c>
      <c r="R18" s="40"/>
      <c r="S18" s="40"/>
      <c r="T18" s="40"/>
      <c r="U18" s="40"/>
      <c r="V18" s="41"/>
      <c r="W18" s="7"/>
    </row>
    <row r="19" spans="1:23" x14ac:dyDescent="0.25">
      <c r="A19" s="3" t="s">
        <v>0</v>
      </c>
      <c r="B19" s="3" t="s">
        <v>1</v>
      </c>
      <c r="C19" s="3" t="s">
        <v>2</v>
      </c>
      <c r="D19" s="3" t="s">
        <v>3</v>
      </c>
      <c r="E19" s="3" t="s">
        <v>4</v>
      </c>
      <c r="F19" s="3" t="s">
        <v>5</v>
      </c>
      <c r="G19" s="8"/>
      <c r="I19" s="3" t="s">
        <v>0</v>
      </c>
      <c r="J19" s="3" t="s">
        <v>1</v>
      </c>
      <c r="K19" s="3" t="s">
        <v>2</v>
      </c>
      <c r="L19" s="3" t="s">
        <v>3</v>
      </c>
      <c r="M19" s="3" t="s">
        <v>4</v>
      </c>
      <c r="N19" s="3" t="s">
        <v>5</v>
      </c>
      <c r="O19" s="8"/>
      <c r="Q19" s="3" t="s">
        <v>0</v>
      </c>
      <c r="R19" s="3" t="s">
        <v>1</v>
      </c>
      <c r="S19" s="3" t="s">
        <v>2</v>
      </c>
      <c r="T19" s="3" t="s">
        <v>3</v>
      </c>
      <c r="U19" s="3" t="s">
        <v>4</v>
      </c>
      <c r="V19" s="3" t="s">
        <v>5</v>
      </c>
      <c r="W19" s="8"/>
    </row>
    <row r="20" spans="1:23" x14ac:dyDescent="0.25">
      <c r="A20" s="3">
        <v>1</v>
      </c>
      <c r="B20" s="3">
        <v>3.5</v>
      </c>
      <c r="C20" s="3">
        <v>3.4</v>
      </c>
      <c r="D20" s="3">
        <v>10</v>
      </c>
      <c r="E20" s="3">
        <v>698.2</v>
      </c>
      <c r="F20" s="3">
        <v>21.45</v>
      </c>
      <c r="G20" s="8"/>
      <c r="I20" s="3">
        <v>1</v>
      </c>
      <c r="J20" s="3">
        <v>1.8</v>
      </c>
      <c r="K20" s="3">
        <v>1.8</v>
      </c>
      <c r="L20" s="3">
        <v>11.1</v>
      </c>
      <c r="M20" s="3">
        <v>465</v>
      </c>
      <c r="N20" s="3">
        <v>26.6</v>
      </c>
      <c r="O20" s="8" t="s">
        <v>42</v>
      </c>
      <c r="Q20" s="3">
        <v>1</v>
      </c>
      <c r="R20" s="3">
        <v>4.5</v>
      </c>
      <c r="S20" s="3">
        <v>4</v>
      </c>
      <c r="T20" s="3">
        <v>11</v>
      </c>
      <c r="U20" s="3">
        <v>1004.3</v>
      </c>
      <c r="V20" s="3">
        <v>20.350000000000001</v>
      </c>
      <c r="W20" s="8" t="s">
        <v>40</v>
      </c>
    </row>
    <row r="21" spans="1:23" x14ac:dyDescent="0.25">
      <c r="A21" s="3">
        <v>2</v>
      </c>
      <c r="B21" s="3">
        <v>2.5</v>
      </c>
      <c r="C21" s="3">
        <v>3.1</v>
      </c>
      <c r="D21" s="3"/>
      <c r="E21" s="3"/>
      <c r="F21" s="3"/>
      <c r="G21" s="8"/>
      <c r="I21" s="3">
        <v>2</v>
      </c>
      <c r="J21" s="3">
        <v>2.8</v>
      </c>
      <c r="K21" s="3">
        <v>2.6</v>
      </c>
      <c r="L21" s="3"/>
      <c r="M21" s="3"/>
      <c r="N21" s="3"/>
      <c r="O21" s="8"/>
      <c r="Q21" s="3">
        <v>2</v>
      </c>
      <c r="R21" s="3">
        <v>5.0999999999999996</v>
      </c>
      <c r="S21" s="3">
        <v>4.7</v>
      </c>
      <c r="T21" s="3">
        <v>13.4</v>
      </c>
      <c r="U21" s="3"/>
      <c r="V21" s="3"/>
      <c r="W21" s="8" t="s">
        <v>46</v>
      </c>
    </row>
    <row r="22" spans="1:23" x14ac:dyDescent="0.25">
      <c r="A22" s="3">
        <v>3</v>
      </c>
      <c r="B22" s="3">
        <v>2.4</v>
      </c>
      <c r="C22" s="3">
        <v>2.5</v>
      </c>
      <c r="D22" s="3"/>
      <c r="E22" s="3"/>
      <c r="F22" s="3"/>
      <c r="G22" s="8" t="s">
        <v>44</v>
      </c>
      <c r="I22" s="3">
        <v>3</v>
      </c>
      <c r="J22" s="3">
        <v>1.6</v>
      </c>
      <c r="K22" s="3">
        <v>1.8</v>
      </c>
      <c r="L22" s="3"/>
      <c r="M22" s="3"/>
      <c r="N22" s="3"/>
      <c r="O22" s="8" t="s">
        <v>49</v>
      </c>
      <c r="Q22" s="3">
        <v>3</v>
      </c>
      <c r="R22" s="3">
        <v>5.2</v>
      </c>
      <c r="S22" s="3">
        <v>5.0999999999999996</v>
      </c>
      <c r="T22" s="3">
        <v>12.3</v>
      </c>
      <c r="U22" s="3"/>
      <c r="V22" s="3"/>
      <c r="W22" s="8"/>
    </row>
    <row r="23" spans="1:23" x14ac:dyDescent="0.25">
      <c r="A23" s="3">
        <v>4</v>
      </c>
      <c r="B23" s="3">
        <v>2.6</v>
      </c>
      <c r="C23" s="3">
        <v>2.6</v>
      </c>
      <c r="D23" s="3"/>
      <c r="E23" s="3"/>
      <c r="F23" s="3"/>
      <c r="G23" s="8"/>
      <c r="I23" s="3">
        <v>4</v>
      </c>
      <c r="J23" s="3">
        <v>2.6</v>
      </c>
      <c r="K23" s="3">
        <v>2.2999999999999998</v>
      </c>
      <c r="L23" s="3"/>
      <c r="M23" s="3"/>
      <c r="N23" s="3"/>
      <c r="O23" s="8" t="s">
        <v>42</v>
      </c>
      <c r="Q23" s="3">
        <v>4</v>
      </c>
      <c r="R23" s="3">
        <v>4.0999999999999996</v>
      </c>
      <c r="S23" s="3">
        <v>4.7</v>
      </c>
      <c r="T23" s="3">
        <v>10.9</v>
      </c>
      <c r="U23" s="3"/>
      <c r="V23" s="3"/>
      <c r="W23" s="8" t="s">
        <v>44</v>
      </c>
    </row>
    <row r="24" spans="1:23" x14ac:dyDescent="0.25">
      <c r="A24" s="3">
        <v>5</v>
      </c>
      <c r="B24" s="3">
        <v>2.5</v>
      </c>
      <c r="C24" s="3">
        <v>2.9</v>
      </c>
      <c r="D24" s="3"/>
      <c r="E24" s="3"/>
      <c r="F24" s="3"/>
      <c r="G24" s="8"/>
      <c r="I24" s="3">
        <v>5</v>
      </c>
      <c r="J24" s="3">
        <v>3.7</v>
      </c>
      <c r="K24" s="3">
        <v>3.9</v>
      </c>
      <c r="L24" s="3"/>
      <c r="M24" s="3"/>
      <c r="N24" s="3"/>
      <c r="O24" s="8"/>
      <c r="Q24" s="3">
        <v>5</v>
      </c>
      <c r="R24" s="3">
        <v>4</v>
      </c>
      <c r="S24" s="3">
        <v>3.7</v>
      </c>
      <c r="T24" s="3">
        <v>11.9</v>
      </c>
      <c r="U24" s="3"/>
      <c r="V24" s="3"/>
      <c r="W24" s="8" t="s">
        <v>40</v>
      </c>
    </row>
    <row r="25" spans="1:23" x14ac:dyDescent="0.25">
      <c r="A25" s="3">
        <v>6</v>
      </c>
      <c r="B25" s="3">
        <v>2.2999999999999998</v>
      </c>
      <c r="C25" s="3">
        <v>2.5</v>
      </c>
      <c r="D25" s="3"/>
      <c r="E25" s="3"/>
      <c r="F25" s="3"/>
      <c r="G25" s="8" t="s">
        <v>42</v>
      </c>
      <c r="I25" s="3">
        <v>6</v>
      </c>
      <c r="J25" s="3">
        <v>2.5</v>
      </c>
      <c r="K25" s="3">
        <v>2.1</v>
      </c>
      <c r="L25" s="3"/>
      <c r="M25" s="3"/>
      <c r="N25" s="3"/>
      <c r="O25" s="8"/>
      <c r="Q25" s="3">
        <v>6</v>
      </c>
      <c r="R25" s="3">
        <v>4</v>
      </c>
      <c r="S25" s="3">
        <v>4</v>
      </c>
      <c r="T25" s="3">
        <v>10.7</v>
      </c>
      <c r="U25" s="3"/>
      <c r="V25" s="3"/>
      <c r="W25" s="8" t="s">
        <v>43</v>
      </c>
    </row>
    <row r="26" spans="1:23" x14ac:dyDescent="0.25">
      <c r="A26" s="3">
        <v>7</v>
      </c>
      <c r="B26" s="3">
        <v>2.7</v>
      </c>
      <c r="C26" s="3">
        <v>2.7</v>
      </c>
      <c r="D26" s="3"/>
      <c r="E26" s="3"/>
      <c r="F26" s="3"/>
      <c r="G26" s="8"/>
      <c r="I26" s="3">
        <v>7</v>
      </c>
      <c r="J26" s="3">
        <v>1.1000000000000001</v>
      </c>
      <c r="K26" s="3">
        <v>1.4</v>
      </c>
      <c r="L26" s="3"/>
      <c r="M26" s="3"/>
      <c r="N26" s="3"/>
      <c r="O26" s="8"/>
      <c r="Q26" s="3">
        <v>7</v>
      </c>
      <c r="R26" s="3">
        <v>5.2</v>
      </c>
      <c r="S26" s="3">
        <v>4.5</v>
      </c>
      <c r="T26" s="3">
        <v>12.9</v>
      </c>
      <c r="U26" s="3"/>
      <c r="V26" s="3"/>
      <c r="W26" s="8" t="s">
        <v>41</v>
      </c>
    </row>
    <row r="27" spans="1:23" x14ac:dyDescent="0.25">
      <c r="A27" s="3">
        <v>8</v>
      </c>
      <c r="B27" s="3">
        <v>3.6</v>
      </c>
      <c r="C27" s="3">
        <v>3.3</v>
      </c>
      <c r="D27" s="3"/>
      <c r="E27" s="3"/>
      <c r="F27" s="3"/>
      <c r="G27" s="8"/>
      <c r="I27" s="3">
        <v>8</v>
      </c>
      <c r="J27" s="3">
        <v>1.3</v>
      </c>
      <c r="K27" s="3">
        <v>1.5</v>
      </c>
      <c r="L27" s="3"/>
      <c r="M27" s="3"/>
      <c r="N27" s="3"/>
      <c r="O27" s="8" t="s">
        <v>42</v>
      </c>
      <c r="Q27" s="3">
        <v>8</v>
      </c>
      <c r="R27" s="3">
        <v>4.8</v>
      </c>
      <c r="S27" s="3">
        <v>4.7</v>
      </c>
      <c r="T27" s="3">
        <v>13.1</v>
      </c>
      <c r="U27" s="3"/>
      <c r="V27" s="3"/>
      <c r="W27" s="8" t="s">
        <v>42</v>
      </c>
    </row>
    <row r="28" spans="1:23" x14ac:dyDescent="0.25">
      <c r="A28" s="3">
        <v>9</v>
      </c>
      <c r="B28" s="3">
        <v>2.5</v>
      </c>
      <c r="C28" s="3">
        <v>2.7</v>
      </c>
      <c r="D28" s="3"/>
      <c r="E28" s="3"/>
      <c r="F28" s="3"/>
      <c r="G28" s="8"/>
      <c r="I28" s="3">
        <v>9</v>
      </c>
      <c r="J28" s="3">
        <v>2.4</v>
      </c>
      <c r="K28" s="3">
        <v>2.8</v>
      </c>
      <c r="L28" s="3"/>
      <c r="M28" s="3"/>
      <c r="N28" s="3"/>
      <c r="O28" s="8"/>
      <c r="Q28" s="3">
        <v>9</v>
      </c>
      <c r="R28" s="3">
        <v>4.3</v>
      </c>
      <c r="S28" s="3">
        <v>3.9</v>
      </c>
      <c r="T28" s="3">
        <v>10.6</v>
      </c>
      <c r="U28" s="3"/>
      <c r="V28" s="3"/>
      <c r="W28" s="8" t="s">
        <v>46</v>
      </c>
    </row>
    <row r="29" spans="1:23" x14ac:dyDescent="0.25">
      <c r="A29" s="3">
        <v>10</v>
      </c>
      <c r="B29" s="3">
        <v>2.8</v>
      </c>
      <c r="C29" s="3">
        <v>3.2</v>
      </c>
      <c r="D29" s="3"/>
      <c r="E29" s="3"/>
      <c r="F29" s="3"/>
      <c r="G29" s="8"/>
      <c r="I29" s="3">
        <v>10</v>
      </c>
      <c r="J29" s="3">
        <v>2.6</v>
      </c>
      <c r="K29" s="3">
        <v>2.8</v>
      </c>
      <c r="L29" s="3"/>
      <c r="M29" s="3"/>
      <c r="N29" s="3"/>
      <c r="O29" s="8"/>
      <c r="Q29" s="3">
        <v>10</v>
      </c>
      <c r="R29" s="3">
        <v>4.8</v>
      </c>
      <c r="S29" s="3">
        <v>4.7</v>
      </c>
      <c r="T29" s="3">
        <v>10.6</v>
      </c>
      <c r="U29" s="3"/>
      <c r="V29" s="3"/>
      <c r="W29" s="8" t="s">
        <v>40</v>
      </c>
    </row>
    <row r="30" spans="1:23" x14ac:dyDescent="0.25">
      <c r="A30" s="3">
        <v>11</v>
      </c>
      <c r="B30" s="3">
        <v>3.1</v>
      </c>
      <c r="C30" s="3">
        <v>3</v>
      </c>
      <c r="D30" s="3"/>
      <c r="E30" s="3"/>
      <c r="F30" s="3"/>
      <c r="G30" s="8"/>
      <c r="I30" s="3">
        <v>11</v>
      </c>
      <c r="J30" s="3">
        <v>2.7</v>
      </c>
      <c r="K30" s="3">
        <v>2</v>
      </c>
      <c r="L30" s="3"/>
      <c r="M30" s="3"/>
      <c r="N30" s="3"/>
      <c r="O30" s="8"/>
      <c r="Q30" s="3">
        <v>11</v>
      </c>
      <c r="R30" s="3">
        <v>4.2</v>
      </c>
      <c r="S30" s="3">
        <v>4.3</v>
      </c>
      <c r="T30" s="3">
        <v>12.1</v>
      </c>
      <c r="U30" s="3"/>
      <c r="V30" s="3"/>
      <c r="W30" s="8" t="s">
        <v>46</v>
      </c>
    </row>
    <row r="31" spans="1:23" x14ac:dyDescent="0.25">
      <c r="A31" s="3">
        <v>12</v>
      </c>
      <c r="B31" s="3">
        <v>2.8</v>
      </c>
      <c r="C31" s="3">
        <v>2.6</v>
      </c>
      <c r="D31" s="3"/>
      <c r="E31" s="3"/>
      <c r="F31" s="3"/>
      <c r="G31" s="8"/>
      <c r="I31" s="3">
        <v>12</v>
      </c>
      <c r="J31" s="3">
        <v>2.6</v>
      </c>
      <c r="K31" s="3">
        <v>2</v>
      </c>
      <c r="L31" s="3"/>
      <c r="M31" s="3"/>
      <c r="N31" s="3"/>
      <c r="O31" s="8"/>
      <c r="Q31" s="3">
        <v>12</v>
      </c>
      <c r="R31" s="3">
        <v>4.4000000000000004</v>
      </c>
      <c r="S31" s="3">
        <v>4</v>
      </c>
      <c r="T31" s="3">
        <v>10.9</v>
      </c>
      <c r="U31" s="3"/>
      <c r="V31" s="3"/>
      <c r="W31" s="8"/>
    </row>
    <row r="33" spans="1:23" x14ac:dyDescent="0.25">
      <c r="A33" s="42" t="s">
        <v>8</v>
      </c>
      <c r="B33" s="43"/>
      <c r="C33" s="43"/>
      <c r="D33" s="43"/>
      <c r="E33" s="43"/>
      <c r="F33" s="44"/>
      <c r="G33" s="9"/>
      <c r="I33" s="42" t="s">
        <v>11</v>
      </c>
      <c r="J33" s="43"/>
      <c r="K33" s="43"/>
      <c r="L33" s="43"/>
      <c r="M33" s="43"/>
      <c r="N33" s="44"/>
      <c r="O33" s="9"/>
      <c r="Q33" s="42" t="s">
        <v>14</v>
      </c>
      <c r="R33" s="43"/>
      <c r="S33" s="43"/>
      <c r="T33" s="43"/>
      <c r="U33" s="43"/>
      <c r="V33" s="44"/>
      <c r="W33" s="9"/>
    </row>
    <row r="34" spans="1:23" x14ac:dyDescent="0.25">
      <c r="A34" s="3" t="s">
        <v>0</v>
      </c>
      <c r="B34" s="3" t="s">
        <v>1</v>
      </c>
      <c r="C34" s="3" t="s">
        <v>2</v>
      </c>
      <c r="D34" s="3" t="s">
        <v>3</v>
      </c>
      <c r="E34" s="3" t="s">
        <v>4</v>
      </c>
      <c r="F34" s="3" t="s">
        <v>5</v>
      </c>
      <c r="G34" s="8"/>
      <c r="I34" s="3" t="s">
        <v>0</v>
      </c>
      <c r="J34" s="3" t="s">
        <v>1</v>
      </c>
      <c r="K34" s="3" t="s">
        <v>2</v>
      </c>
      <c r="L34" s="3" t="s">
        <v>3</v>
      </c>
      <c r="M34" s="3" t="s">
        <v>4</v>
      </c>
      <c r="N34" s="3" t="s">
        <v>5</v>
      </c>
      <c r="O34" s="8"/>
      <c r="Q34" s="3" t="s">
        <v>0</v>
      </c>
      <c r="R34" s="3" t="s">
        <v>1</v>
      </c>
      <c r="S34" s="3" t="s">
        <v>2</v>
      </c>
      <c r="T34" s="3" t="s">
        <v>3</v>
      </c>
      <c r="U34" s="3" t="s">
        <v>4</v>
      </c>
      <c r="V34" s="3" t="s">
        <v>5</v>
      </c>
      <c r="W34" s="8"/>
    </row>
    <row r="35" spans="1:23" x14ac:dyDescent="0.25">
      <c r="A35" s="3">
        <v>1</v>
      </c>
      <c r="B35" s="3">
        <v>3.3</v>
      </c>
      <c r="C35" s="3">
        <v>4</v>
      </c>
      <c r="D35" s="3">
        <v>10.5</v>
      </c>
      <c r="E35" s="3">
        <v>687.5</v>
      </c>
      <c r="F35" s="3">
        <v>22.45</v>
      </c>
      <c r="G35" s="8"/>
      <c r="I35" s="3">
        <v>1</v>
      </c>
      <c r="J35" s="3">
        <v>2.4</v>
      </c>
      <c r="K35" s="3">
        <v>1.9</v>
      </c>
      <c r="L35" s="3">
        <v>11.6</v>
      </c>
      <c r="M35" s="3">
        <v>509.2</v>
      </c>
      <c r="N35" s="3">
        <v>27.4</v>
      </c>
      <c r="O35" s="8" t="s">
        <v>39</v>
      </c>
      <c r="Q35" s="3">
        <v>1</v>
      </c>
      <c r="R35" s="3">
        <v>4.5</v>
      </c>
      <c r="S35" s="3">
        <v>4.2</v>
      </c>
      <c r="T35" s="3">
        <v>13.5</v>
      </c>
      <c r="U35" s="3">
        <v>993.2</v>
      </c>
      <c r="V35" s="3">
        <v>21.85</v>
      </c>
      <c r="W35" s="8" t="s">
        <v>43</v>
      </c>
    </row>
    <row r="36" spans="1:23" x14ac:dyDescent="0.25">
      <c r="A36" s="3">
        <v>2</v>
      </c>
      <c r="B36" s="3">
        <v>2.8</v>
      </c>
      <c r="C36" s="3">
        <v>3.5</v>
      </c>
      <c r="D36" s="3"/>
      <c r="E36" s="3"/>
      <c r="F36" s="3"/>
      <c r="G36" s="8"/>
      <c r="I36" s="3">
        <v>2</v>
      </c>
      <c r="J36" s="3">
        <v>2</v>
      </c>
      <c r="K36" s="3">
        <v>2.1</v>
      </c>
      <c r="L36" s="3"/>
      <c r="M36" s="3"/>
      <c r="N36" s="3"/>
      <c r="O36" s="8"/>
      <c r="Q36" s="3">
        <v>2</v>
      </c>
      <c r="R36" s="3">
        <v>4.3</v>
      </c>
      <c r="S36" s="3">
        <v>4.4000000000000004</v>
      </c>
      <c r="T36" s="3">
        <v>11.4</v>
      </c>
      <c r="U36" s="3"/>
      <c r="V36" s="3"/>
      <c r="W36" s="8" t="s">
        <v>58</v>
      </c>
    </row>
    <row r="37" spans="1:23" x14ac:dyDescent="0.25">
      <c r="A37" s="3">
        <v>3</v>
      </c>
      <c r="B37" s="3">
        <v>3</v>
      </c>
      <c r="C37" s="3">
        <v>3.6</v>
      </c>
      <c r="D37" s="3"/>
      <c r="E37" s="3"/>
      <c r="F37" s="3"/>
      <c r="G37" s="8"/>
      <c r="I37" s="3">
        <v>3</v>
      </c>
      <c r="J37" s="3">
        <v>3</v>
      </c>
      <c r="K37" s="3">
        <v>1.8</v>
      </c>
      <c r="L37" s="3"/>
      <c r="M37" s="3"/>
      <c r="N37" s="3"/>
      <c r="O37" s="8" t="s">
        <v>45</v>
      </c>
      <c r="Q37" s="3">
        <v>3</v>
      </c>
      <c r="R37" s="3">
        <v>4.8</v>
      </c>
      <c r="S37" s="3">
        <v>4.5999999999999996</v>
      </c>
      <c r="T37" s="3">
        <v>11.9</v>
      </c>
      <c r="U37" s="3"/>
      <c r="V37" s="3"/>
      <c r="W37" s="8"/>
    </row>
    <row r="38" spans="1:23" x14ac:dyDescent="0.25">
      <c r="A38" s="3">
        <v>4</v>
      </c>
      <c r="B38" s="3">
        <v>2.2000000000000002</v>
      </c>
      <c r="C38" s="3">
        <v>2.5</v>
      </c>
      <c r="D38" s="3"/>
      <c r="E38" s="3"/>
      <c r="F38" s="3"/>
      <c r="G38" s="8" t="s">
        <v>42</v>
      </c>
      <c r="I38" s="3">
        <v>4</v>
      </c>
      <c r="J38" s="3">
        <v>2.7</v>
      </c>
      <c r="K38" s="3">
        <v>2.1</v>
      </c>
      <c r="L38" s="3"/>
      <c r="M38" s="3"/>
      <c r="N38" s="3"/>
      <c r="O38" s="8"/>
      <c r="Q38" s="3">
        <v>4</v>
      </c>
      <c r="R38" s="3">
        <v>3.7</v>
      </c>
      <c r="S38" s="3">
        <v>4.4000000000000004</v>
      </c>
      <c r="T38" s="3">
        <v>13.9</v>
      </c>
      <c r="U38" s="3"/>
      <c r="V38" s="3"/>
      <c r="W38" s="8"/>
    </row>
    <row r="39" spans="1:23" x14ac:dyDescent="0.25">
      <c r="A39" s="3">
        <v>5</v>
      </c>
      <c r="B39" s="3">
        <v>3.1</v>
      </c>
      <c r="C39" s="3">
        <v>3.1</v>
      </c>
      <c r="D39" s="3"/>
      <c r="E39" s="3"/>
      <c r="F39" s="3"/>
      <c r="G39" s="8"/>
      <c r="I39" s="3">
        <v>5</v>
      </c>
      <c r="J39" s="3">
        <v>2.7</v>
      </c>
      <c r="K39" s="3">
        <v>2.1</v>
      </c>
      <c r="L39" s="3"/>
      <c r="M39" s="3"/>
      <c r="N39" s="3"/>
      <c r="O39" s="8"/>
      <c r="Q39" s="3">
        <v>5</v>
      </c>
      <c r="R39" s="3">
        <v>5.5</v>
      </c>
      <c r="S39" s="3">
        <v>5.6</v>
      </c>
      <c r="T39" s="3">
        <v>13.4</v>
      </c>
      <c r="U39" s="3"/>
      <c r="V39" s="3"/>
      <c r="W39" s="8"/>
    </row>
    <row r="40" spans="1:23" x14ac:dyDescent="0.25">
      <c r="A40" s="3">
        <v>6</v>
      </c>
      <c r="B40" s="3">
        <v>2.8</v>
      </c>
      <c r="C40" s="3">
        <v>3</v>
      </c>
      <c r="D40" s="3"/>
      <c r="E40" s="3"/>
      <c r="F40" s="3"/>
      <c r="G40" s="8"/>
      <c r="I40" s="3">
        <v>6</v>
      </c>
      <c r="J40" s="3">
        <v>2.8</v>
      </c>
      <c r="K40" s="3">
        <v>1</v>
      </c>
      <c r="L40" s="3"/>
      <c r="M40" s="3"/>
      <c r="N40" s="3"/>
      <c r="O40" s="8" t="s">
        <v>40</v>
      </c>
      <c r="Q40" s="3">
        <v>6</v>
      </c>
      <c r="R40" s="3">
        <v>4</v>
      </c>
      <c r="S40" s="3">
        <v>4.4000000000000004</v>
      </c>
      <c r="T40" s="3">
        <v>13.2</v>
      </c>
      <c r="U40" s="3"/>
      <c r="V40" s="3"/>
      <c r="W40" s="8" t="s">
        <v>59</v>
      </c>
    </row>
    <row r="41" spans="1:23" x14ac:dyDescent="0.25">
      <c r="A41" s="3">
        <v>7</v>
      </c>
      <c r="B41" s="3">
        <v>2.5</v>
      </c>
      <c r="C41" s="3">
        <v>3.2</v>
      </c>
      <c r="D41" s="3"/>
      <c r="E41" s="3"/>
      <c r="F41" s="3"/>
      <c r="G41" s="8"/>
      <c r="I41" s="3">
        <v>7</v>
      </c>
      <c r="J41" s="3">
        <v>2.8</v>
      </c>
      <c r="K41" s="3">
        <v>2.6</v>
      </c>
      <c r="L41" s="3"/>
      <c r="M41" s="3"/>
      <c r="N41" s="3"/>
      <c r="O41" s="8"/>
      <c r="Q41" s="3">
        <v>7</v>
      </c>
      <c r="R41" s="3">
        <v>4.7</v>
      </c>
      <c r="S41" s="3">
        <v>5</v>
      </c>
      <c r="T41" s="3">
        <v>11.3</v>
      </c>
      <c r="U41" s="3"/>
      <c r="V41" s="3"/>
      <c r="W41" s="8" t="s">
        <v>40</v>
      </c>
    </row>
    <row r="42" spans="1:23" x14ac:dyDescent="0.25">
      <c r="A42" s="3">
        <v>8</v>
      </c>
      <c r="B42" s="3">
        <v>2.1</v>
      </c>
      <c r="C42" s="3">
        <v>2</v>
      </c>
      <c r="D42" s="3"/>
      <c r="E42" s="3"/>
      <c r="F42" s="3"/>
      <c r="G42" s="8" t="s">
        <v>44</v>
      </c>
      <c r="I42" s="3">
        <v>8</v>
      </c>
      <c r="J42" s="3">
        <v>2.8</v>
      </c>
      <c r="K42" s="3">
        <v>3.4</v>
      </c>
      <c r="L42" s="3"/>
      <c r="M42" s="3"/>
      <c r="N42" s="3"/>
      <c r="O42" s="8"/>
      <c r="Q42" s="3">
        <v>8</v>
      </c>
      <c r="R42" s="3">
        <v>4.5999999999999996</v>
      </c>
      <c r="S42" s="3">
        <v>3.3</v>
      </c>
      <c r="T42" s="3">
        <v>11.2</v>
      </c>
      <c r="U42" s="3"/>
      <c r="V42" s="3"/>
      <c r="W42" s="8" t="s">
        <v>44</v>
      </c>
    </row>
    <row r="43" spans="1:23" x14ac:dyDescent="0.25">
      <c r="A43" s="3">
        <v>9</v>
      </c>
      <c r="B43" s="3">
        <v>2.2000000000000002</v>
      </c>
      <c r="C43" s="3">
        <v>2.2000000000000002</v>
      </c>
      <c r="D43" s="3"/>
      <c r="E43" s="3"/>
      <c r="F43" s="3"/>
      <c r="G43" s="8" t="s">
        <v>52</v>
      </c>
      <c r="I43" s="3">
        <v>9</v>
      </c>
      <c r="J43" s="3">
        <v>2.2000000000000002</v>
      </c>
      <c r="K43" s="3">
        <v>1.3</v>
      </c>
      <c r="L43" s="3"/>
      <c r="M43" s="3"/>
      <c r="N43" s="3"/>
      <c r="O43" s="8"/>
      <c r="Q43" s="3">
        <v>9</v>
      </c>
      <c r="R43" s="3">
        <v>5</v>
      </c>
      <c r="S43" s="3">
        <v>5.4</v>
      </c>
      <c r="T43" s="3">
        <v>11.3</v>
      </c>
      <c r="U43" s="3"/>
      <c r="V43" s="3"/>
      <c r="W43" s="8"/>
    </row>
    <row r="44" spans="1:23" x14ac:dyDescent="0.25">
      <c r="A44" s="3">
        <v>10</v>
      </c>
      <c r="B44" s="3">
        <v>1.8</v>
      </c>
      <c r="C44" s="3">
        <v>1.3</v>
      </c>
      <c r="D44" s="3"/>
      <c r="E44" s="3"/>
      <c r="F44" s="3"/>
      <c r="G44" s="8" t="s">
        <v>43</v>
      </c>
      <c r="I44" s="3">
        <v>10</v>
      </c>
      <c r="J44" s="3">
        <v>2.6</v>
      </c>
      <c r="K44" s="3">
        <v>2.2999999999999998</v>
      </c>
      <c r="L44" s="3"/>
      <c r="M44" s="3"/>
      <c r="N44" s="3"/>
      <c r="O44" s="8"/>
      <c r="Q44" s="3">
        <v>10</v>
      </c>
      <c r="R44" s="3">
        <v>4.7</v>
      </c>
      <c r="S44" s="3">
        <v>4.8</v>
      </c>
      <c r="T44" s="3">
        <v>9.5</v>
      </c>
      <c r="U44" s="3"/>
      <c r="V44" s="3"/>
      <c r="W44" s="8" t="s">
        <v>40</v>
      </c>
    </row>
    <row r="45" spans="1:23" x14ac:dyDescent="0.25">
      <c r="A45" s="3">
        <v>11</v>
      </c>
      <c r="B45" s="3">
        <v>2.5</v>
      </c>
      <c r="C45" s="3">
        <v>2.5</v>
      </c>
      <c r="D45" s="3"/>
      <c r="E45" s="3"/>
      <c r="F45" s="3"/>
      <c r="G45" s="8"/>
      <c r="I45" s="3">
        <v>11</v>
      </c>
      <c r="J45" s="3">
        <v>2.8</v>
      </c>
      <c r="K45" s="3">
        <v>2.4</v>
      </c>
      <c r="L45" s="3"/>
      <c r="M45" s="3"/>
      <c r="N45" s="3"/>
      <c r="O45" s="8"/>
      <c r="Q45" s="3">
        <v>11</v>
      </c>
      <c r="R45" s="3">
        <v>4.4000000000000004</v>
      </c>
      <c r="S45" s="3">
        <v>3.7</v>
      </c>
      <c r="T45" s="3">
        <v>11.6</v>
      </c>
      <c r="U45" s="3"/>
      <c r="V45" s="3"/>
      <c r="W45" s="8"/>
    </row>
    <row r="46" spans="1:23" x14ac:dyDescent="0.25">
      <c r="A46" s="3">
        <v>12</v>
      </c>
      <c r="B46" s="3">
        <v>2.8</v>
      </c>
      <c r="C46" s="3">
        <v>3.3</v>
      </c>
      <c r="D46" s="3"/>
      <c r="E46" s="3"/>
      <c r="F46" s="3"/>
      <c r="G46" s="8"/>
      <c r="I46" s="3">
        <v>12</v>
      </c>
      <c r="J46" s="3">
        <v>2.8</v>
      </c>
      <c r="K46" s="3">
        <v>3</v>
      </c>
      <c r="L46" s="3"/>
      <c r="M46" s="3"/>
      <c r="N46" s="3"/>
      <c r="O46" s="8"/>
      <c r="Q46" s="3">
        <v>12</v>
      </c>
      <c r="R46" s="3">
        <v>4.5</v>
      </c>
      <c r="S46" s="3">
        <v>4.7</v>
      </c>
      <c r="T46" s="3">
        <v>11.5</v>
      </c>
      <c r="U46" s="3"/>
      <c r="V46" s="3"/>
      <c r="W46" s="8"/>
    </row>
    <row r="47" spans="1:23" x14ac:dyDescent="0.25">
      <c r="A47" s="4"/>
      <c r="B47" s="4"/>
      <c r="C47" s="4"/>
      <c r="D47" s="4"/>
      <c r="E47" s="4"/>
      <c r="F47" s="4"/>
      <c r="G47" s="8"/>
      <c r="I47" s="4"/>
      <c r="J47" s="4"/>
      <c r="K47" s="4"/>
      <c r="L47" s="4"/>
      <c r="M47" s="4"/>
      <c r="N47" s="4"/>
      <c r="O47" s="8"/>
      <c r="Q47" s="4"/>
      <c r="R47" s="4"/>
      <c r="S47" s="4"/>
      <c r="T47" s="4"/>
      <c r="U47" s="4"/>
      <c r="V47" s="4"/>
      <c r="W47" s="8"/>
    </row>
    <row r="48" spans="1:23" s="5" customFormat="1" x14ac:dyDescent="0.25">
      <c r="G48" s="10"/>
      <c r="O48" s="10"/>
      <c r="W48" s="10"/>
    </row>
    <row r="50" spans="1:23" x14ac:dyDescent="0.25">
      <c r="A50" s="45" t="s">
        <v>15</v>
      </c>
      <c r="B50" s="46"/>
      <c r="C50" s="46"/>
      <c r="D50" s="46"/>
      <c r="E50" s="46"/>
      <c r="F50" s="47"/>
      <c r="G50" s="11"/>
      <c r="I50" s="45" t="s">
        <v>18</v>
      </c>
      <c r="J50" s="46"/>
      <c r="K50" s="46"/>
      <c r="L50" s="46"/>
      <c r="M50" s="46"/>
      <c r="N50" s="47"/>
      <c r="O50" s="11"/>
      <c r="Q50" s="45" t="s">
        <v>21</v>
      </c>
      <c r="R50" s="46"/>
      <c r="S50" s="46"/>
      <c r="T50" s="46"/>
      <c r="U50" s="46"/>
      <c r="V50" s="47"/>
      <c r="W50" s="11"/>
    </row>
    <row r="51" spans="1:23" x14ac:dyDescent="0.25">
      <c r="A51" s="3" t="s">
        <v>0</v>
      </c>
      <c r="B51" s="3" t="s">
        <v>1</v>
      </c>
      <c r="C51" s="3" t="s">
        <v>2</v>
      </c>
      <c r="D51" s="3" t="s">
        <v>3</v>
      </c>
      <c r="E51" s="3" t="s">
        <v>4</v>
      </c>
      <c r="F51" s="3" t="s">
        <v>5</v>
      </c>
      <c r="G51" s="8"/>
      <c r="I51" s="3" t="s">
        <v>0</v>
      </c>
      <c r="J51" s="3" t="s">
        <v>1</v>
      </c>
      <c r="K51" s="3" t="s">
        <v>2</v>
      </c>
      <c r="L51" s="3" t="s">
        <v>3</v>
      </c>
      <c r="M51" s="3" t="s">
        <v>4</v>
      </c>
      <c r="N51" s="3" t="s">
        <v>5</v>
      </c>
      <c r="O51" s="8"/>
      <c r="Q51" s="3" t="s">
        <v>0</v>
      </c>
      <c r="R51" s="3" t="s">
        <v>1</v>
      </c>
      <c r="S51" s="3" t="s">
        <v>2</v>
      </c>
      <c r="T51" s="3" t="s">
        <v>3</v>
      </c>
      <c r="U51" s="3" t="s">
        <v>4</v>
      </c>
      <c r="V51" s="3" t="s">
        <v>5</v>
      </c>
      <c r="W51" s="8"/>
    </row>
    <row r="52" spans="1:23" x14ac:dyDescent="0.25">
      <c r="A52" s="3">
        <v>1</v>
      </c>
      <c r="B52" s="3">
        <v>2.4</v>
      </c>
      <c r="C52" s="3">
        <v>2.1</v>
      </c>
      <c r="D52" s="3">
        <v>9.6</v>
      </c>
      <c r="E52" s="3">
        <v>671.7</v>
      </c>
      <c r="F52" s="3">
        <v>22.4</v>
      </c>
      <c r="G52" s="8" t="s">
        <v>39</v>
      </c>
      <c r="I52" s="3">
        <v>1</v>
      </c>
      <c r="J52" s="3">
        <v>3.5</v>
      </c>
      <c r="K52" s="3">
        <v>3.5</v>
      </c>
      <c r="L52" s="3">
        <v>11.9</v>
      </c>
      <c r="M52" s="3">
        <v>499.3</v>
      </c>
      <c r="N52" s="3">
        <v>30.4</v>
      </c>
      <c r="O52" s="8"/>
      <c r="Q52" s="3">
        <v>1</v>
      </c>
      <c r="R52" s="3">
        <v>3.9</v>
      </c>
      <c r="S52" s="3">
        <v>3.6</v>
      </c>
      <c r="T52" s="3">
        <v>14.1</v>
      </c>
      <c r="U52" s="3">
        <v>1081.3</v>
      </c>
      <c r="V52" s="3">
        <v>21.1</v>
      </c>
      <c r="W52" s="8" t="s">
        <v>40</v>
      </c>
    </row>
    <row r="53" spans="1:23" x14ac:dyDescent="0.25">
      <c r="A53" s="3">
        <v>2</v>
      </c>
      <c r="B53" s="3">
        <v>1.5</v>
      </c>
      <c r="C53" s="3">
        <v>1.4</v>
      </c>
      <c r="D53" s="3"/>
      <c r="E53" s="3"/>
      <c r="F53" s="3"/>
      <c r="G53" s="8" t="s">
        <v>39</v>
      </c>
      <c r="I53" s="3">
        <v>2</v>
      </c>
      <c r="J53" s="3">
        <v>3.2</v>
      </c>
      <c r="K53" s="3">
        <v>2.8</v>
      </c>
      <c r="L53" s="3"/>
      <c r="M53" s="3"/>
      <c r="N53" s="3"/>
      <c r="O53" s="8"/>
      <c r="Q53" s="3">
        <v>2</v>
      </c>
      <c r="R53" s="3">
        <v>4.7</v>
      </c>
      <c r="S53" s="3">
        <v>4.9000000000000004</v>
      </c>
      <c r="T53" s="3">
        <v>16.100000000000001</v>
      </c>
      <c r="U53" s="3"/>
      <c r="V53" s="3"/>
      <c r="W53" s="8"/>
    </row>
    <row r="54" spans="1:23" x14ac:dyDescent="0.25">
      <c r="A54" s="3">
        <v>3</v>
      </c>
      <c r="B54" s="3">
        <v>2.2000000000000002</v>
      </c>
      <c r="C54" s="3">
        <v>1.8</v>
      </c>
      <c r="D54" s="3"/>
      <c r="E54" s="3"/>
      <c r="F54" s="3"/>
      <c r="G54" s="8" t="s">
        <v>44</v>
      </c>
      <c r="I54" s="3">
        <v>3</v>
      </c>
      <c r="J54" s="3">
        <v>1.4</v>
      </c>
      <c r="K54" s="3">
        <v>2.8</v>
      </c>
      <c r="L54" s="3"/>
      <c r="M54" s="3"/>
      <c r="N54" s="3"/>
      <c r="O54" s="8"/>
      <c r="Q54" s="3">
        <v>3</v>
      </c>
      <c r="R54" s="3">
        <v>3.6</v>
      </c>
      <c r="S54" s="3">
        <v>3.5</v>
      </c>
      <c r="T54" s="3">
        <v>13.4</v>
      </c>
      <c r="U54" s="3"/>
      <c r="V54" s="3"/>
      <c r="W54" s="8"/>
    </row>
    <row r="55" spans="1:23" x14ac:dyDescent="0.25">
      <c r="A55" s="3">
        <v>4</v>
      </c>
      <c r="B55" s="3">
        <v>2.6</v>
      </c>
      <c r="C55" s="3">
        <v>2.4</v>
      </c>
      <c r="D55" s="3"/>
      <c r="E55" s="3"/>
      <c r="F55" s="3"/>
      <c r="G55" s="8"/>
      <c r="I55" s="3">
        <v>4</v>
      </c>
      <c r="J55" s="3">
        <v>1.3</v>
      </c>
      <c r="K55" s="3">
        <v>1.4</v>
      </c>
      <c r="L55" s="3"/>
      <c r="M55" s="3"/>
      <c r="N55" s="3"/>
      <c r="O55" s="8" t="s">
        <v>39</v>
      </c>
      <c r="Q55" s="3">
        <v>4</v>
      </c>
      <c r="R55" s="3">
        <v>5</v>
      </c>
      <c r="S55" s="3">
        <v>4.7</v>
      </c>
      <c r="T55" s="3">
        <v>12.3</v>
      </c>
      <c r="U55" s="3"/>
      <c r="V55" s="3"/>
      <c r="W55" s="8" t="s">
        <v>39</v>
      </c>
    </row>
    <row r="56" spans="1:23" x14ac:dyDescent="0.25">
      <c r="A56" s="3">
        <v>5</v>
      </c>
      <c r="B56" s="3">
        <v>2.1</v>
      </c>
      <c r="C56" s="3">
        <v>2.2999999999999998</v>
      </c>
      <c r="D56" s="3"/>
      <c r="E56" s="3"/>
      <c r="F56" s="3"/>
      <c r="G56" s="8"/>
      <c r="I56" s="3">
        <v>5</v>
      </c>
      <c r="J56" s="3">
        <v>2.2999999999999998</v>
      </c>
      <c r="K56" s="3">
        <v>2.5</v>
      </c>
      <c r="L56" s="3"/>
      <c r="M56" s="3"/>
      <c r="N56" s="3"/>
      <c r="O56" s="8" t="s">
        <v>40</v>
      </c>
      <c r="Q56" s="3">
        <v>5</v>
      </c>
      <c r="R56" s="3">
        <v>4.3</v>
      </c>
      <c r="S56" s="3">
        <v>5</v>
      </c>
      <c r="T56" s="3">
        <v>11.3</v>
      </c>
      <c r="U56" s="3"/>
      <c r="V56" s="3"/>
      <c r="W56" s="8" t="s">
        <v>40</v>
      </c>
    </row>
    <row r="57" spans="1:23" x14ac:dyDescent="0.25">
      <c r="A57" s="3">
        <v>6</v>
      </c>
      <c r="B57" s="3">
        <v>3.3</v>
      </c>
      <c r="C57" s="3">
        <v>3</v>
      </c>
      <c r="D57" s="3"/>
      <c r="E57" s="3"/>
      <c r="F57" s="3"/>
      <c r="G57" s="8"/>
      <c r="I57" s="3">
        <v>6</v>
      </c>
      <c r="J57" s="3">
        <v>3.2</v>
      </c>
      <c r="K57" s="3">
        <v>3.5</v>
      </c>
      <c r="L57" s="3"/>
      <c r="M57" s="3"/>
      <c r="N57" s="3"/>
      <c r="O57" s="8"/>
      <c r="Q57" s="3">
        <v>6</v>
      </c>
      <c r="R57" s="3">
        <v>4.7</v>
      </c>
      <c r="S57" s="3">
        <v>4.8</v>
      </c>
      <c r="T57" s="3">
        <v>11.8</v>
      </c>
      <c r="U57" s="3"/>
      <c r="V57" s="3"/>
      <c r="W57" s="8"/>
    </row>
    <row r="58" spans="1:23" x14ac:dyDescent="0.25">
      <c r="A58" s="3">
        <v>7</v>
      </c>
      <c r="B58" s="3">
        <v>3.4</v>
      </c>
      <c r="C58" s="3">
        <v>3.3</v>
      </c>
      <c r="D58" s="3"/>
      <c r="E58" s="3"/>
      <c r="F58" s="3"/>
      <c r="G58" s="8"/>
      <c r="I58" s="3">
        <v>7</v>
      </c>
      <c r="J58" s="3">
        <v>2</v>
      </c>
      <c r="K58" s="3">
        <v>1.7</v>
      </c>
      <c r="L58" s="3"/>
      <c r="M58" s="3"/>
      <c r="N58" s="3"/>
      <c r="O58" s="8" t="s">
        <v>39</v>
      </c>
      <c r="Q58" s="3">
        <v>7</v>
      </c>
      <c r="R58" s="3">
        <v>4.8</v>
      </c>
      <c r="S58" s="3">
        <v>4.8</v>
      </c>
      <c r="T58" s="3">
        <v>12.5</v>
      </c>
      <c r="U58" s="3"/>
      <c r="V58" s="3"/>
      <c r="W58" s="8"/>
    </row>
    <row r="59" spans="1:23" x14ac:dyDescent="0.25">
      <c r="A59" s="3">
        <v>8</v>
      </c>
      <c r="B59" s="3">
        <v>2</v>
      </c>
      <c r="C59" s="3">
        <v>3.2</v>
      </c>
      <c r="D59" s="3"/>
      <c r="E59" s="3"/>
      <c r="F59" s="3"/>
      <c r="G59" s="8"/>
      <c r="I59" s="3">
        <v>8</v>
      </c>
      <c r="J59" s="3">
        <v>2</v>
      </c>
      <c r="K59" s="3">
        <v>1.9</v>
      </c>
      <c r="L59" s="3"/>
      <c r="M59" s="3"/>
      <c r="N59" s="3"/>
      <c r="O59" s="8" t="s">
        <v>40</v>
      </c>
      <c r="Q59" s="3">
        <v>8</v>
      </c>
      <c r="R59" s="3">
        <v>3.8</v>
      </c>
      <c r="S59" s="3">
        <v>3.9</v>
      </c>
      <c r="T59" s="3">
        <v>12.5</v>
      </c>
      <c r="U59" s="3"/>
      <c r="V59" s="3"/>
      <c r="W59" s="8"/>
    </row>
    <row r="60" spans="1:23" x14ac:dyDescent="0.25">
      <c r="A60" s="3">
        <v>9</v>
      </c>
      <c r="B60" s="3">
        <v>3.7</v>
      </c>
      <c r="C60" s="3">
        <v>4.5</v>
      </c>
      <c r="D60" s="3"/>
      <c r="E60" s="3"/>
      <c r="F60" s="3"/>
      <c r="G60" s="8"/>
      <c r="I60" s="3">
        <v>9</v>
      </c>
      <c r="J60" s="3">
        <v>1.2</v>
      </c>
      <c r="K60" s="3">
        <v>0.9</v>
      </c>
      <c r="L60" s="3"/>
      <c r="M60" s="3"/>
      <c r="N60" s="3"/>
      <c r="O60" s="8" t="s">
        <v>41</v>
      </c>
      <c r="Q60" s="3">
        <v>9</v>
      </c>
      <c r="R60" s="3">
        <v>4.4000000000000004</v>
      </c>
      <c r="S60" s="3">
        <v>4.7</v>
      </c>
      <c r="T60" s="3">
        <v>11.6</v>
      </c>
      <c r="U60" s="3"/>
      <c r="V60" s="3"/>
      <c r="W60" s="8"/>
    </row>
    <row r="61" spans="1:23" x14ac:dyDescent="0.25">
      <c r="A61" s="3">
        <v>10</v>
      </c>
      <c r="B61" s="3">
        <v>3.3</v>
      </c>
      <c r="C61" s="3">
        <v>3.3</v>
      </c>
      <c r="D61" s="3"/>
      <c r="E61" s="3"/>
      <c r="F61" s="3"/>
      <c r="G61" s="8"/>
      <c r="I61" s="3">
        <v>10</v>
      </c>
      <c r="J61" s="3">
        <v>3.2</v>
      </c>
      <c r="K61" s="3">
        <v>3.7</v>
      </c>
      <c r="L61" s="3"/>
      <c r="M61" s="3"/>
      <c r="N61" s="3"/>
      <c r="O61" s="8"/>
      <c r="Q61" s="3">
        <v>10</v>
      </c>
      <c r="R61" s="3">
        <v>3.8</v>
      </c>
      <c r="S61" s="3">
        <v>4</v>
      </c>
      <c r="T61" s="3">
        <v>13.1</v>
      </c>
      <c r="U61" s="3"/>
      <c r="V61" s="3"/>
      <c r="W61" s="8" t="s">
        <v>44</v>
      </c>
    </row>
    <row r="62" spans="1:23" x14ac:dyDescent="0.25">
      <c r="A62" s="3">
        <v>11</v>
      </c>
      <c r="B62" s="3">
        <v>4.5</v>
      </c>
      <c r="C62" s="3">
        <v>4.5</v>
      </c>
      <c r="D62" s="3"/>
      <c r="E62" s="3"/>
      <c r="F62" s="3"/>
      <c r="G62" s="8"/>
      <c r="I62" s="3">
        <v>11</v>
      </c>
      <c r="J62" s="3">
        <v>2.7</v>
      </c>
      <c r="K62" s="3">
        <v>2.1</v>
      </c>
      <c r="L62" s="3"/>
      <c r="M62" s="3"/>
      <c r="N62" s="3"/>
      <c r="O62" s="8"/>
      <c r="Q62" s="3">
        <v>11</v>
      </c>
      <c r="R62" s="3">
        <v>4.8</v>
      </c>
      <c r="S62" s="3">
        <v>5.0999999999999996</v>
      </c>
      <c r="T62" s="3">
        <v>10.8</v>
      </c>
      <c r="U62" s="3"/>
      <c r="V62" s="3"/>
      <c r="W62" s="8" t="s">
        <v>40</v>
      </c>
    </row>
    <row r="63" spans="1:23" x14ac:dyDescent="0.25">
      <c r="A63" s="3">
        <v>12</v>
      </c>
      <c r="B63" s="3">
        <v>2.7</v>
      </c>
      <c r="C63" s="3">
        <v>2.7</v>
      </c>
      <c r="D63" s="3"/>
      <c r="E63" s="3"/>
      <c r="F63" s="3"/>
      <c r="G63" s="8" t="s">
        <v>45</v>
      </c>
      <c r="I63" s="3">
        <v>12</v>
      </c>
      <c r="J63" s="3">
        <v>2.2000000000000002</v>
      </c>
      <c r="K63" s="3">
        <v>2.5</v>
      </c>
      <c r="L63" s="3"/>
      <c r="M63" s="3"/>
      <c r="N63" s="3"/>
      <c r="O63" s="8" t="s">
        <v>45</v>
      </c>
      <c r="Q63" s="3">
        <v>12</v>
      </c>
      <c r="R63" s="3">
        <v>4.4000000000000004</v>
      </c>
      <c r="S63" s="3">
        <v>4.5</v>
      </c>
      <c r="T63" s="3">
        <v>10.4</v>
      </c>
      <c r="U63" s="3"/>
      <c r="V63" s="3"/>
      <c r="W63" s="8"/>
    </row>
    <row r="65" spans="1:23" x14ac:dyDescent="0.25">
      <c r="A65" s="45" t="s">
        <v>16</v>
      </c>
      <c r="B65" s="46"/>
      <c r="C65" s="46"/>
      <c r="D65" s="46"/>
      <c r="E65" s="46"/>
      <c r="F65" s="47"/>
      <c r="G65" s="11"/>
      <c r="I65" s="45" t="s">
        <v>19</v>
      </c>
      <c r="J65" s="46"/>
      <c r="K65" s="46"/>
      <c r="L65" s="46"/>
      <c r="M65" s="46"/>
      <c r="N65" s="47"/>
      <c r="O65" s="11"/>
      <c r="Q65" s="45" t="s">
        <v>22</v>
      </c>
      <c r="R65" s="46"/>
      <c r="S65" s="46"/>
      <c r="T65" s="46"/>
      <c r="U65" s="46"/>
      <c r="V65" s="47"/>
      <c r="W65" s="11"/>
    </row>
    <row r="66" spans="1:23" x14ac:dyDescent="0.25">
      <c r="A66" s="3" t="s">
        <v>0</v>
      </c>
      <c r="B66" s="3" t="s">
        <v>1</v>
      </c>
      <c r="C66" s="3" t="s">
        <v>2</v>
      </c>
      <c r="D66" s="3" t="s">
        <v>3</v>
      </c>
      <c r="E66" s="3" t="s">
        <v>4</v>
      </c>
      <c r="F66" s="3" t="s">
        <v>5</v>
      </c>
      <c r="G66" s="8"/>
      <c r="I66" s="3" t="s">
        <v>0</v>
      </c>
      <c r="J66" s="3" t="s">
        <v>1</v>
      </c>
      <c r="K66" s="3" t="s">
        <v>2</v>
      </c>
      <c r="L66" s="3" t="s">
        <v>3</v>
      </c>
      <c r="M66" s="3" t="s">
        <v>4</v>
      </c>
      <c r="N66" s="3" t="s">
        <v>5</v>
      </c>
      <c r="O66" s="8"/>
      <c r="Q66" s="3" t="s">
        <v>0</v>
      </c>
      <c r="R66" s="3" t="s">
        <v>1</v>
      </c>
      <c r="S66" s="3" t="s">
        <v>2</v>
      </c>
      <c r="T66" s="3" t="s">
        <v>3</v>
      </c>
      <c r="U66" s="3" t="s">
        <v>4</v>
      </c>
      <c r="V66" s="3" t="s">
        <v>5</v>
      </c>
      <c r="W66" s="8"/>
    </row>
    <row r="67" spans="1:23" x14ac:dyDescent="0.25">
      <c r="A67" s="3">
        <v>1</v>
      </c>
      <c r="B67" s="3">
        <v>3.4</v>
      </c>
      <c r="C67" s="3">
        <v>3.7</v>
      </c>
      <c r="D67" s="3">
        <v>10</v>
      </c>
      <c r="E67" s="3">
        <v>771</v>
      </c>
      <c r="F67" s="3">
        <v>18.399999999999999</v>
      </c>
      <c r="G67" s="8"/>
      <c r="I67" s="3">
        <v>1</v>
      </c>
      <c r="J67" s="3">
        <v>1.3</v>
      </c>
      <c r="K67" s="3">
        <v>1.5</v>
      </c>
      <c r="L67" s="3">
        <v>10.4</v>
      </c>
      <c r="M67" s="3">
        <v>490.7</v>
      </c>
      <c r="N67" s="3">
        <v>25.8</v>
      </c>
      <c r="O67" s="8" t="s">
        <v>42</v>
      </c>
      <c r="Q67" s="3">
        <v>1</v>
      </c>
      <c r="R67" s="3">
        <v>4.4000000000000004</v>
      </c>
      <c r="S67" s="3">
        <v>4.2</v>
      </c>
      <c r="T67" s="3">
        <v>12.9</v>
      </c>
      <c r="U67" s="3">
        <v>1022.8</v>
      </c>
      <c r="V67" s="3">
        <v>21.7</v>
      </c>
      <c r="W67" s="8" t="s">
        <v>44</v>
      </c>
    </row>
    <row r="68" spans="1:23" x14ac:dyDescent="0.25">
      <c r="A68" s="3">
        <v>2</v>
      </c>
      <c r="B68" s="3">
        <v>3.1</v>
      </c>
      <c r="C68" s="3">
        <v>3.1</v>
      </c>
      <c r="D68" s="3"/>
      <c r="E68" s="3"/>
      <c r="F68" s="3"/>
      <c r="G68" s="8"/>
      <c r="I68" s="3">
        <v>2</v>
      </c>
      <c r="J68" s="3">
        <v>4</v>
      </c>
      <c r="K68" s="3">
        <v>3.5</v>
      </c>
      <c r="L68" s="3"/>
      <c r="M68" s="3"/>
      <c r="N68" s="3"/>
      <c r="O68" s="8" t="s">
        <v>39</v>
      </c>
      <c r="Q68" s="3">
        <v>2</v>
      </c>
      <c r="R68" s="3">
        <v>4.4000000000000004</v>
      </c>
      <c r="S68" s="3">
        <v>4.5</v>
      </c>
      <c r="T68" s="3">
        <v>12.1</v>
      </c>
      <c r="U68" s="3"/>
      <c r="V68" s="3"/>
      <c r="W68" s="8"/>
    </row>
    <row r="69" spans="1:23" x14ac:dyDescent="0.25">
      <c r="A69" s="3">
        <v>3</v>
      </c>
      <c r="B69" s="3">
        <v>2.4</v>
      </c>
      <c r="C69" s="3">
        <v>1.8</v>
      </c>
      <c r="D69" s="3"/>
      <c r="E69" s="3"/>
      <c r="F69" s="3"/>
      <c r="G69" s="8" t="s">
        <v>43</v>
      </c>
      <c r="I69" s="3">
        <v>3</v>
      </c>
      <c r="J69" s="3">
        <v>3</v>
      </c>
      <c r="K69" s="3">
        <v>1.2</v>
      </c>
      <c r="L69" s="3"/>
      <c r="M69" s="3"/>
      <c r="N69" s="3"/>
      <c r="O69" s="8" t="s">
        <v>54</v>
      </c>
      <c r="Q69" s="3">
        <v>3</v>
      </c>
      <c r="R69" s="3">
        <v>4.4000000000000004</v>
      </c>
      <c r="S69" s="3">
        <v>4</v>
      </c>
      <c r="T69" s="3">
        <v>14.3</v>
      </c>
      <c r="U69" s="3"/>
      <c r="V69" s="3"/>
      <c r="W69" s="8"/>
    </row>
    <row r="70" spans="1:23" x14ac:dyDescent="0.25">
      <c r="A70" s="3">
        <v>4</v>
      </c>
      <c r="B70" s="3">
        <v>2.8</v>
      </c>
      <c r="C70" s="3">
        <v>2.8</v>
      </c>
      <c r="D70" s="3"/>
      <c r="E70" s="3"/>
      <c r="F70" s="3"/>
      <c r="G70" s="8"/>
      <c r="I70" s="3">
        <v>4</v>
      </c>
      <c r="J70" s="3">
        <v>2.2000000000000002</v>
      </c>
      <c r="K70" s="3">
        <v>2</v>
      </c>
      <c r="L70" s="3"/>
      <c r="M70" s="3"/>
      <c r="N70" s="3"/>
      <c r="O70" s="8" t="s">
        <v>40</v>
      </c>
      <c r="Q70" s="3">
        <v>4</v>
      </c>
      <c r="R70" s="3">
        <v>4.3</v>
      </c>
      <c r="S70" s="3">
        <v>4.4000000000000004</v>
      </c>
      <c r="T70" s="3">
        <v>12.5</v>
      </c>
      <c r="U70" s="3"/>
      <c r="V70" s="3"/>
      <c r="W70" s="8" t="s">
        <v>44</v>
      </c>
    </row>
    <row r="71" spans="1:23" x14ac:dyDescent="0.25">
      <c r="A71" s="3">
        <v>5</v>
      </c>
      <c r="B71" s="3">
        <v>3.1</v>
      </c>
      <c r="C71" s="3">
        <v>3.3</v>
      </c>
      <c r="D71" s="3"/>
      <c r="E71" s="3"/>
      <c r="F71" s="3"/>
      <c r="G71" s="8"/>
      <c r="I71" s="3">
        <v>5</v>
      </c>
      <c r="J71" s="3">
        <v>2.4</v>
      </c>
      <c r="K71" s="3">
        <v>2</v>
      </c>
      <c r="L71" s="3"/>
      <c r="M71" s="3"/>
      <c r="N71" s="3"/>
      <c r="O71" s="8"/>
      <c r="Q71" s="3">
        <v>5</v>
      </c>
      <c r="R71" s="3">
        <v>4</v>
      </c>
      <c r="S71" s="3">
        <v>4.2</v>
      </c>
      <c r="T71" s="3">
        <v>11.6</v>
      </c>
      <c r="U71" s="3"/>
      <c r="V71" s="3"/>
      <c r="W71" s="8" t="s">
        <v>40</v>
      </c>
    </row>
    <row r="72" spans="1:23" x14ac:dyDescent="0.25">
      <c r="A72" s="3">
        <v>6</v>
      </c>
      <c r="B72" s="3">
        <v>3.8</v>
      </c>
      <c r="C72" s="3">
        <v>3.8</v>
      </c>
      <c r="D72" s="3"/>
      <c r="E72" s="3"/>
      <c r="F72" s="3"/>
      <c r="G72" s="8" t="s">
        <v>39</v>
      </c>
      <c r="I72" s="3">
        <v>6</v>
      </c>
      <c r="J72" s="3">
        <v>2.6</v>
      </c>
      <c r="K72" s="3">
        <v>2.1</v>
      </c>
      <c r="L72" s="3"/>
      <c r="M72" s="3"/>
      <c r="N72" s="3"/>
      <c r="O72" s="8"/>
      <c r="Q72" s="3">
        <v>6</v>
      </c>
      <c r="R72" s="3">
        <v>4</v>
      </c>
      <c r="S72" s="3">
        <v>4.2</v>
      </c>
      <c r="T72" s="3">
        <v>11.1</v>
      </c>
      <c r="U72" s="3"/>
      <c r="V72" s="3"/>
      <c r="W72" s="8" t="s">
        <v>41</v>
      </c>
    </row>
    <row r="73" spans="1:23" x14ac:dyDescent="0.25">
      <c r="A73" s="3">
        <v>7</v>
      </c>
      <c r="B73" s="3">
        <v>2.7</v>
      </c>
      <c r="C73" s="3">
        <v>2.7</v>
      </c>
      <c r="D73" s="3"/>
      <c r="E73" s="3"/>
      <c r="F73" s="3"/>
      <c r="G73" s="8"/>
      <c r="I73" s="3">
        <v>7</v>
      </c>
      <c r="J73" s="3">
        <v>1.8</v>
      </c>
      <c r="K73" s="3">
        <v>1.9</v>
      </c>
      <c r="L73" s="3"/>
      <c r="M73" s="3"/>
      <c r="N73" s="3"/>
      <c r="O73" s="8" t="s">
        <v>45</v>
      </c>
      <c r="Q73" s="3">
        <v>7</v>
      </c>
      <c r="R73" s="3">
        <v>4.5999999999999996</v>
      </c>
      <c r="S73" s="3">
        <v>4.3</v>
      </c>
      <c r="T73" s="3">
        <v>13.5</v>
      </c>
      <c r="U73" s="3"/>
      <c r="V73" s="3"/>
      <c r="W73" s="8" t="s">
        <v>39</v>
      </c>
    </row>
    <row r="74" spans="1:23" x14ac:dyDescent="0.25">
      <c r="A74" s="3">
        <v>8</v>
      </c>
      <c r="B74" s="3">
        <v>2.6</v>
      </c>
      <c r="C74" s="3">
        <v>3.2</v>
      </c>
      <c r="D74" s="3"/>
      <c r="E74" s="3"/>
      <c r="F74" s="3"/>
      <c r="G74" s="8"/>
      <c r="I74" s="3">
        <v>8</v>
      </c>
      <c r="J74" s="3">
        <v>1.4</v>
      </c>
      <c r="K74" s="3">
        <v>1.3</v>
      </c>
      <c r="L74" s="3"/>
      <c r="M74" s="3"/>
      <c r="N74" s="3"/>
      <c r="O74" s="8" t="s">
        <v>46</v>
      </c>
      <c r="Q74" s="3">
        <v>8</v>
      </c>
      <c r="R74" s="3">
        <v>4.4000000000000004</v>
      </c>
      <c r="S74" s="3">
        <v>4.5</v>
      </c>
      <c r="T74" s="3">
        <v>13.1</v>
      </c>
      <c r="U74" s="3"/>
      <c r="V74" s="3"/>
      <c r="W74" s="8"/>
    </row>
    <row r="75" spans="1:23" x14ac:dyDescent="0.25">
      <c r="A75" s="3">
        <v>9</v>
      </c>
      <c r="B75" s="3">
        <v>3.3</v>
      </c>
      <c r="C75" s="3">
        <v>3.5</v>
      </c>
      <c r="D75" s="3"/>
      <c r="E75" s="3"/>
      <c r="F75" s="3"/>
      <c r="G75" s="8"/>
      <c r="I75" s="3">
        <v>9</v>
      </c>
      <c r="J75" s="3">
        <v>1.3</v>
      </c>
      <c r="K75" s="3">
        <v>1.5</v>
      </c>
      <c r="L75" s="3"/>
      <c r="M75" s="3"/>
      <c r="N75" s="3"/>
      <c r="O75" s="8" t="s">
        <v>40</v>
      </c>
      <c r="Q75" s="3">
        <v>9</v>
      </c>
      <c r="R75" s="3">
        <v>3.9</v>
      </c>
      <c r="S75" s="3">
        <v>4.3</v>
      </c>
      <c r="T75" s="3">
        <v>12.9</v>
      </c>
      <c r="U75" s="3"/>
      <c r="V75" s="3"/>
      <c r="W75" s="8" t="s">
        <v>44</v>
      </c>
    </row>
    <row r="76" spans="1:23" x14ac:dyDescent="0.25">
      <c r="A76" s="3">
        <v>10</v>
      </c>
      <c r="B76" s="3">
        <v>2.9</v>
      </c>
      <c r="C76" s="3">
        <v>3.3</v>
      </c>
      <c r="D76" s="3"/>
      <c r="E76" s="3"/>
      <c r="F76" s="3"/>
      <c r="G76" s="8"/>
      <c r="I76" s="3">
        <v>10</v>
      </c>
      <c r="J76" s="3">
        <v>1.8</v>
      </c>
      <c r="K76" s="3">
        <v>1.3</v>
      </c>
      <c r="L76" s="3"/>
      <c r="M76" s="3"/>
      <c r="N76" s="3"/>
      <c r="O76" s="8" t="s">
        <v>39</v>
      </c>
      <c r="Q76" s="3">
        <v>10</v>
      </c>
      <c r="R76" s="3">
        <v>5.7</v>
      </c>
      <c r="S76" s="3">
        <v>6</v>
      </c>
      <c r="T76" s="3">
        <v>12.4</v>
      </c>
      <c r="U76" s="3"/>
      <c r="V76" s="3"/>
      <c r="W76" s="8" t="s">
        <v>42</v>
      </c>
    </row>
    <row r="77" spans="1:23" x14ac:dyDescent="0.25">
      <c r="A77" s="3">
        <v>11</v>
      </c>
      <c r="B77" s="3">
        <v>2.1</v>
      </c>
      <c r="C77" s="3">
        <v>2.2000000000000002</v>
      </c>
      <c r="D77" s="3"/>
      <c r="E77" s="3"/>
      <c r="F77" s="3"/>
      <c r="G77" s="8" t="s">
        <v>44</v>
      </c>
      <c r="I77" s="3">
        <v>11</v>
      </c>
      <c r="J77" s="3">
        <v>3</v>
      </c>
      <c r="K77" s="3">
        <v>2.9</v>
      </c>
      <c r="L77" s="3"/>
      <c r="M77" s="3"/>
      <c r="N77" s="3"/>
      <c r="O77" s="8"/>
      <c r="Q77" s="3">
        <v>11</v>
      </c>
      <c r="R77" s="3">
        <v>4.7</v>
      </c>
      <c r="S77" s="3">
        <v>5.2</v>
      </c>
      <c r="T77" s="3">
        <v>12.4</v>
      </c>
      <c r="U77" s="3"/>
      <c r="V77" s="3"/>
      <c r="W77" s="8"/>
    </row>
    <row r="78" spans="1:23" x14ac:dyDescent="0.25">
      <c r="A78" s="3">
        <v>12</v>
      </c>
      <c r="B78" s="3">
        <v>3.3</v>
      </c>
      <c r="C78" s="3">
        <v>3.4</v>
      </c>
      <c r="D78" s="3"/>
      <c r="E78" s="3"/>
      <c r="F78" s="3"/>
      <c r="G78" s="8"/>
      <c r="I78" s="3">
        <v>12</v>
      </c>
      <c r="J78" s="3">
        <v>3.1</v>
      </c>
      <c r="K78" s="3">
        <v>2.9</v>
      </c>
      <c r="L78" s="3"/>
      <c r="M78" s="3"/>
      <c r="N78" s="3"/>
      <c r="O78" s="8"/>
      <c r="Q78" s="3">
        <v>12</v>
      </c>
      <c r="R78" s="3">
        <v>3.9</v>
      </c>
      <c r="S78" s="3">
        <v>3.7</v>
      </c>
      <c r="T78" s="3">
        <v>13.3</v>
      </c>
      <c r="U78" s="3"/>
      <c r="V78" s="3"/>
      <c r="W78" s="8" t="s">
        <v>39</v>
      </c>
    </row>
    <row r="80" spans="1:23" x14ac:dyDescent="0.25">
      <c r="A80" s="48" t="s">
        <v>17</v>
      </c>
      <c r="B80" s="49"/>
      <c r="C80" s="49"/>
      <c r="D80" s="49"/>
      <c r="E80" s="49"/>
      <c r="F80" s="50"/>
      <c r="G80" s="12"/>
      <c r="I80" s="48" t="s">
        <v>20</v>
      </c>
      <c r="J80" s="49"/>
      <c r="K80" s="49"/>
      <c r="L80" s="49"/>
      <c r="M80" s="49"/>
      <c r="N80" s="50"/>
      <c r="O80" s="12"/>
      <c r="Q80" s="48" t="s">
        <v>23</v>
      </c>
      <c r="R80" s="49"/>
      <c r="S80" s="49"/>
      <c r="T80" s="49"/>
      <c r="U80" s="49"/>
      <c r="V80" s="50"/>
      <c r="W80" s="12"/>
    </row>
    <row r="81" spans="1:23" x14ac:dyDescent="0.25">
      <c r="A81" s="3" t="s">
        <v>0</v>
      </c>
      <c r="B81" s="3" t="s">
        <v>1</v>
      </c>
      <c r="C81" s="3" t="s">
        <v>2</v>
      </c>
      <c r="D81" s="3" t="s">
        <v>3</v>
      </c>
      <c r="E81" s="3" t="s">
        <v>4</v>
      </c>
      <c r="F81" s="3" t="s">
        <v>5</v>
      </c>
      <c r="G81" s="8"/>
      <c r="I81" s="3" t="s">
        <v>0</v>
      </c>
      <c r="J81" s="3" t="s">
        <v>1</v>
      </c>
      <c r="K81" s="3" t="s">
        <v>2</v>
      </c>
      <c r="L81" s="3" t="s">
        <v>3</v>
      </c>
      <c r="M81" s="3" t="s">
        <v>4</v>
      </c>
      <c r="N81" s="3" t="s">
        <v>5</v>
      </c>
      <c r="O81" s="8"/>
      <c r="Q81" s="3" t="s">
        <v>0</v>
      </c>
      <c r="R81" s="3" t="s">
        <v>1</v>
      </c>
      <c r="S81" s="3" t="s">
        <v>2</v>
      </c>
      <c r="T81" s="3" t="s">
        <v>3</v>
      </c>
      <c r="U81" s="3" t="s">
        <v>4</v>
      </c>
      <c r="V81" s="3" t="s">
        <v>5</v>
      </c>
      <c r="W81" s="8"/>
    </row>
    <row r="82" spans="1:23" x14ac:dyDescent="0.25">
      <c r="A82" s="3">
        <v>1</v>
      </c>
      <c r="B82" s="3">
        <v>3.6</v>
      </c>
      <c r="C82" s="3">
        <v>4</v>
      </c>
      <c r="D82" s="3">
        <v>9.6</v>
      </c>
      <c r="E82" s="3">
        <v>743.6</v>
      </c>
      <c r="F82" s="3">
        <v>23.6</v>
      </c>
      <c r="G82" s="8"/>
      <c r="I82" s="3">
        <v>1</v>
      </c>
      <c r="J82" s="3">
        <v>1.3</v>
      </c>
      <c r="K82" s="3">
        <v>1.8</v>
      </c>
      <c r="L82" s="3">
        <v>11.1</v>
      </c>
      <c r="M82" s="3">
        <v>562.6</v>
      </c>
      <c r="N82" s="3">
        <v>30</v>
      </c>
      <c r="O82" s="8" t="s">
        <v>39</v>
      </c>
      <c r="Q82" s="3">
        <v>1</v>
      </c>
      <c r="R82" s="3">
        <v>4.4000000000000004</v>
      </c>
      <c r="S82" s="3">
        <v>4.3</v>
      </c>
      <c r="T82" s="3">
        <v>10.199999999999999</v>
      </c>
      <c r="U82" s="3">
        <v>993</v>
      </c>
      <c r="V82" s="3">
        <v>21</v>
      </c>
      <c r="W82" s="8" t="s">
        <v>44</v>
      </c>
    </row>
    <row r="83" spans="1:23" x14ac:dyDescent="0.25">
      <c r="A83" s="3">
        <v>2</v>
      </c>
      <c r="B83" s="3">
        <v>2.2999999999999998</v>
      </c>
      <c r="C83" s="3">
        <v>2.7</v>
      </c>
      <c r="D83" s="3"/>
      <c r="E83" s="3"/>
      <c r="F83" s="3"/>
      <c r="G83" s="8"/>
      <c r="I83" s="3">
        <v>2</v>
      </c>
      <c r="J83" s="3">
        <v>3.3</v>
      </c>
      <c r="K83" s="3">
        <v>3.3</v>
      </c>
      <c r="L83" s="3"/>
      <c r="M83" s="3"/>
      <c r="N83" s="3"/>
      <c r="O83" s="8"/>
      <c r="Q83" s="3">
        <v>2</v>
      </c>
      <c r="R83" s="3">
        <v>4</v>
      </c>
      <c r="S83" s="3">
        <v>4.7</v>
      </c>
      <c r="T83" s="3"/>
      <c r="U83" s="3"/>
      <c r="V83" s="3"/>
      <c r="W83" s="8" t="s">
        <v>40</v>
      </c>
    </row>
    <row r="84" spans="1:23" x14ac:dyDescent="0.25">
      <c r="A84" s="3">
        <v>3</v>
      </c>
      <c r="B84" s="3">
        <v>2</v>
      </c>
      <c r="C84" s="3">
        <v>1.7</v>
      </c>
      <c r="D84" s="3"/>
      <c r="E84" s="3"/>
      <c r="F84" s="3"/>
      <c r="G84" s="8" t="s">
        <v>42</v>
      </c>
      <c r="I84" s="3">
        <v>3</v>
      </c>
      <c r="J84" s="3">
        <v>2.1</v>
      </c>
      <c r="K84" s="3">
        <v>1.3</v>
      </c>
      <c r="L84" s="3"/>
      <c r="M84" s="3"/>
      <c r="N84" s="3"/>
      <c r="O84" s="8" t="s">
        <v>39</v>
      </c>
      <c r="Q84" s="3">
        <v>3</v>
      </c>
      <c r="R84" s="3">
        <v>4.5999999999999996</v>
      </c>
      <c r="S84" s="3">
        <v>4.3</v>
      </c>
      <c r="T84" s="3"/>
      <c r="U84" s="3"/>
      <c r="V84" s="3"/>
      <c r="W84" s="8"/>
    </row>
    <row r="85" spans="1:23" x14ac:dyDescent="0.25">
      <c r="A85" s="3">
        <v>4</v>
      </c>
      <c r="B85" s="3">
        <v>2.7</v>
      </c>
      <c r="C85" s="3">
        <v>3.5</v>
      </c>
      <c r="D85" s="3"/>
      <c r="E85" s="3"/>
      <c r="F85" s="3"/>
      <c r="G85" s="8"/>
      <c r="I85" s="3">
        <v>4</v>
      </c>
      <c r="J85" s="3">
        <v>2.8</v>
      </c>
      <c r="K85" s="3">
        <v>1.8</v>
      </c>
      <c r="L85" s="3"/>
      <c r="M85" s="3"/>
      <c r="N85" s="3"/>
      <c r="O85" s="8" t="s">
        <v>40</v>
      </c>
      <c r="Q85" s="3">
        <v>4</v>
      </c>
      <c r="R85" s="3">
        <v>4.5999999999999996</v>
      </c>
      <c r="S85" s="3">
        <v>4.5</v>
      </c>
      <c r="T85" s="3"/>
      <c r="U85" s="3"/>
      <c r="V85" s="3"/>
      <c r="W85" s="8" t="s">
        <v>43</v>
      </c>
    </row>
    <row r="86" spans="1:23" x14ac:dyDescent="0.25">
      <c r="A86" s="3">
        <v>5</v>
      </c>
      <c r="B86" s="3">
        <v>6</v>
      </c>
      <c r="C86" s="3">
        <v>7</v>
      </c>
      <c r="D86" s="3"/>
      <c r="E86" s="3"/>
      <c r="F86" s="3"/>
      <c r="G86" s="8"/>
      <c r="I86" s="3">
        <v>5</v>
      </c>
      <c r="J86" s="3">
        <v>1.3</v>
      </c>
      <c r="K86" s="3">
        <v>1.3</v>
      </c>
      <c r="L86" s="3"/>
      <c r="M86" s="3"/>
      <c r="N86" s="3"/>
      <c r="O86" s="8" t="s">
        <v>39</v>
      </c>
      <c r="Q86" s="3">
        <v>5</v>
      </c>
      <c r="R86" s="3">
        <v>4.7</v>
      </c>
      <c r="S86" s="3">
        <v>4.8</v>
      </c>
      <c r="T86" s="3"/>
      <c r="U86" s="3"/>
      <c r="V86" s="3"/>
      <c r="W86" s="8" t="s">
        <v>43</v>
      </c>
    </row>
    <row r="87" spans="1:23" x14ac:dyDescent="0.25">
      <c r="A87" s="3">
        <v>6</v>
      </c>
      <c r="B87" s="3">
        <v>2.6</v>
      </c>
      <c r="C87" s="3">
        <v>3.1</v>
      </c>
      <c r="D87" s="3"/>
      <c r="E87" s="3"/>
      <c r="F87" s="3"/>
      <c r="G87" s="8" t="s">
        <v>53</v>
      </c>
      <c r="I87" s="3">
        <v>6</v>
      </c>
      <c r="J87" s="3">
        <v>2.6</v>
      </c>
      <c r="K87" s="3">
        <v>2.1</v>
      </c>
      <c r="L87" s="3"/>
      <c r="M87" s="3"/>
      <c r="N87" s="3"/>
      <c r="O87" s="8" t="s">
        <v>40</v>
      </c>
      <c r="Q87" s="3">
        <v>6</v>
      </c>
      <c r="R87" s="3">
        <v>4.3</v>
      </c>
      <c r="S87" s="3">
        <v>3.8</v>
      </c>
      <c r="T87" s="3"/>
      <c r="U87" s="3"/>
      <c r="V87" s="3"/>
      <c r="W87" s="8" t="s">
        <v>39</v>
      </c>
    </row>
    <row r="88" spans="1:23" x14ac:dyDescent="0.25">
      <c r="A88" s="3">
        <v>7</v>
      </c>
      <c r="B88" s="3">
        <v>3.5</v>
      </c>
      <c r="C88" s="3">
        <v>3.6</v>
      </c>
      <c r="D88" s="3"/>
      <c r="E88" s="3"/>
      <c r="F88" s="3"/>
      <c r="G88" s="8"/>
      <c r="I88" s="3">
        <v>7</v>
      </c>
      <c r="J88" s="3">
        <v>2.6</v>
      </c>
      <c r="K88" s="3">
        <v>2.8</v>
      </c>
      <c r="L88" s="3"/>
      <c r="M88" s="3"/>
      <c r="N88" s="3"/>
      <c r="O88" s="8"/>
      <c r="Q88" s="3">
        <v>7</v>
      </c>
      <c r="R88" s="3">
        <v>3</v>
      </c>
      <c r="S88" s="3">
        <v>4.8</v>
      </c>
      <c r="T88" s="3"/>
      <c r="U88" s="3"/>
      <c r="V88" s="3"/>
      <c r="W88" s="8"/>
    </row>
    <row r="89" spans="1:23" x14ac:dyDescent="0.25">
      <c r="A89" s="3">
        <v>8</v>
      </c>
      <c r="B89" s="3">
        <v>2.5</v>
      </c>
      <c r="C89" s="3">
        <v>2.8</v>
      </c>
      <c r="D89" s="3"/>
      <c r="E89" s="3"/>
      <c r="F89" s="3"/>
      <c r="G89" s="8"/>
      <c r="I89" s="3">
        <v>8</v>
      </c>
      <c r="J89" s="3">
        <v>2.2999999999999998</v>
      </c>
      <c r="K89" s="3">
        <v>2.1</v>
      </c>
      <c r="L89" s="3"/>
      <c r="M89" s="3"/>
      <c r="N89" s="3"/>
      <c r="O89" s="8"/>
      <c r="Q89" s="3">
        <v>8</v>
      </c>
      <c r="R89" s="3">
        <v>4.0999999999999996</v>
      </c>
      <c r="S89" s="3">
        <v>4.3</v>
      </c>
      <c r="T89" s="3"/>
      <c r="U89" s="3"/>
      <c r="V89" s="3"/>
      <c r="W89" s="8" t="s">
        <v>44</v>
      </c>
    </row>
    <row r="90" spans="1:23" x14ac:dyDescent="0.25">
      <c r="A90" s="3">
        <v>9</v>
      </c>
      <c r="B90" s="3">
        <v>2.6</v>
      </c>
      <c r="C90" s="3">
        <v>2.6</v>
      </c>
      <c r="D90" s="3"/>
      <c r="E90" s="3"/>
      <c r="F90" s="3"/>
      <c r="G90" s="8"/>
      <c r="I90" s="3">
        <v>9</v>
      </c>
      <c r="J90" s="3">
        <v>2</v>
      </c>
      <c r="K90" s="3">
        <v>2.5</v>
      </c>
      <c r="L90" s="3"/>
      <c r="M90" s="3"/>
      <c r="N90" s="3"/>
      <c r="O90" s="8"/>
      <c r="Q90" s="3">
        <v>9</v>
      </c>
      <c r="R90" s="3">
        <v>4.3</v>
      </c>
      <c r="S90" s="3">
        <v>4.4000000000000004</v>
      </c>
      <c r="T90" s="3"/>
      <c r="U90" s="3"/>
      <c r="V90" s="3"/>
      <c r="W90" s="8" t="s">
        <v>43</v>
      </c>
    </row>
    <row r="91" spans="1:23" x14ac:dyDescent="0.25">
      <c r="A91" s="3">
        <v>10</v>
      </c>
      <c r="B91" s="3">
        <v>2.7</v>
      </c>
      <c r="C91" s="3">
        <v>2.7</v>
      </c>
      <c r="D91" s="3"/>
      <c r="E91" s="3"/>
      <c r="F91" s="3"/>
      <c r="G91" s="8"/>
      <c r="I91" s="3">
        <v>10</v>
      </c>
      <c r="J91" s="3">
        <v>2.7</v>
      </c>
      <c r="K91" s="3">
        <v>1.8</v>
      </c>
      <c r="L91" s="3"/>
      <c r="M91" s="3"/>
      <c r="N91" s="3"/>
      <c r="O91" s="8"/>
      <c r="Q91" s="3">
        <v>10</v>
      </c>
      <c r="R91" s="3">
        <v>3.6</v>
      </c>
      <c r="S91" s="3">
        <v>4</v>
      </c>
      <c r="T91" s="3"/>
      <c r="U91" s="3"/>
      <c r="V91" s="3"/>
      <c r="W91" s="8" t="s">
        <v>54</v>
      </c>
    </row>
    <row r="92" spans="1:23" x14ac:dyDescent="0.25">
      <c r="A92" s="3">
        <v>11</v>
      </c>
      <c r="B92" s="3">
        <v>1.8</v>
      </c>
      <c r="C92" s="3">
        <v>2.2000000000000002</v>
      </c>
      <c r="D92" s="3"/>
      <c r="E92" s="3"/>
      <c r="F92" s="3"/>
      <c r="G92" s="8"/>
      <c r="I92" s="3">
        <v>11</v>
      </c>
      <c r="J92" s="3">
        <v>3.3</v>
      </c>
      <c r="K92" s="3">
        <v>3</v>
      </c>
      <c r="L92" s="3"/>
      <c r="M92" s="3"/>
      <c r="N92" s="3"/>
      <c r="O92" s="8"/>
      <c r="Q92" s="3">
        <v>11</v>
      </c>
      <c r="R92" s="3">
        <v>3.7</v>
      </c>
      <c r="S92" s="3">
        <v>3.8</v>
      </c>
      <c r="T92" s="3"/>
      <c r="U92" s="3"/>
      <c r="V92" s="3"/>
      <c r="W92" s="8" t="s">
        <v>60</v>
      </c>
    </row>
    <row r="93" spans="1:23" x14ac:dyDescent="0.25">
      <c r="A93" s="3">
        <v>12</v>
      </c>
      <c r="B93" s="3">
        <v>3.5</v>
      </c>
      <c r="C93" s="3">
        <v>4</v>
      </c>
      <c r="D93" s="3"/>
      <c r="E93" s="3"/>
      <c r="F93" s="3"/>
      <c r="G93" s="8"/>
      <c r="I93" s="3">
        <v>12</v>
      </c>
      <c r="J93" s="3">
        <v>1.7</v>
      </c>
      <c r="K93" s="3">
        <v>1.5</v>
      </c>
      <c r="L93" s="3"/>
      <c r="M93" s="3"/>
      <c r="N93" s="3"/>
      <c r="O93" s="8" t="s">
        <v>44</v>
      </c>
      <c r="Q93" s="3">
        <v>12</v>
      </c>
      <c r="R93" s="3">
        <v>4</v>
      </c>
      <c r="S93" s="3">
        <v>4.2</v>
      </c>
      <c r="T93" s="3"/>
      <c r="U93" s="3"/>
      <c r="V93" s="3"/>
      <c r="W93" s="8"/>
    </row>
    <row r="94" spans="1:23" x14ac:dyDescent="0.25">
      <c r="A94" s="4"/>
      <c r="B94" s="4"/>
      <c r="C94" s="4"/>
      <c r="D94" s="4"/>
      <c r="E94" s="4"/>
      <c r="F94" s="4"/>
      <c r="G94" s="8"/>
      <c r="I94" s="4"/>
      <c r="J94" s="4"/>
      <c r="K94" s="4"/>
      <c r="L94" s="4"/>
      <c r="M94" s="4"/>
      <c r="N94" s="4"/>
      <c r="O94" s="8"/>
      <c r="Q94" s="4"/>
      <c r="R94" s="4"/>
      <c r="S94" s="4"/>
      <c r="T94" s="4"/>
      <c r="U94" s="4"/>
      <c r="V94" s="4"/>
      <c r="W94" s="8"/>
    </row>
    <row r="95" spans="1:23" s="5" customFormat="1" x14ac:dyDescent="0.25">
      <c r="G95" s="10"/>
      <c r="O95" s="10"/>
      <c r="W95" s="10"/>
    </row>
    <row r="97" spans="1:23" x14ac:dyDescent="0.25">
      <c r="A97" s="54" t="s">
        <v>24</v>
      </c>
      <c r="B97" s="55"/>
      <c r="C97" s="55"/>
      <c r="D97" s="55"/>
      <c r="E97" s="55"/>
      <c r="F97" s="56"/>
      <c r="G97" s="13"/>
      <c r="I97" s="54" t="s">
        <v>27</v>
      </c>
      <c r="J97" s="55"/>
      <c r="K97" s="55"/>
      <c r="L97" s="55"/>
      <c r="M97" s="55"/>
      <c r="N97" s="56"/>
      <c r="O97" s="13"/>
      <c r="Q97" s="54" t="s">
        <v>30</v>
      </c>
      <c r="R97" s="55"/>
      <c r="S97" s="55"/>
      <c r="T97" s="55"/>
      <c r="U97" s="55"/>
      <c r="V97" s="56"/>
      <c r="W97" s="13"/>
    </row>
    <row r="98" spans="1:23" x14ac:dyDescent="0.25">
      <c r="A98" s="3" t="s">
        <v>0</v>
      </c>
      <c r="B98" s="3" t="s">
        <v>1</v>
      </c>
      <c r="C98" s="3" t="s">
        <v>2</v>
      </c>
      <c r="D98" s="3" t="s">
        <v>3</v>
      </c>
      <c r="E98" s="3" t="s">
        <v>4</v>
      </c>
      <c r="F98" s="3" t="s">
        <v>5</v>
      </c>
      <c r="G98" s="8"/>
      <c r="I98" s="3" t="s">
        <v>0</v>
      </c>
      <c r="J98" s="3" t="s">
        <v>1</v>
      </c>
      <c r="K98" s="3" t="s">
        <v>2</v>
      </c>
      <c r="L98" s="3" t="s">
        <v>3</v>
      </c>
      <c r="M98" s="3" t="s">
        <v>4</v>
      </c>
      <c r="N98" s="3" t="s">
        <v>5</v>
      </c>
      <c r="O98" s="8"/>
      <c r="Q98" s="3" t="s">
        <v>0</v>
      </c>
      <c r="R98" s="3" t="s">
        <v>1</v>
      </c>
      <c r="S98" s="3" t="s">
        <v>2</v>
      </c>
      <c r="T98" s="3" t="s">
        <v>3</v>
      </c>
      <c r="U98" s="3" t="s">
        <v>4</v>
      </c>
      <c r="V98" s="3" t="s">
        <v>5</v>
      </c>
      <c r="W98" s="8"/>
    </row>
    <row r="99" spans="1:23" x14ac:dyDescent="0.25">
      <c r="A99" s="3">
        <v>1</v>
      </c>
      <c r="B99" s="3">
        <v>1.5</v>
      </c>
      <c r="C99" s="3">
        <v>1.3</v>
      </c>
      <c r="D99" s="3">
        <v>9.3000000000000007</v>
      </c>
      <c r="E99" s="3">
        <v>628.9</v>
      </c>
      <c r="F99" s="3">
        <v>21.7</v>
      </c>
      <c r="G99" s="8" t="s">
        <v>48</v>
      </c>
      <c r="I99" s="3">
        <v>1</v>
      </c>
      <c r="J99" s="3">
        <v>3.3</v>
      </c>
      <c r="K99" s="3">
        <v>2.7</v>
      </c>
      <c r="L99" s="3">
        <v>11.2</v>
      </c>
      <c r="M99" s="3">
        <v>456.4</v>
      </c>
      <c r="N99" s="3">
        <v>25.9</v>
      </c>
      <c r="O99" s="8" t="s">
        <v>42</v>
      </c>
      <c r="Q99" s="3">
        <v>1</v>
      </c>
      <c r="R99" s="3">
        <v>4.3</v>
      </c>
      <c r="S99" s="3">
        <v>3.9</v>
      </c>
      <c r="T99" s="3">
        <v>10.3</v>
      </c>
      <c r="U99" s="3">
        <v>1023</v>
      </c>
      <c r="V99" s="3">
        <v>19.5</v>
      </c>
      <c r="W99" s="8" t="s">
        <v>44</v>
      </c>
    </row>
    <row r="100" spans="1:23" x14ac:dyDescent="0.25">
      <c r="A100" s="3">
        <v>2</v>
      </c>
      <c r="B100" s="3">
        <v>1.2</v>
      </c>
      <c r="C100" s="3">
        <v>1.5</v>
      </c>
      <c r="D100" s="3"/>
      <c r="E100" s="3"/>
      <c r="F100" s="3"/>
      <c r="G100" s="8" t="s">
        <v>48</v>
      </c>
      <c r="I100" s="3">
        <v>2</v>
      </c>
      <c r="J100" s="3">
        <v>2.8</v>
      </c>
      <c r="K100" s="3">
        <v>1.6</v>
      </c>
      <c r="L100" s="3"/>
      <c r="M100" s="3"/>
      <c r="N100" s="3"/>
      <c r="O100" s="8" t="s">
        <v>42</v>
      </c>
      <c r="Q100" s="3">
        <v>2</v>
      </c>
      <c r="R100" s="3">
        <v>3.2</v>
      </c>
      <c r="S100" s="3">
        <v>4.2</v>
      </c>
      <c r="T100" s="3"/>
      <c r="U100" s="3"/>
      <c r="V100" s="3"/>
      <c r="W100" s="8" t="s">
        <v>42</v>
      </c>
    </row>
    <row r="101" spans="1:23" x14ac:dyDescent="0.25">
      <c r="A101" s="3">
        <v>3</v>
      </c>
      <c r="B101" s="3">
        <v>2.6</v>
      </c>
      <c r="C101" s="3">
        <v>1.9</v>
      </c>
      <c r="D101" s="3"/>
      <c r="E101" s="3"/>
      <c r="F101" s="3"/>
      <c r="G101" s="8" t="s">
        <v>43</v>
      </c>
      <c r="I101" s="3">
        <v>3</v>
      </c>
      <c r="J101" s="3">
        <v>1.6</v>
      </c>
      <c r="K101" s="3">
        <v>0.8</v>
      </c>
      <c r="L101" s="3"/>
      <c r="M101" s="3"/>
      <c r="N101" s="3"/>
      <c r="O101" s="8" t="s">
        <v>48</v>
      </c>
      <c r="Q101" s="3">
        <v>3</v>
      </c>
      <c r="R101" s="3">
        <v>4.5</v>
      </c>
      <c r="S101" s="3">
        <v>4.5</v>
      </c>
      <c r="T101" s="3"/>
      <c r="U101" s="3"/>
      <c r="V101" s="3"/>
      <c r="W101" s="8"/>
    </row>
    <row r="102" spans="1:23" x14ac:dyDescent="0.25">
      <c r="A102" s="3">
        <v>4</v>
      </c>
      <c r="B102" s="3">
        <v>1.4</v>
      </c>
      <c r="C102" s="3">
        <v>1.3</v>
      </c>
      <c r="D102" s="3"/>
      <c r="E102" s="3"/>
      <c r="F102" s="3"/>
      <c r="G102" s="8" t="s">
        <v>44</v>
      </c>
      <c r="I102" s="3">
        <v>4</v>
      </c>
      <c r="J102" s="3">
        <v>1.5</v>
      </c>
      <c r="K102" s="3">
        <v>1.5</v>
      </c>
      <c r="L102" s="3"/>
      <c r="M102" s="3"/>
      <c r="N102" s="3"/>
      <c r="O102" s="8" t="s">
        <v>42</v>
      </c>
      <c r="Q102" s="3">
        <v>4</v>
      </c>
      <c r="R102" s="3">
        <v>4.0999999999999996</v>
      </c>
      <c r="S102" s="3">
        <v>4.5</v>
      </c>
      <c r="T102" s="3"/>
      <c r="U102" s="3"/>
      <c r="V102" s="3"/>
      <c r="W102" s="8"/>
    </row>
    <row r="103" spans="1:23" x14ac:dyDescent="0.25">
      <c r="A103" s="3">
        <v>5</v>
      </c>
      <c r="B103" s="3">
        <v>2.4</v>
      </c>
      <c r="C103" s="3">
        <v>2.9</v>
      </c>
      <c r="D103" s="3"/>
      <c r="E103" s="3"/>
      <c r="F103" s="3"/>
      <c r="G103" s="8"/>
      <c r="I103" s="3">
        <v>5</v>
      </c>
      <c r="J103" s="3">
        <v>1.1000000000000001</v>
      </c>
      <c r="K103" s="3">
        <v>1.3</v>
      </c>
      <c r="L103" s="3"/>
      <c r="M103" s="3"/>
      <c r="N103" s="3"/>
      <c r="O103" s="8" t="s">
        <v>42</v>
      </c>
      <c r="Q103" s="3">
        <v>5</v>
      </c>
      <c r="R103" s="3">
        <v>3.8</v>
      </c>
      <c r="S103" s="3">
        <v>4.4000000000000004</v>
      </c>
      <c r="T103" s="3"/>
      <c r="U103" s="3"/>
      <c r="V103" s="3"/>
      <c r="W103" s="8" t="s">
        <v>42</v>
      </c>
    </row>
    <row r="104" spans="1:23" x14ac:dyDescent="0.25">
      <c r="A104" s="3">
        <v>6</v>
      </c>
      <c r="B104" s="3">
        <v>3.7</v>
      </c>
      <c r="C104" s="3">
        <v>3.7</v>
      </c>
      <c r="D104" s="3"/>
      <c r="E104" s="3"/>
      <c r="F104" s="3"/>
      <c r="G104" s="8" t="s">
        <v>49</v>
      </c>
      <c r="I104" s="3">
        <v>6</v>
      </c>
      <c r="J104" s="3">
        <v>2</v>
      </c>
      <c r="K104" s="3">
        <v>2.5</v>
      </c>
      <c r="L104" s="3"/>
      <c r="M104" s="3"/>
      <c r="N104" s="3"/>
      <c r="O104" s="8" t="s">
        <v>39</v>
      </c>
      <c r="Q104" s="3">
        <v>6</v>
      </c>
      <c r="R104" s="3">
        <v>4.4000000000000004</v>
      </c>
      <c r="S104" s="3">
        <v>4.5</v>
      </c>
      <c r="T104" s="3"/>
      <c r="U104" s="3"/>
      <c r="V104" s="3"/>
      <c r="W104" s="8" t="s">
        <v>42</v>
      </c>
    </row>
    <row r="105" spans="1:23" x14ac:dyDescent="0.25">
      <c r="A105" s="3">
        <v>7</v>
      </c>
      <c r="B105" s="3">
        <v>1.3</v>
      </c>
      <c r="C105" s="3">
        <v>2.4</v>
      </c>
      <c r="D105" s="3"/>
      <c r="E105" s="3"/>
      <c r="F105" s="3"/>
      <c r="G105" s="8" t="s">
        <v>43</v>
      </c>
      <c r="I105" s="3">
        <v>7</v>
      </c>
      <c r="J105" s="3">
        <v>1.4</v>
      </c>
      <c r="K105" s="3">
        <v>1.2</v>
      </c>
      <c r="L105" s="3"/>
      <c r="M105" s="3"/>
      <c r="N105" s="3"/>
      <c r="O105" s="8" t="s">
        <v>42</v>
      </c>
      <c r="Q105" s="3">
        <v>7</v>
      </c>
      <c r="R105" s="3">
        <v>4.4000000000000004</v>
      </c>
      <c r="S105" s="3">
        <v>4.7</v>
      </c>
      <c r="T105" s="3"/>
      <c r="U105" s="3"/>
      <c r="V105" s="3"/>
      <c r="W105" s="8" t="s">
        <v>54</v>
      </c>
    </row>
    <row r="106" spans="1:23" x14ac:dyDescent="0.25">
      <c r="A106" s="3">
        <v>8</v>
      </c>
      <c r="B106" s="3">
        <v>2.4</v>
      </c>
      <c r="C106" s="3">
        <v>2.6</v>
      </c>
      <c r="D106" s="3"/>
      <c r="E106" s="3"/>
      <c r="F106" s="3"/>
      <c r="G106" s="8"/>
      <c r="I106" s="3">
        <v>8</v>
      </c>
      <c r="J106" s="3">
        <v>3</v>
      </c>
      <c r="K106" s="3">
        <v>3</v>
      </c>
      <c r="L106" s="3"/>
      <c r="M106" s="3"/>
      <c r="N106" s="3"/>
      <c r="O106" s="8" t="s">
        <v>39</v>
      </c>
      <c r="Q106" s="3">
        <v>8</v>
      </c>
      <c r="R106" s="3">
        <v>4.5</v>
      </c>
      <c r="S106" s="3">
        <v>4.8</v>
      </c>
      <c r="T106" s="3"/>
      <c r="U106" s="3"/>
      <c r="V106" s="3"/>
      <c r="W106" s="8" t="s">
        <v>39</v>
      </c>
    </row>
    <row r="107" spans="1:23" x14ac:dyDescent="0.25">
      <c r="A107" s="3">
        <v>9</v>
      </c>
      <c r="B107" s="3">
        <v>1.8</v>
      </c>
      <c r="C107" s="3">
        <v>1.5</v>
      </c>
      <c r="D107" s="3"/>
      <c r="E107" s="3"/>
      <c r="F107" s="3"/>
      <c r="G107" s="8" t="s">
        <v>43</v>
      </c>
      <c r="I107" s="3">
        <v>9</v>
      </c>
      <c r="J107" s="3">
        <v>1</v>
      </c>
      <c r="K107" s="3">
        <v>0.3</v>
      </c>
      <c r="L107" s="3"/>
      <c r="M107" s="3"/>
      <c r="N107" s="3"/>
      <c r="O107" s="8" t="s">
        <v>42</v>
      </c>
      <c r="Q107" s="3">
        <v>9</v>
      </c>
      <c r="R107" s="3">
        <v>3.6</v>
      </c>
      <c r="S107" s="3">
        <v>3.3</v>
      </c>
      <c r="T107" s="3"/>
      <c r="U107" s="3"/>
      <c r="V107" s="3"/>
      <c r="W107" s="8"/>
    </row>
    <row r="108" spans="1:23" x14ac:dyDescent="0.25">
      <c r="A108" s="3">
        <v>10</v>
      </c>
      <c r="B108" s="3">
        <v>2.1</v>
      </c>
      <c r="C108" s="3">
        <v>1.3</v>
      </c>
      <c r="D108" s="3"/>
      <c r="E108" s="3"/>
      <c r="F108" s="3"/>
      <c r="G108" s="8"/>
      <c r="I108" s="3">
        <v>10</v>
      </c>
      <c r="J108" s="3">
        <v>1.7</v>
      </c>
      <c r="K108" s="3">
        <v>2.7</v>
      </c>
      <c r="L108" s="3"/>
      <c r="M108" s="3"/>
      <c r="N108" s="3"/>
      <c r="O108" s="8" t="s">
        <v>44</v>
      </c>
      <c r="Q108" s="3">
        <v>10</v>
      </c>
      <c r="R108" s="3">
        <v>3.7</v>
      </c>
      <c r="S108" s="3">
        <v>4.5</v>
      </c>
      <c r="T108" s="3"/>
      <c r="U108" s="3"/>
      <c r="V108" s="3"/>
      <c r="W108" s="8"/>
    </row>
    <row r="109" spans="1:23" x14ac:dyDescent="0.25">
      <c r="A109" s="3">
        <v>11</v>
      </c>
      <c r="B109" s="3">
        <v>2.2999999999999998</v>
      </c>
      <c r="C109" s="3">
        <v>2.4</v>
      </c>
      <c r="D109" s="3"/>
      <c r="E109" s="3"/>
      <c r="F109" s="3"/>
      <c r="G109" s="8"/>
      <c r="I109" s="3">
        <v>11</v>
      </c>
      <c r="J109" s="3">
        <v>3</v>
      </c>
      <c r="K109" s="3">
        <v>4.5999999999999996</v>
      </c>
      <c r="L109" s="3"/>
      <c r="M109" s="3"/>
      <c r="N109" s="3"/>
      <c r="O109" s="8"/>
      <c r="Q109" s="3">
        <v>11</v>
      </c>
      <c r="R109" s="3">
        <v>3.8</v>
      </c>
      <c r="S109" s="3">
        <v>4.0999999999999996</v>
      </c>
      <c r="T109" s="3"/>
      <c r="U109" s="3"/>
      <c r="V109" s="3"/>
      <c r="W109" s="8" t="s">
        <v>39</v>
      </c>
    </row>
    <row r="110" spans="1:23" x14ac:dyDescent="0.25">
      <c r="A110" s="3">
        <v>12</v>
      </c>
      <c r="B110" s="3">
        <v>3</v>
      </c>
      <c r="C110" s="3">
        <v>3.4</v>
      </c>
      <c r="D110" s="3"/>
      <c r="E110" s="3"/>
      <c r="F110" s="3"/>
      <c r="G110" s="8"/>
      <c r="I110" s="3">
        <v>12</v>
      </c>
      <c r="J110" s="3">
        <v>1.8</v>
      </c>
      <c r="K110" s="3">
        <v>1.6</v>
      </c>
      <c r="L110" s="3"/>
      <c r="M110" s="3"/>
      <c r="N110" s="3"/>
      <c r="O110" s="8" t="s">
        <v>44</v>
      </c>
      <c r="Q110" s="3">
        <v>12</v>
      </c>
      <c r="R110" s="3">
        <v>3.9</v>
      </c>
      <c r="S110" s="3">
        <v>3.9</v>
      </c>
      <c r="T110" s="3"/>
      <c r="U110" s="3"/>
      <c r="V110" s="3"/>
      <c r="W110" s="8" t="s">
        <v>42</v>
      </c>
    </row>
    <row r="112" spans="1:23" x14ac:dyDescent="0.25">
      <c r="A112" s="54" t="s">
        <v>25</v>
      </c>
      <c r="B112" s="55"/>
      <c r="C112" s="55"/>
      <c r="D112" s="55"/>
      <c r="E112" s="55"/>
      <c r="F112" s="56"/>
      <c r="G112" s="13"/>
      <c r="I112" s="54" t="s">
        <v>28</v>
      </c>
      <c r="J112" s="55"/>
      <c r="K112" s="55"/>
      <c r="L112" s="55"/>
      <c r="M112" s="55"/>
      <c r="N112" s="56"/>
      <c r="O112" s="13"/>
      <c r="Q112" s="54" t="s">
        <v>31</v>
      </c>
      <c r="R112" s="55"/>
      <c r="S112" s="55"/>
      <c r="T112" s="55"/>
      <c r="U112" s="55"/>
      <c r="V112" s="56"/>
      <c r="W112" s="13"/>
    </row>
    <row r="113" spans="1:23" x14ac:dyDescent="0.25">
      <c r="A113" s="3" t="s">
        <v>0</v>
      </c>
      <c r="B113" s="3" t="s">
        <v>1</v>
      </c>
      <c r="C113" s="3" t="s">
        <v>2</v>
      </c>
      <c r="D113" s="3" t="s">
        <v>3</v>
      </c>
      <c r="E113" s="3" t="s">
        <v>4</v>
      </c>
      <c r="F113" s="3" t="s">
        <v>5</v>
      </c>
      <c r="G113" s="8"/>
      <c r="I113" s="3" t="s">
        <v>0</v>
      </c>
      <c r="J113" s="3" t="s">
        <v>1</v>
      </c>
      <c r="K113" s="3" t="s">
        <v>2</v>
      </c>
      <c r="L113" s="3" t="s">
        <v>3</v>
      </c>
      <c r="M113" s="3" t="s">
        <v>4</v>
      </c>
      <c r="N113" s="3" t="s">
        <v>5</v>
      </c>
      <c r="O113" s="8"/>
      <c r="Q113" s="3" t="s">
        <v>0</v>
      </c>
      <c r="R113" s="3" t="s">
        <v>1</v>
      </c>
      <c r="S113" s="3" t="s">
        <v>2</v>
      </c>
      <c r="T113" s="3" t="s">
        <v>3</v>
      </c>
      <c r="U113" s="3" t="s">
        <v>4</v>
      </c>
      <c r="V113" s="3" t="s">
        <v>5</v>
      </c>
      <c r="W113" s="8"/>
    </row>
    <row r="114" spans="1:23" x14ac:dyDescent="0.25">
      <c r="A114" s="3">
        <v>1</v>
      </c>
      <c r="B114" s="3">
        <v>3.1</v>
      </c>
      <c r="C114" s="3">
        <v>3.1</v>
      </c>
      <c r="D114" s="3">
        <v>9.9</v>
      </c>
      <c r="E114" s="3">
        <v>631.1</v>
      </c>
      <c r="F114" s="3">
        <v>21.7</v>
      </c>
      <c r="G114" s="8"/>
      <c r="I114" s="3">
        <v>1</v>
      </c>
      <c r="J114" s="3">
        <v>1.1000000000000001</v>
      </c>
      <c r="K114" s="3">
        <v>1</v>
      </c>
      <c r="L114" s="3">
        <v>11.7</v>
      </c>
      <c r="M114" s="3">
        <v>451.4</v>
      </c>
      <c r="N114" s="3">
        <v>26.8</v>
      </c>
      <c r="O114" s="8" t="s">
        <v>42</v>
      </c>
      <c r="Q114" s="3">
        <v>1</v>
      </c>
      <c r="R114" s="3">
        <v>4.4000000000000004</v>
      </c>
      <c r="S114" s="3">
        <v>4.3</v>
      </c>
      <c r="T114" s="3">
        <v>10.8</v>
      </c>
      <c r="U114" s="3">
        <v>1117.5999999999999</v>
      </c>
      <c r="V114" s="3">
        <v>20</v>
      </c>
      <c r="W114" s="8" t="s">
        <v>39</v>
      </c>
    </row>
    <row r="115" spans="1:23" x14ac:dyDescent="0.25">
      <c r="A115" s="3">
        <v>2</v>
      </c>
      <c r="B115" s="3">
        <v>1.8</v>
      </c>
      <c r="C115" s="3">
        <v>1.8</v>
      </c>
      <c r="D115" s="3"/>
      <c r="E115" s="3"/>
      <c r="F115" s="3"/>
      <c r="G115" s="8"/>
      <c r="I115" s="3">
        <v>2</v>
      </c>
      <c r="J115" s="3">
        <v>1.1000000000000001</v>
      </c>
      <c r="K115" s="3">
        <v>1.6</v>
      </c>
      <c r="L115" s="3"/>
      <c r="M115" s="3"/>
      <c r="N115" s="3"/>
      <c r="O115" s="8"/>
      <c r="Q115" s="3">
        <v>2</v>
      </c>
      <c r="R115" s="3">
        <v>4</v>
      </c>
      <c r="S115" s="3">
        <v>5</v>
      </c>
      <c r="T115" s="3"/>
      <c r="U115" s="3"/>
      <c r="V115" s="3"/>
      <c r="W115" s="8" t="s">
        <v>39</v>
      </c>
    </row>
    <row r="116" spans="1:23" x14ac:dyDescent="0.25">
      <c r="A116" s="3">
        <v>3</v>
      </c>
      <c r="B116" s="3">
        <v>0.9</v>
      </c>
      <c r="C116" s="3">
        <v>0.9</v>
      </c>
      <c r="D116" s="3"/>
      <c r="E116" s="3"/>
      <c r="F116" s="3"/>
      <c r="G116" s="8" t="s">
        <v>54</v>
      </c>
      <c r="I116" s="3">
        <v>3</v>
      </c>
      <c r="J116" s="3">
        <v>1.3</v>
      </c>
      <c r="K116" s="3">
        <v>1.3</v>
      </c>
      <c r="L116" s="3"/>
      <c r="M116" s="3"/>
      <c r="N116" s="3"/>
      <c r="O116" s="8" t="s">
        <v>42</v>
      </c>
      <c r="Q116" s="3">
        <v>3</v>
      </c>
      <c r="R116" s="3">
        <v>4.4000000000000004</v>
      </c>
      <c r="S116" s="3">
        <v>4.3</v>
      </c>
      <c r="T116" s="3"/>
      <c r="U116" s="3"/>
      <c r="V116" s="3"/>
      <c r="W116" s="8" t="s">
        <v>40</v>
      </c>
    </row>
    <row r="117" spans="1:23" x14ac:dyDescent="0.25">
      <c r="A117" s="3">
        <v>4</v>
      </c>
      <c r="B117" s="3">
        <v>2</v>
      </c>
      <c r="C117" s="3">
        <v>1.4</v>
      </c>
      <c r="D117" s="3"/>
      <c r="E117" s="3"/>
      <c r="F117" s="3"/>
      <c r="G117" s="8" t="s">
        <v>55</v>
      </c>
      <c r="I117" s="3">
        <v>4</v>
      </c>
      <c r="J117" s="3">
        <v>0</v>
      </c>
      <c r="K117" s="3">
        <v>0.4</v>
      </c>
      <c r="L117" s="3"/>
      <c r="M117" s="3"/>
      <c r="N117" s="3"/>
      <c r="O117" s="8" t="s">
        <v>54</v>
      </c>
      <c r="Q117" s="3">
        <v>4</v>
      </c>
      <c r="R117" s="3">
        <v>5</v>
      </c>
      <c r="S117" s="3">
        <v>5</v>
      </c>
      <c r="T117" s="3"/>
      <c r="U117" s="3"/>
      <c r="V117" s="3"/>
      <c r="W117" s="8" t="s">
        <v>42</v>
      </c>
    </row>
    <row r="118" spans="1:23" x14ac:dyDescent="0.25">
      <c r="A118" s="3">
        <v>5</v>
      </c>
      <c r="B118" s="3">
        <v>1.6</v>
      </c>
      <c r="C118" s="3">
        <v>2.4</v>
      </c>
      <c r="D118" s="3"/>
      <c r="E118" s="3"/>
      <c r="F118" s="3"/>
      <c r="G118" s="8" t="s">
        <v>49</v>
      </c>
      <c r="I118" s="3">
        <v>5</v>
      </c>
      <c r="J118" s="3">
        <v>1.5</v>
      </c>
      <c r="K118" s="3">
        <v>1.5</v>
      </c>
      <c r="L118" s="3"/>
      <c r="M118" s="3"/>
      <c r="N118" s="3"/>
      <c r="O118" s="8" t="s">
        <v>42</v>
      </c>
      <c r="Q118" s="3">
        <v>5</v>
      </c>
      <c r="R118" s="3">
        <v>4.5999999999999996</v>
      </c>
      <c r="S118" s="3">
        <v>4.3</v>
      </c>
      <c r="T118" s="3"/>
      <c r="U118" s="3"/>
      <c r="V118" s="3"/>
      <c r="W118" s="8"/>
    </row>
    <row r="119" spans="1:23" x14ac:dyDescent="0.25">
      <c r="A119" s="3">
        <v>6</v>
      </c>
      <c r="B119" s="3">
        <v>2.8</v>
      </c>
      <c r="C119" s="3">
        <v>3.5</v>
      </c>
      <c r="D119" s="3"/>
      <c r="E119" s="3"/>
      <c r="F119" s="3"/>
      <c r="G119" s="8"/>
      <c r="I119" s="3">
        <v>6</v>
      </c>
      <c r="J119" s="3">
        <v>2.6</v>
      </c>
      <c r="K119" s="3">
        <v>2</v>
      </c>
      <c r="L119" s="3"/>
      <c r="M119" s="3"/>
      <c r="N119" s="3"/>
      <c r="O119" s="8" t="s">
        <v>39</v>
      </c>
      <c r="Q119" s="3">
        <v>6</v>
      </c>
      <c r="R119" s="3">
        <v>4.2</v>
      </c>
      <c r="S119" s="3">
        <v>3.9</v>
      </c>
      <c r="T119" s="3"/>
      <c r="U119" s="3"/>
      <c r="V119" s="3"/>
      <c r="W119" s="8" t="s">
        <v>39</v>
      </c>
    </row>
    <row r="120" spans="1:23" x14ac:dyDescent="0.25">
      <c r="A120" s="3">
        <v>7</v>
      </c>
      <c r="B120" s="3">
        <v>2.1</v>
      </c>
      <c r="C120" s="3">
        <v>1.8</v>
      </c>
      <c r="D120" s="3"/>
      <c r="E120" s="3"/>
      <c r="F120" s="3"/>
      <c r="G120" s="8"/>
      <c r="I120" s="3">
        <v>7</v>
      </c>
      <c r="J120" s="3">
        <v>1</v>
      </c>
      <c r="K120" s="3">
        <v>2.8</v>
      </c>
      <c r="L120" s="3"/>
      <c r="M120" s="3"/>
      <c r="N120" s="3"/>
      <c r="O120" s="8"/>
      <c r="Q120" s="3">
        <v>7</v>
      </c>
      <c r="R120" s="3">
        <v>5.23</v>
      </c>
      <c r="S120" s="3">
        <v>5.3</v>
      </c>
      <c r="T120" s="3"/>
      <c r="U120" s="3"/>
      <c r="V120" s="3"/>
      <c r="W120" s="8"/>
    </row>
    <row r="121" spans="1:23" x14ac:dyDescent="0.25">
      <c r="A121" s="3">
        <v>8</v>
      </c>
      <c r="B121" s="3">
        <v>2.8</v>
      </c>
      <c r="C121" s="3">
        <v>2.8</v>
      </c>
      <c r="D121" s="3"/>
      <c r="E121" s="3"/>
      <c r="F121" s="3"/>
      <c r="G121" s="8"/>
      <c r="I121" s="3">
        <v>8</v>
      </c>
      <c r="J121" s="3">
        <v>0.3</v>
      </c>
      <c r="K121" s="3">
        <v>0.3</v>
      </c>
      <c r="L121" s="3"/>
      <c r="M121" s="3"/>
      <c r="N121" s="3"/>
      <c r="O121" s="8" t="s">
        <v>42</v>
      </c>
      <c r="Q121" s="3">
        <v>8</v>
      </c>
      <c r="R121" s="3">
        <v>4.5</v>
      </c>
      <c r="S121" s="3">
        <v>4.4000000000000004</v>
      </c>
      <c r="T121" s="3"/>
      <c r="U121" s="3"/>
      <c r="V121" s="3"/>
      <c r="W121" s="8"/>
    </row>
    <row r="122" spans="1:23" x14ac:dyDescent="0.25">
      <c r="A122" s="3">
        <v>9</v>
      </c>
      <c r="B122" s="3">
        <v>2.2000000000000002</v>
      </c>
      <c r="C122" s="3">
        <v>2.2999999999999998</v>
      </c>
      <c r="D122" s="3"/>
      <c r="E122" s="3"/>
      <c r="F122" s="3"/>
      <c r="G122" s="8"/>
      <c r="I122" s="3">
        <v>9</v>
      </c>
      <c r="J122" s="3">
        <v>1.1000000000000001</v>
      </c>
      <c r="K122" s="3">
        <v>1.8</v>
      </c>
      <c r="L122" s="3"/>
      <c r="M122" s="3"/>
      <c r="N122" s="3"/>
      <c r="O122" s="8" t="s">
        <v>42</v>
      </c>
      <c r="Q122" s="3">
        <v>9</v>
      </c>
      <c r="R122" s="3">
        <v>4.3</v>
      </c>
      <c r="S122" s="3">
        <v>3.6</v>
      </c>
      <c r="T122" s="3"/>
      <c r="U122" s="3"/>
      <c r="V122" s="3"/>
      <c r="W122" s="8"/>
    </row>
    <row r="123" spans="1:23" x14ac:dyDescent="0.25">
      <c r="A123" s="3">
        <v>10</v>
      </c>
      <c r="B123" s="3">
        <v>3</v>
      </c>
      <c r="C123" s="3">
        <v>2.8</v>
      </c>
      <c r="D123" s="3"/>
      <c r="E123" s="3"/>
      <c r="F123" s="3"/>
      <c r="G123" s="8" t="s">
        <v>43</v>
      </c>
      <c r="I123" s="3">
        <v>10</v>
      </c>
      <c r="J123" s="3">
        <v>2.8</v>
      </c>
      <c r="K123" s="3">
        <v>2.6</v>
      </c>
      <c r="L123" s="3"/>
      <c r="M123" s="3"/>
      <c r="N123" s="3"/>
      <c r="O123" s="8"/>
      <c r="Q123" s="3">
        <v>10</v>
      </c>
      <c r="R123" s="3">
        <v>4.8</v>
      </c>
      <c r="S123" s="3">
        <v>5.6</v>
      </c>
      <c r="T123" s="3"/>
      <c r="U123" s="3"/>
      <c r="V123" s="3"/>
      <c r="W123" s="8"/>
    </row>
    <row r="124" spans="1:23" x14ac:dyDescent="0.25">
      <c r="A124" s="3">
        <v>11</v>
      </c>
      <c r="B124" s="3">
        <v>1.9</v>
      </c>
      <c r="C124" s="3">
        <v>1.9</v>
      </c>
      <c r="D124" s="3"/>
      <c r="E124" s="3"/>
      <c r="F124" s="3"/>
      <c r="G124" s="8"/>
      <c r="I124" s="3">
        <v>11</v>
      </c>
      <c r="J124" s="3">
        <v>2.8</v>
      </c>
      <c r="K124" s="3">
        <v>3.1</v>
      </c>
      <c r="L124" s="3"/>
      <c r="M124" s="3"/>
      <c r="N124" s="3"/>
      <c r="O124" s="8"/>
      <c r="Q124" s="3">
        <v>11</v>
      </c>
      <c r="R124" s="3">
        <v>4.5</v>
      </c>
      <c r="S124" s="3">
        <v>4.3</v>
      </c>
      <c r="T124" s="3"/>
      <c r="U124" s="3"/>
      <c r="V124" s="3"/>
      <c r="W124" s="8"/>
    </row>
    <row r="125" spans="1:23" x14ac:dyDescent="0.25">
      <c r="A125" s="3">
        <v>12</v>
      </c>
      <c r="B125" s="3">
        <v>4.0999999999999996</v>
      </c>
      <c r="C125" s="3">
        <v>5</v>
      </c>
      <c r="D125" s="3"/>
      <c r="E125" s="3"/>
      <c r="F125" s="3"/>
      <c r="G125" s="8" t="s">
        <v>39</v>
      </c>
      <c r="I125" s="3">
        <v>12</v>
      </c>
      <c r="J125" s="3">
        <v>1</v>
      </c>
      <c r="K125" s="3">
        <v>0.3</v>
      </c>
      <c r="L125" s="3"/>
      <c r="M125" s="3"/>
      <c r="N125" s="3"/>
      <c r="O125" s="8" t="s">
        <v>42</v>
      </c>
      <c r="Q125" s="3">
        <v>12</v>
      </c>
      <c r="R125" s="3">
        <v>3.6</v>
      </c>
      <c r="S125" s="3">
        <v>4</v>
      </c>
      <c r="T125" s="3"/>
      <c r="U125" s="3"/>
      <c r="V125" s="3"/>
      <c r="W125" s="8" t="s">
        <v>61</v>
      </c>
    </row>
    <row r="127" spans="1:23" x14ac:dyDescent="0.25">
      <c r="A127" s="51" t="s">
        <v>26</v>
      </c>
      <c r="B127" s="52"/>
      <c r="C127" s="52"/>
      <c r="D127" s="52"/>
      <c r="E127" s="52"/>
      <c r="F127" s="53"/>
      <c r="G127" s="14"/>
      <c r="I127" s="51" t="s">
        <v>29</v>
      </c>
      <c r="J127" s="52"/>
      <c r="K127" s="52"/>
      <c r="L127" s="52"/>
      <c r="M127" s="52"/>
      <c r="N127" s="53"/>
      <c r="O127" s="14"/>
      <c r="Q127" s="51" t="s">
        <v>32</v>
      </c>
      <c r="R127" s="52"/>
      <c r="S127" s="52"/>
      <c r="T127" s="52"/>
      <c r="U127" s="52"/>
      <c r="V127" s="53"/>
      <c r="W127" s="14"/>
    </row>
    <row r="128" spans="1:23" x14ac:dyDescent="0.25">
      <c r="A128" s="3" t="s">
        <v>0</v>
      </c>
      <c r="B128" s="3" t="s">
        <v>1</v>
      </c>
      <c r="C128" s="3" t="s">
        <v>2</v>
      </c>
      <c r="D128" s="3" t="s">
        <v>3</v>
      </c>
      <c r="E128" s="3" t="s">
        <v>4</v>
      </c>
      <c r="F128" s="3" t="s">
        <v>5</v>
      </c>
      <c r="G128" s="8"/>
      <c r="I128" s="3" t="s">
        <v>0</v>
      </c>
      <c r="J128" s="3" t="s">
        <v>1</v>
      </c>
      <c r="K128" s="3" t="s">
        <v>2</v>
      </c>
      <c r="L128" s="3" t="s">
        <v>3</v>
      </c>
      <c r="M128" s="3" t="s">
        <v>4</v>
      </c>
      <c r="N128" s="3" t="s">
        <v>5</v>
      </c>
      <c r="O128" s="8"/>
      <c r="Q128" s="3" t="s">
        <v>0</v>
      </c>
      <c r="R128" s="3" t="s">
        <v>1</v>
      </c>
      <c r="S128" s="3" t="s">
        <v>2</v>
      </c>
      <c r="T128" s="3" t="s">
        <v>3</v>
      </c>
      <c r="U128" s="3" t="s">
        <v>4</v>
      </c>
      <c r="V128" s="3" t="s">
        <v>5</v>
      </c>
      <c r="W128" s="8"/>
    </row>
    <row r="129" spans="1:23" x14ac:dyDescent="0.25">
      <c r="A129" s="3">
        <v>1</v>
      </c>
      <c r="B129" s="3">
        <v>2.4</v>
      </c>
      <c r="C129" s="3">
        <v>2.4</v>
      </c>
      <c r="D129" s="3">
        <v>9</v>
      </c>
      <c r="E129" s="3">
        <v>631.1</v>
      </c>
      <c r="F129" s="3">
        <v>25.1</v>
      </c>
      <c r="G129" s="8"/>
      <c r="I129" s="3">
        <v>1</v>
      </c>
      <c r="J129" s="3">
        <v>1.7</v>
      </c>
      <c r="K129" s="3">
        <v>1.8</v>
      </c>
      <c r="L129" s="3">
        <v>11.4</v>
      </c>
      <c r="M129" s="3">
        <v>496.8</v>
      </c>
      <c r="N129" s="3">
        <v>26.1</v>
      </c>
      <c r="O129" s="8" t="s">
        <v>42</v>
      </c>
      <c r="Q129" s="3">
        <v>1</v>
      </c>
      <c r="R129" s="3">
        <v>3.7</v>
      </c>
      <c r="S129" s="3">
        <v>3.9</v>
      </c>
      <c r="T129" s="3">
        <v>10.6</v>
      </c>
      <c r="U129" s="3">
        <v>983.4</v>
      </c>
      <c r="V129" s="3">
        <v>19.7</v>
      </c>
      <c r="W129" s="8" t="s">
        <v>42</v>
      </c>
    </row>
    <row r="130" spans="1:23" x14ac:dyDescent="0.25">
      <c r="A130" s="3">
        <v>2</v>
      </c>
      <c r="B130" s="3">
        <v>2.1</v>
      </c>
      <c r="C130" s="3">
        <v>2.2999999999999998</v>
      </c>
      <c r="D130" s="3"/>
      <c r="E130" s="3"/>
      <c r="F130" s="3"/>
      <c r="G130" s="8" t="s">
        <v>43</v>
      </c>
      <c r="I130" s="3">
        <v>2</v>
      </c>
      <c r="J130" s="3">
        <v>0.2</v>
      </c>
      <c r="K130" s="3">
        <v>0.3</v>
      </c>
      <c r="L130" s="3"/>
      <c r="M130" s="3"/>
      <c r="N130" s="3"/>
      <c r="O130" s="8" t="s">
        <v>57</v>
      </c>
      <c r="Q130" s="3">
        <v>2</v>
      </c>
      <c r="R130" s="3">
        <v>2.8</v>
      </c>
      <c r="S130" s="3">
        <v>2.8</v>
      </c>
      <c r="T130" s="3"/>
      <c r="U130" s="3"/>
      <c r="V130" s="3"/>
      <c r="W130" s="8" t="s">
        <v>39</v>
      </c>
    </row>
    <row r="131" spans="1:23" x14ac:dyDescent="0.25">
      <c r="A131" s="3">
        <v>3</v>
      </c>
      <c r="B131" s="3">
        <v>3</v>
      </c>
      <c r="C131" s="3">
        <v>3</v>
      </c>
      <c r="D131" s="3"/>
      <c r="E131" s="3"/>
      <c r="F131" s="3"/>
      <c r="G131" s="8" t="s">
        <v>44</v>
      </c>
      <c r="I131" s="3">
        <v>3</v>
      </c>
      <c r="J131" s="3">
        <v>1.4</v>
      </c>
      <c r="K131" s="3">
        <v>1.5</v>
      </c>
      <c r="L131" s="3"/>
      <c r="M131" s="3"/>
      <c r="N131" s="3"/>
      <c r="O131" s="8" t="s">
        <v>42</v>
      </c>
      <c r="Q131" s="3">
        <v>3</v>
      </c>
      <c r="R131" s="3">
        <v>3.1</v>
      </c>
      <c r="S131" s="3">
        <v>3</v>
      </c>
      <c r="T131" s="3"/>
      <c r="U131" s="3"/>
      <c r="V131" s="3"/>
      <c r="W131" s="8" t="s">
        <v>42</v>
      </c>
    </row>
    <row r="132" spans="1:23" x14ac:dyDescent="0.25">
      <c r="A132" s="3">
        <v>4</v>
      </c>
      <c r="B132" s="3">
        <v>2.1</v>
      </c>
      <c r="C132" s="3">
        <v>1.9</v>
      </c>
      <c r="D132" s="3"/>
      <c r="E132" s="3"/>
      <c r="F132" s="3"/>
      <c r="G132" s="8" t="s">
        <v>43</v>
      </c>
      <c r="I132" s="3">
        <v>4</v>
      </c>
      <c r="J132" s="3">
        <v>2.2999999999999998</v>
      </c>
      <c r="K132" s="3">
        <v>3.4</v>
      </c>
      <c r="L132" s="3"/>
      <c r="M132" s="3"/>
      <c r="N132" s="3"/>
      <c r="O132" s="8" t="s">
        <v>39</v>
      </c>
      <c r="Q132" s="3">
        <v>4</v>
      </c>
      <c r="R132" s="3">
        <v>3.8</v>
      </c>
      <c r="S132" s="3">
        <v>4.3</v>
      </c>
      <c r="T132" s="3"/>
      <c r="U132" s="3"/>
      <c r="V132" s="3"/>
      <c r="W132" s="8" t="s">
        <v>44</v>
      </c>
    </row>
    <row r="133" spans="1:23" x14ac:dyDescent="0.25">
      <c r="A133" s="3">
        <v>5</v>
      </c>
      <c r="B133" s="3">
        <v>2.8</v>
      </c>
      <c r="C133" s="3">
        <v>2.5</v>
      </c>
      <c r="D133" s="3"/>
      <c r="E133" s="3"/>
      <c r="F133" s="3"/>
      <c r="G133" s="8"/>
      <c r="I133" s="3">
        <v>5</v>
      </c>
      <c r="J133" s="3">
        <v>2.1</v>
      </c>
      <c r="K133" s="3">
        <v>1.9</v>
      </c>
      <c r="L133" s="3"/>
      <c r="M133" s="3"/>
      <c r="N133" s="3"/>
      <c r="O133" s="8" t="s">
        <v>39</v>
      </c>
      <c r="Q133" s="3">
        <v>5</v>
      </c>
      <c r="R133" s="3">
        <v>3.6</v>
      </c>
      <c r="S133" s="3">
        <v>3.7</v>
      </c>
      <c r="T133" s="3"/>
      <c r="U133" s="3"/>
      <c r="V133" s="3"/>
      <c r="W133" s="8" t="s">
        <v>57</v>
      </c>
    </row>
    <row r="134" spans="1:23" x14ac:dyDescent="0.25">
      <c r="A134" s="3">
        <v>6</v>
      </c>
      <c r="B134" s="3">
        <v>1.6</v>
      </c>
      <c r="C134" s="3">
        <v>2</v>
      </c>
      <c r="D134" s="3"/>
      <c r="E134" s="3"/>
      <c r="F134" s="3"/>
      <c r="G134" s="8" t="s">
        <v>54</v>
      </c>
      <c r="I134" s="3">
        <v>6</v>
      </c>
      <c r="J134" s="3">
        <v>1.9</v>
      </c>
      <c r="K134" s="3">
        <v>1.8</v>
      </c>
      <c r="L134" s="3"/>
      <c r="M134" s="3"/>
      <c r="N134" s="3"/>
      <c r="O134" s="8" t="s">
        <v>45</v>
      </c>
      <c r="Q134" s="3">
        <v>6</v>
      </c>
      <c r="R134" s="3">
        <v>5.5</v>
      </c>
      <c r="S134" s="3">
        <v>3.8</v>
      </c>
      <c r="T134" s="3"/>
      <c r="U134" s="3"/>
      <c r="V134" s="3"/>
      <c r="W134" s="8" t="s">
        <v>39</v>
      </c>
    </row>
    <row r="135" spans="1:23" x14ac:dyDescent="0.25">
      <c r="A135" s="3">
        <v>7</v>
      </c>
      <c r="B135" s="3">
        <v>1.6</v>
      </c>
      <c r="C135" s="3">
        <v>1.5</v>
      </c>
      <c r="D135" s="3"/>
      <c r="E135" s="3"/>
      <c r="F135" s="3"/>
      <c r="G135" s="8"/>
      <c r="I135" s="3">
        <v>7</v>
      </c>
      <c r="J135" s="3">
        <v>2.1</v>
      </c>
      <c r="K135" s="3">
        <v>2</v>
      </c>
      <c r="L135" s="3"/>
      <c r="M135" s="3"/>
      <c r="N135" s="3"/>
      <c r="O135" s="8" t="s">
        <v>40</v>
      </c>
      <c r="Q135" s="3">
        <v>7</v>
      </c>
      <c r="R135" s="3">
        <v>3.8</v>
      </c>
      <c r="S135" s="3">
        <v>4.8</v>
      </c>
      <c r="T135" s="3"/>
      <c r="U135" s="3"/>
      <c r="V135" s="3"/>
      <c r="W135" s="8" t="s">
        <v>52</v>
      </c>
    </row>
    <row r="136" spans="1:23" x14ac:dyDescent="0.25">
      <c r="A136" s="3">
        <v>8</v>
      </c>
      <c r="B136" s="3">
        <v>1.54</v>
      </c>
      <c r="C136" s="3">
        <v>1.3</v>
      </c>
      <c r="D136" s="3"/>
      <c r="E136" s="3"/>
      <c r="F136" s="3"/>
      <c r="G136" s="8" t="s">
        <v>42</v>
      </c>
      <c r="I136" s="3">
        <v>8</v>
      </c>
      <c r="J136" s="3">
        <v>1.3</v>
      </c>
      <c r="K136" s="3">
        <v>2.1</v>
      </c>
      <c r="L136" s="3"/>
      <c r="M136" s="3"/>
      <c r="N136" s="3"/>
      <c r="O136" s="8" t="s">
        <v>44</v>
      </c>
      <c r="Q136" s="3">
        <v>8</v>
      </c>
      <c r="R136" s="3">
        <v>3.8</v>
      </c>
      <c r="S136" s="3">
        <v>3.8</v>
      </c>
      <c r="T136" s="3"/>
      <c r="U136" s="3"/>
      <c r="V136" s="3"/>
      <c r="W136" s="8" t="s">
        <v>49</v>
      </c>
    </row>
    <row r="137" spans="1:23" x14ac:dyDescent="0.25">
      <c r="A137" s="3">
        <v>9</v>
      </c>
      <c r="B137" s="3">
        <v>2.8</v>
      </c>
      <c r="C137" s="3">
        <v>2.4</v>
      </c>
      <c r="D137" s="3"/>
      <c r="E137" s="3"/>
      <c r="F137" s="3"/>
      <c r="G137" s="8"/>
      <c r="I137" s="3">
        <v>9</v>
      </c>
      <c r="J137" s="3">
        <v>1.9</v>
      </c>
      <c r="K137" s="3">
        <v>1.7</v>
      </c>
      <c r="L137" s="3"/>
      <c r="M137" s="3"/>
      <c r="N137" s="3"/>
      <c r="O137" s="8" t="s">
        <v>40</v>
      </c>
      <c r="Q137" s="3">
        <v>9</v>
      </c>
      <c r="R137" s="3">
        <v>4.9000000000000004</v>
      </c>
      <c r="S137" s="3">
        <v>4.9000000000000004</v>
      </c>
      <c r="T137" s="3"/>
      <c r="U137" s="3"/>
      <c r="V137" s="3"/>
      <c r="W137" s="8"/>
    </row>
    <row r="138" spans="1:23" x14ac:dyDescent="0.25">
      <c r="A138" s="3">
        <v>10</v>
      </c>
      <c r="B138" s="3">
        <v>1</v>
      </c>
      <c r="C138" s="3">
        <v>1</v>
      </c>
      <c r="D138" s="3"/>
      <c r="E138" s="3"/>
      <c r="F138" s="3"/>
      <c r="G138" s="8" t="s">
        <v>49</v>
      </c>
      <c r="I138" s="3">
        <v>10</v>
      </c>
      <c r="J138" s="3">
        <v>1.6</v>
      </c>
      <c r="K138" s="3">
        <v>1.7</v>
      </c>
      <c r="L138" s="3"/>
      <c r="M138" s="3"/>
      <c r="N138" s="3"/>
      <c r="O138" s="8" t="s">
        <v>44</v>
      </c>
      <c r="Q138" s="3">
        <v>10</v>
      </c>
      <c r="R138" s="3">
        <v>3.5</v>
      </c>
      <c r="S138" s="3">
        <v>3.5</v>
      </c>
      <c r="T138" s="3"/>
      <c r="U138" s="3"/>
      <c r="V138" s="3"/>
      <c r="W138" s="8"/>
    </row>
    <row r="139" spans="1:23" x14ac:dyDescent="0.25">
      <c r="A139" s="3">
        <v>11</v>
      </c>
      <c r="B139" s="3">
        <v>3.5</v>
      </c>
      <c r="C139" s="3">
        <v>2.7</v>
      </c>
      <c r="D139" s="3"/>
      <c r="E139" s="3"/>
      <c r="F139" s="3"/>
      <c r="G139" s="8" t="s">
        <v>42</v>
      </c>
      <c r="I139" s="3">
        <v>11</v>
      </c>
      <c r="J139" s="3">
        <v>1.6</v>
      </c>
      <c r="K139" s="3">
        <v>1.5</v>
      </c>
      <c r="L139" s="3"/>
      <c r="M139" s="3"/>
      <c r="N139" s="3"/>
      <c r="O139" s="8" t="s">
        <v>42</v>
      </c>
      <c r="Q139" s="3">
        <v>11</v>
      </c>
      <c r="R139" s="3">
        <v>4.2</v>
      </c>
      <c r="S139" s="3">
        <v>3.6</v>
      </c>
      <c r="T139" s="3"/>
      <c r="U139" s="3"/>
      <c r="V139" s="3"/>
      <c r="W139" s="8" t="s">
        <v>57</v>
      </c>
    </row>
    <row r="140" spans="1:23" x14ac:dyDescent="0.25">
      <c r="A140" s="3">
        <v>12</v>
      </c>
      <c r="B140" s="3">
        <v>1.7</v>
      </c>
      <c r="C140" s="3">
        <v>1.3</v>
      </c>
      <c r="D140" s="3"/>
      <c r="E140" s="3"/>
      <c r="F140" s="3"/>
      <c r="G140" s="8" t="s">
        <v>49</v>
      </c>
      <c r="I140" s="3">
        <v>12</v>
      </c>
      <c r="J140" s="3">
        <v>1.5</v>
      </c>
      <c r="K140" s="3">
        <v>1.3</v>
      </c>
      <c r="L140" s="3"/>
      <c r="M140" s="3"/>
      <c r="N140" s="3"/>
      <c r="O140" s="8" t="s">
        <v>39</v>
      </c>
      <c r="Q140" s="3">
        <v>12</v>
      </c>
      <c r="R140" s="3">
        <v>2.4</v>
      </c>
      <c r="S140" s="3">
        <v>3.2</v>
      </c>
      <c r="T140" s="3"/>
      <c r="U140" s="3"/>
      <c r="V140" s="3"/>
      <c r="W140" s="8" t="s">
        <v>49</v>
      </c>
    </row>
  </sheetData>
  <mergeCells count="29">
    <mergeCell ref="A3:F3"/>
    <mergeCell ref="I3:N3"/>
    <mergeCell ref="Q3:V3"/>
    <mergeCell ref="A18:F18"/>
    <mergeCell ref="I18:N18"/>
    <mergeCell ref="Q18:V18"/>
    <mergeCell ref="Q80:V80"/>
    <mergeCell ref="A33:F33"/>
    <mergeCell ref="I33:N33"/>
    <mergeCell ref="Q33:V33"/>
    <mergeCell ref="A50:F50"/>
    <mergeCell ref="I50:N50"/>
    <mergeCell ref="Q50:V50"/>
    <mergeCell ref="A127:F127"/>
    <mergeCell ref="I127:N127"/>
    <mergeCell ref="Q127:V127"/>
    <mergeCell ref="I1:N1"/>
    <mergeCell ref="A1:H1"/>
    <mergeCell ref="A97:F97"/>
    <mergeCell ref="I97:N97"/>
    <mergeCell ref="Q97:V97"/>
    <mergeCell ref="A112:F112"/>
    <mergeCell ref="I112:N112"/>
    <mergeCell ref="Q112:V112"/>
    <mergeCell ref="A65:F65"/>
    <mergeCell ref="I65:N65"/>
    <mergeCell ref="Q65:V65"/>
    <mergeCell ref="A80:F80"/>
    <mergeCell ref="I80:N80"/>
  </mergeCells>
  <pageMargins left="0.75" right="0.75" top="1" bottom="1" header="0.5" footer="0.5"/>
  <pageSetup paperSize="9" scale="36"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327"/>
  <sheetViews>
    <sheetView zoomScale="60" zoomScaleNormal="60" zoomScalePageLayoutView="60" workbookViewId="0">
      <selection activeCell="J10" sqref="J10"/>
    </sheetView>
  </sheetViews>
  <sheetFormatPr baseColWidth="10" defaultColWidth="10.875" defaultRowHeight="15.75" x14ac:dyDescent="0.25"/>
  <cols>
    <col min="1" max="1" width="19" style="1" bestFit="1" customWidth="1"/>
    <col min="2" max="3" width="19" style="1" customWidth="1"/>
    <col min="4" max="5" width="13.625" style="1" bestFit="1" customWidth="1"/>
    <col min="6" max="6" width="13.625" style="1" customWidth="1"/>
    <col min="7" max="7" width="5.125" style="1" bestFit="1" customWidth="1"/>
    <col min="8" max="8" width="5.5" style="1" bestFit="1" customWidth="1"/>
    <col min="9" max="9" width="8.625" style="1" bestFit="1" customWidth="1"/>
    <col min="10" max="16384" width="10.875" style="1"/>
  </cols>
  <sheetData>
    <row r="1" spans="1:10" x14ac:dyDescent="0.25">
      <c r="A1" s="22" t="s">
        <v>35</v>
      </c>
      <c r="B1" s="22"/>
      <c r="C1" s="22"/>
      <c r="D1" s="22"/>
      <c r="E1" s="22"/>
      <c r="F1" s="22"/>
      <c r="G1" s="22"/>
      <c r="H1" s="22"/>
      <c r="I1" s="17"/>
    </row>
    <row r="3" spans="1:10" x14ac:dyDescent="0.25">
      <c r="A3" s="21" t="s">
        <v>0</v>
      </c>
      <c r="B3" s="21" t="s">
        <v>62</v>
      </c>
      <c r="C3" s="21" t="s">
        <v>63</v>
      </c>
      <c r="D3" s="21" t="s">
        <v>1</v>
      </c>
      <c r="E3" s="21" t="s">
        <v>2</v>
      </c>
      <c r="F3" s="21" t="s">
        <v>72</v>
      </c>
      <c r="G3" s="21" t="s">
        <v>3</v>
      </c>
      <c r="H3" s="21" t="s">
        <v>4</v>
      </c>
      <c r="I3" s="21" t="s">
        <v>5</v>
      </c>
    </row>
    <row r="4" spans="1:10" x14ac:dyDescent="0.25">
      <c r="A4" s="3">
        <v>1</v>
      </c>
      <c r="B4" s="3" t="s">
        <v>64</v>
      </c>
      <c r="C4" s="3" t="s">
        <v>65</v>
      </c>
      <c r="D4" s="3">
        <v>3.9</v>
      </c>
      <c r="E4" s="3">
        <v>3.2</v>
      </c>
      <c r="F4" s="3">
        <f>AVERAGE(D4:E4)</f>
        <v>3.55</v>
      </c>
      <c r="G4" s="3">
        <v>10.199999999999999</v>
      </c>
      <c r="H4" s="3">
        <v>645.70000000000005</v>
      </c>
      <c r="I4" s="3">
        <v>24.2</v>
      </c>
      <c r="J4" s="8"/>
    </row>
    <row r="5" spans="1:10" x14ac:dyDescent="0.25">
      <c r="A5" s="3">
        <v>2</v>
      </c>
      <c r="B5" s="3" t="s">
        <v>64</v>
      </c>
      <c r="C5" s="3" t="s">
        <v>68</v>
      </c>
      <c r="D5" s="3">
        <v>3.5</v>
      </c>
      <c r="E5" s="3">
        <v>3.6</v>
      </c>
      <c r="F5" s="3">
        <f t="shared" ref="F5:F68" si="0">AVERAGE(D5:E5)</f>
        <v>3.55</v>
      </c>
      <c r="G5" s="3"/>
      <c r="H5" s="3"/>
      <c r="I5" s="3"/>
      <c r="J5" s="8"/>
    </row>
    <row r="6" spans="1:10" x14ac:dyDescent="0.25">
      <c r="A6" s="3">
        <v>3</v>
      </c>
      <c r="B6" s="3" t="s">
        <v>64</v>
      </c>
      <c r="C6" s="3" t="s">
        <v>65</v>
      </c>
      <c r="D6" s="3">
        <v>2</v>
      </c>
      <c r="E6" s="3">
        <v>3</v>
      </c>
      <c r="F6" s="3">
        <f t="shared" si="0"/>
        <v>2.5</v>
      </c>
      <c r="G6" s="3"/>
      <c r="H6" s="3"/>
      <c r="I6" s="3"/>
      <c r="J6" s="8"/>
    </row>
    <row r="7" spans="1:10" x14ac:dyDescent="0.25">
      <c r="A7" s="3">
        <v>4</v>
      </c>
      <c r="B7" s="3" t="s">
        <v>64</v>
      </c>
      <c r="C7" s="3" t="s">
        <v>65</v>
      </c>
      <c r="D7" s="3">
        <v>2.8</v>
      </c>
      <c r="E7" s="3">
        <v>3.5</v>
      </c>
      <c r="F7" s="3">
        <f t="shared" si="0"/>
        <v>3.15</v>
      </c>
      <c r="G7" s="3"/>
      <c r="H7" s="3"/>
      <c r="I7" s="3"/>
      <c r="J7" s="8"/>
    </row>
    <row r="8" spans="1:10" x14ac:dyDescent="0.25">
      <c r="A8" s="3">
        <v>5</v>
      </c>
      <c r="B8" s="3" t="s">
        <v>64</v>
      </c>
      <c r="C8" s="3" t="s">
        <v>65</v>
      </c>
      <c r="D8" s="3">
        <v>3.5</v>
      </c>
      <c r="E8" s="3">
        <v>3.5</v>
      </c>
      <c r="F8" s="3">
        <f t="shared" si="0"/>
        <v>3.5</v>
      </c>
      <c r="G8" s="3"/>
      <c r="H8" s="3"/>
      <c r="I8" s="3"/>
      <c r="J8" s="8"/>
    </row>
    <row r="9" spans="1:10" x14ac:dyDescent="0.25">
      <c r="A9" s="3">
        <v>6</v>
      </c>
      <c r="B9" s="3" t="s">
        <v>64</v>
      </c>
      <c r="C9" s="3" t="s">
        <v>65</v>
      </c>
      <c r="D9" s="3">
        <v>2</v>
      </c>
      <c r="E9" s="3">
        <v>1.8</v>
      </c>
      <c r="F9" s="3">
        <f t="shared" si="0"/>
        <v>1.9</v>
      </c>
      <c r="G9" s="3"/>
      <c r="H9" s="3"/>
      <c r="I9" s="3"/>
      <c r="J9" s="8" t="s">
        <v>44</v>
      </c>
    </row>
    <row r="10" spans="1:10" x14ac:dyDescent="0.25">
      <c r="A10" s="3">
        <v>7</v>
      </c>
      <c r="B10" s="3" t="s">
        <v>64</v>
      </c>
      <c r="C10" s="3" t="s">
        <v>65</v>
      </c>
      <c r="D10" s="3">
        <v>3</v>
      </c>
      <c r="E10" s="3">
        <v>2.8</v>
      </c>
      <c r="F10" s="3">
        <f t="shared" si="0"/>
        <v>2.9</v>
      </c>
      <c r="G10" s="3"/>
      <c r="H10" s="3"/>
      <c r="I10" s="3"/>
      <c r="J10" s="8"/>
    </row>
    <row r="11" spans="1:10" x14ac:dyDescent="0.25">
      <c r="A11" s="3">
        <v>8</v>
      </c>
      <c r="B11" s="3" t="s">
        <v>64</v>
      </c>
      <c r="C11" s="3" t="s">
        <v>65</v>
      </c>
      <c r="D11" s="3">
        <v>0.5</v>
      </c>
      <c r="E11" s="3">
        <v>4</v>
      </c>
      <c r="F11" s="3">
        <f t="shared" si="0"/>
        <v>2.25</v>
      </c>
      <c r="G11" s="3"/>
      <c r="H11" s="3"/>
      <c r="I11" s="3"/>
      <c r="J11" s="8"/>
    </row>
    <row r="12" spans="1:10" x14ac:dyDescent="0.25">
      <c r="A12" s="3">
        <v>9</v>
      </c>
      <c r="B12" s="3" t="s">
        <v>64</v>
      </c>
      <c r="C12" s="3" t="s">
        <v>65</v>
      </c>
      <c r="D12" s="3">
        <v>2.8</v>
      </c>
      <c r="E12" s="3">
        <v>3</v>
      </c>
      <c r="F12" s="3">
        <f t="shared" si="0"/>
        <v>2.9</v>
      </c>
      <c r="G12" s="3"/>
      <c r="H12" s="3"/>
      <c r="I12" s="3"/>
      <c r="J12" s="8"/>
    </row>
    <row r="13" spans="1:10" x14ac:dyDescent="0.25">
      <c r="A13" s="3">
        <v>10</v>
      </c>
      <c r="B13" s="3" t="s">
        <v>64</v>
      </c>
      <c r="C13" s="3" t="s">
        <v>65</v>
      </c>
      <c r="D13" s="3">
        <v>2.7</v>
      </c>
      <c r="E13" s="3">
        <v>2.7</v>
      </c>
      <c r="F13" s="3">
        <f t="shared" si="0"/>
        <v>2.7</v>
      </c>
      <c r="G13" s="3"/>
      <c r="H13" s="3"/>
      <c r="I13" s="3"/>
      <c r="J13" s="8"/>
    </row>
    <row r="14" spans="1:10" x14ac:dyDescent="0.25">
      <c r="A14" s="3">
        <v>11</v>
      </c>
      <c r="B14" s="3" t="s">
        <v>64</v>
      </c>
      <c r="C14" s="3" t="s">
        <v>65</v>
      </c>
      <c r="D14" s="3">
        <v>3.1</v>
      </c>
      <c r="E14" s="3">
        <v>3.8</v>
      </c>
      <c r="F14" s="3">
        <f t="shared" si="0"/>
        <v>3.45</v>
      </c>
      <c r="G14" s="3"/>
      <c r="H14" s="3"/>
      <c r="I14" s="3"/>
      <c r="J14" s="8" t="s">
        <v>42</v>
      </c>
    </row>
    <row r="15" spans="1:10" x14ac:dyDescent="0.25">
      <c r="A15" s="3">
        <v>12</v>
      </c>
      <c r="B15" s="3" t="s">
        <v>64</v>
      </c>
      <c r="C15" s="3" t="s">
        <v>65</v>
      </c>
      <c r="D15" s="3">
        <v>3.8</v>
      </c>
      <c r="E15" s="3">
        <v>3.3</v>
      </c>
      <c r="F15" s="3">
        <f t="shared" si="0"/>
        <v>3.55</v>
      </c>
      <c r="G15" s="3"/>
      <c r="H15" s="3"/>
      <c r="I15" s="3"/>
      <c r="J15" s="8"/>
    </row>
    <row r="16" spans="1:10" x14ac:dyDescent="0.25">
      <c r="A16" s="3">
        <v>13</v>
      </c>
      <c r="B16" s="3" t="s">
        <v>64</v>
      </c>
      <c r="C16" s="3" t="s">
        <v>65</v>
      </c>
      <c r="D16" s="3">
        <v>3.5</v>
      </c>
      <c r="E16" s="3">
        <v>3.4</v>
      </c>
      <c r="F16" s="3">
        <f t="shared" si="0"/>
        <v>3.45</v>
      </c>
      <c r="G16" s="3">
        <v>10</v>
      </c>
      <c r="H16" s="3">
        <v>698.2</v>
      </c>
      <c r="I16" s="3">
        <v>21.45</v>
      </c>
      <c r="J16" s="8"/>
    </row>
    <row r="17" spans="1:10" x14ac:dyDescent="0.25">
      <c r="A17" s="3">
        <v>14</v>
      </c>
      <c r="B17" s="3" t="s">
        <v>64</v>
      </c>
      <c r="C17" s="3" t="s">
        <v>65</v>
      </c>
      <c r="D17" s="3">
        <v>2.5</v>
      </c>
      <c r="E17" s="3">
        <v>3.1</v>
      </c>
      <c r="F17" s="3">
        <f t="shared" si="0"/>
        <v>2.8</v>
      </c>
      <c r="G17" s="3"/>
      <c r="H17" s="3"/>
      <c r="I17" s="3"/>
      <c r="J17" s="8"/>
    </row>
    <row r="18" spans="1:10" x14ac:dyDescent="0.25">
      <c r="A18" s="3">
        <v>15</v>
      </c>
      <c r="B18" s="3" t="s">
        <v>64</v>
      </c>
      <c r="C18" s="3" t="s">
        <v>65</v>
      </c>
      <c r="D18" s="3">
        <v>2.4</v>
      </c>
      <c r="E18" s="3">
        <v>2.5</v>
      </c>
      <c r="F18" s="3">
        <f t="shared" si="0"/>
        <v>2.4500000000000002</v>
      </c>
      <c r="G18" s="3"/>
      <c r="H18" s="3"/>
      <c r="I18" s="3"/>
      <c r="J18" s="8" t="s">
        <v>44</v>
      </c>
    </row>
    <row r="19" spans="1:10" x14ac:dyDescent="0.25">
      <c r="A19" s="3">
        <v>16</v>
      </c>
      <c r="B19" s="3" t="s">
        <v>64</v>
      </c>
      <c r="C19" s="3" t="s">
        <v>65</v>
      </c>
      <c r="D19" s="3">
        <v>2.6</v>
      </c>
      <c r="E19" s="3">
        <v>2.6</v>
      </c>
      <c r="F19" s="3">
        <f t="shared" si="0"/>
        <v>2.6</v>
      </c>
      <c r="G19" s="3"/>
      <c r="H19" s="3"/>
      <c r="I19" s="3"/>
      <c r="J19" s="8"/>
    </row>
    <row r="20" spans="1:10" x14ac:dyDescent="0.25">
      <c r="A20" s="3">
        <v>17</v>
      </c>
      <c r="B20" s="3" t="s">
        <v>64</v>
      </c>
      <c r="C20" s="3" t="s">
        <v>65</v>
      </c>
      <c r="D20" s="3">
        <v>2.5</v>
      </c>
      <c r="E20" s="3">
        <v>2.9</v>
      </c>
      <c r="F20" s="3">
        <f t="shared" si="0"/>
        <v>2.7</v>
      </c>
      <c r="G20" s="3"/>
      <c r="H20" s="3"/>
      <c r="I20" s="3"/>
      <c r="J20" s="8"/>
    </row>
    <row r="21" spans="1:10" x14ac:dyDescent="0.25">
      <c r="A21" s="3">
        <v>18</v>
      </c>
      <c r="B21" s="3" t="s">
        <v>64</v>
      </c>
      <c r="C21" s="3" t="s">
        <v>65</v>
      </c>
      <c r="D21" s="3">
        <v>2.2999999999999998</v>
      </c>
      <c r="E21" s="3">
        <v>2.5</v>
      </c>
      <c r="F21" s="3">
        <f t="shared" si="0"/>
        <v>2.4</v>
      </c>
      <c r="G21" s="3"/>
      <c r="H21" s="3"/>
      <c r="I21" s="3"/>
      <c r="J21" s="8" t="s">
        <v>42</v>
      </c>
    </row>
    <row r="22" spans="1:10" x14ac:dyDescent="0.25">
      <c r="A22" s="3">
        <v>19</v>
      </c>
      <c r="B22" s="3" t="s">
        <v>64</v>
      </c>
      <c r="C22" s="3" t="s">
        <v>65</v>
      </c>
      <c r="D22" s="3">
        <v>2.7</v>
      </c>
      <c r="E22" s="3">
        <v>2.7</v>
      </c>
      <c r="F22" s="3">
        <f t="shared" si="0"/>
        <v>2.7</v>
      </c>
      <c r="G22" s="3"/>
      <c r="H22" s="3"/>
      <c r="I22" s="3"/>
      <c r="J22" s="8"/>
    </row>
    <row r="23" spans="1:10" x14ac:dyDescent="0.25">
      <c r="A23" s="3">
        <v>20</v>
      </c>
      <c r="B23" s="3" t="s">
        <v>64</v>
      </c>
      <c r="C23" s="3" t="s">
        <v>65</v>
      </c>
      <c r="D23" s="3">
        <v>3.6</v>
      </c>
      <c r="E23" s="3">
        <v>3.3</v>
      </c>
      <c r="F23" s="3">
        <f t="shared" si="0"/>
        <v>3.45</v>
      </c>
      <c r="G23" s="3"/>
      <c r="H23" s="3"/>
      <c r="I23" s="3"/>
      <c r="J23" s="8"/>
    </row>
    <row r="24" spans="1:10" x14ac:dyDescent="0.25">
      <c r="A24" s="3">
        <v>21</v>
      </c>
      <c r="B24" s="3" t="s">
        <v>64</v>
      </c>
      <c r="C24" s="3" t="s">
        <v>65</v>
      </c>
      <c r="D24" s="3">
        <v>2.5</v>
      </c>
      <c r="E24" s="3">
        <v>2.7</v>
      </c>
      <c r="F24" s="3">
        <f t="shared" si="0"/>
        <v>2.6</v>
      </c>
      <c r="G24" s="3"/>
      <c r="H24" s="3"/>
      <c r="I24" s="3"/>
      <c r="J24" s="8"/>
    </row>
    <row r="25" spans="1:10" x14ac:dyDescent="0.25">
      <c r="A25" s="3">
        <v>22</v>
      </c>
      <c r="B25" s="3" t="s">
        <v>64</v>
      </c>
      <c r="C25" s="3" t="s">
        <v>65</v>
      </c>
      <c r="D25" s="3">
        <v>2.8</v>
      </c>
      <c r="E25" s="3">
        <v>3.2</v>
      </c>
      <c r="F25" s="3">
        <f t="shared" si="0"/>
        <v>3</v>
      </c>
      <c r="G25" s="3"/>
      <c r="H25" s="3"/>
      <c r="I25" s="3"/>
      <c r="J25" s="8"/>
    </row>
    <row r="26" spans="1:10" x14ac:dyDescent="0.25">
      <c r="A26" s="3">
        <v>23</v>
      </c>
      <c r="B26" s="3" t="s">
        <v>64</v>
      </c>
      <c r="C26" s="3" t="s">
        <v>65</v>
      </c>
      <c r="D26" s="3">
        <v>3.1</v>
      </c>
      <c r="E26" s="3">
        <v>3</v>
      </c>
      <c r="F26" s="3">
        <f t="shared" si="0"/>
        <v>3.05</v>
      </c>
      <c r="G26" s="3"/>
      <c r="H26" s="3"/>
      <c r="I26" s="3"/>
      <c r="J26" s="8"/>
    </row>
    <row r="27" spans="1:10" x14ac:dyDescent="0.25">
      <c r="A27" s="3">
        <v>24</v>
      </c>
      <c r="B27" s="3" t="s">
        <v>64</v>
      </c>
      <c r="C27" s="3" t="s">
        <v>65</v>
      </c>
      <c r="D27" s="3">
        <v>2.8</v>
      </c>
      <c r="E27" s="3">
        <v>2.6</v>
      </c>
      <c r="F27" s="3">
        <f t="shared" si="0"/>
        <v>2.7</v>
      </c>
      <c r="G27" s="3"/>
      <c r="H27" s="3"/>
      <c r="I27" s="3"/>
      <c r="J27" s="8"/>
    </row>
    <row r="28" spans="1:10" x14ac:dyDescent="0.25">
      <c r="A28" s="3">
        <v>25</v>
      </c>
      <c r="B28" s="3" t="s">
        <v>64</v>
      </c>
      <c r="C28" s="3" t="s">
        <v>65</v>
      </c>
      <c r="D28" s="3">
        <v>3.3</v>
      </c>
      <c r="E28" s="3">
        <v>4</v>
      </c>
      <c r="F28" s="3">
        <f t="shared" si="0"/>
        <v>3.65</v>
      </c>
      <c r="G28" s="3">
        <v>10.5</v>
      </c>
      <c r="H28" s="3">
        <v>687.5</v>
      </c>
      <c r="I28" s="3">
        <v>22.45</v>
      </c>
      <c r="J28" s="8"/>
    </row>
    <row r="29" spans="1:10" x14ac:dyDescent="0.25">
      <c r="A29" s="3">
        <v>26</v>
      </c>
      <c r="B29" s="3" t="s">
        <v>64</v>
      </c>
      <c r="C29" s="3" t="s">
        <v>65</v>
      </c>
      <c r="D29" s="3">
        <v>2.8</v>
      </c>
      <c r="E29" s="3">
        <v>3.5</v>
      </c>
      <c r="F29" s="3">
        <f t="shared" si="0"/>
        <v>3.15</v>
      </c>
      <c r="G29" s="3"/>
      <c r="H29" s="3"/>
      <c r="I29" s="3"/>
      <c r="J29" s="8"/>
    </row>
    <row r="30" spans="1:10" x14ac:dyDescent="0.25">
      <c r="A30" s="3">
        <v>27</v>
      </c>
      <c r="B30" s="3" t="s">
        <v>64</v>
      </c>
      <c r="C30" s="3" t="s">
        <v>65</v>
      </c>
      <c r="D30" s="3">
        <v>3</v>
      </c>
      <c r="E30" s="3">
        <v>3.6</v>
      </c>
      <c r="F30" s="3">
        <f t="shared" si="0"/>
        <v>3.3</v>
      </c>
      <c r="G30" s="3"/>
      <c r="H30" s="3"/>
      <c r="I30" s="3"/>
      <c r="J30" s="8"/>
    </row>
    <row r="31" spans="1:10" x14ac:dyDescent="0.25">
      <c r="A31" s="3">
        <v>28</v>
      </c>
      <c r="B31" s="3" t="s">
        <v>64</v>
      </c>
      <c r="C31" s="3" t="s">
        <v>65</v>
      </c>
      <c r="D31" s="3">
        <v>2.2000000000000002</v>
      </c>
      <c r="E31" s="3">
        <v>2.5</v>
      </c>
      <c r="F31" s="3">
        <f t="shared" si="0"/>
        <v>2.35</v>
      </c>
      <c r="G31" s="3"/>
      <c r="H31" s="3"/>
      <c r="I31" s="3"/>
      <c r="J31" s="8" t="s">
        <v>42</v>
      </c>
    </row>
    <row r="32" spans="1:10" x14ac:dyDescent="0.25">
      <c r="A32" s="3">
        <v>29</v>
      </c>
      <c r="B32" s="3" t="s">
        <v>64</v>
      </c>
      <c r="C32" s="3" t="s">
        <v>65</v>
      </c>
      <c r="D32" s="3">
        <v>3.1</v>
      </c>
      <c r="E32" s="3">
        <v>3.1</v>
      </c>
      <c r="F32" s="3">
        <f t="shared" si="0"/>
        <v>3.1</v>
      </c>
      <c r="G32" s="3"/>
      <c r="H32" s="3"/>
      <c r="I32" s="3"/>
      <c r="J32" s="8"/>
    </row>
    <row r="33" spans="1:10" x14ac:dyDescent="0.25">
      <c r="A33" s="3">
        <v>30</v>
      </c>
      <c r="B33" s="3" t="s">
        <v>64</v>
      </c>
      <c r="C33" s="3" t="s">
        <v>65</v>
      </c>
      <c r="D33" s="3">
        <v>2.8</v>
      </c>
      <c r="E33" s="3">
        <v>3</v>
      </c>
      <c r="F33" s="3">
        <f t="shared" si="0"/>
        <v>2.9</v>
      </c>
      <c r="G33" s="3"/>
      <c r="H33" s="3"/>
      <c r="I33" s="3"/>
      <c r="J33" s="8"/>
    </row>
    <row r="34" spans="1:10" x14ac:dyDescent="0.25">
      <c r="A34" s="3">
        <v>31</v>
      </c>
      <c r="B34" s="3" t="s">
        <v>64</v>
      </c>
      <c r="C34" s="3" t="s">
        <v>65</v>
      </c>
      <c r="D34" s="3">
        <v>2.5</v>
      </c>
      <c r="E34" s="3">
        <v>3.2</v>
      </c>
      <c r="F34" s="3">
        <f t="shared" si="0"/>
        <v>2.85</v>
      </c>
      <c r="G34" s="3"/>
      <c r="H34" s="3"/>
      <c r="I34" s="3"/>
      <c r="J34" s="8"/>
    </row>
    <row r="35" spans="1:10" x14ac:dyDescent="0.25">
      <c r="A35" s="3">
        <v>32</v>
      </c>
      <c r="B35" s="3" t="s">
        <v>64</v>
      </c>
      <c r="C35" s="3" t="s">
        <v>65</v>
      </c>
      <c r="D35" s="3">
        <v>2.1</v>
      </c>
      <c r="E35" s="3">
        <v>2</v>
      </c>
      <c r="F35" s="3">
        <f t="shared" si="0"/>
        <v>2.0499999999999998</v>
      </c>
      <c r="G35" s="3"/>
      <c r="H35" s="3"/>
      <c r="I35" s="3"/>
      <c r="J35" s="8" t="s">
        <v>44</v>
      </c>
    </row>
    <row r="36" spans="1:10" x14ac:dyDescent="0.25">
      <c r="A36" s="3">
        <v>33</v>
      </c>
      <c r="B36" s="3" t="s">
        <v>64</v>
      </c>
      <c r="C36" s="3" t="s">
        <v>65</v>
      </c>
      <c r="D36" s="3">
        <v>2.2000000000000002</v>
      </c>
      <c r="E36" s="3">
        <v>2.2000000000000002</v>
      </c>
      <c r="F36" s="3">
        <f t="shared" si="0"/>
        <v>2.2000000000000002</v>
      </c>
      <c r="G36" s="3"/>
      <c r="H36" s="3"/>
      <c r="I36" s="3"/>
      <c r="J36" s="8" t="s">
        <v>52</v>
      </c>
    </row>
    <row r="37" spans="1:10" x14ac:dyDescent="0.25">
      <c r="A37" s="3">
        <v>34</v>
      </c>
      <c r="B37" s="3" t="s">
        <v>64</v>
      </c>
      <c r="C37" s="3" t="s">
        <v>65</v>
      </c>
      <c r="D37" s="3">
        <v>1.8</v>
      </c>
      <c r="E37" s="3">
        <v>1.3</v>
      </c>
      <c r="F37" s="3">
        <f t="shared" si="0"/>
        <v>1.55</v>
      </c>
      <c r="G37" s="3"/>
      <c r="H37" s="3"/>
      <c r="I37" s="3"/>
      <c r="J37" s="8" t="s">
        <v>43</v>
      </c>
    </row>
    <row r="38" spans="1:10" x14ac:dyDescent="0.25">
      <c r="A38" s="3">
        <v>35</v>
      </c>
      <c r="B38" s="3" t="s">
        <v>64</v>
      </c>
      <c r="C38" s="3" t="s">
        <v>65</v>
      </c>
      <c r="D38" s="3">
        <v>2.5</v>
      </c>
      <c r="E38" s="3">
        <v>2.5</v>
      </c>
      <c r="F38" s="3">
        <f t="shared" si="0"/>
        <v>2.5</v>
      </c>
      <c r="G38" s="3"/>
      <c r="H38" s="3"/>
      <c r="I38" s="3"/>
      <c r="J38" s="8"/>
    </row>
    <row r="39" spans="1:10" x14ac:dyDescent="0.25">
      <c r="A39" s="3">
        <v>36</v>
      </c>
      <c r="B39" s="3" t="s">
        <v>64</v>
      </c>
      <c r="C39" s="3" t="s">
        <v>65</v>
      </c>
      <c r="D39" s="3">
        <v>2.8</v>
      </c>
      <c r="E39" s="3">
        <v>3.3</v>
      </c>
      <c r="F39" s="3">
        <f t="shared" si="0"/>
        <v>3.05</v>
      </c>
      <c r="G39" s="3"/>
      <c r="H39" s="3"/>
      <c r="I39" s="3"/>
      <c r="J39" s="8"/>
    </row>
    <row r="40" spans="1:10" x14ac:dyDescent="0.25">
      <c r="A40" s="3">
        <v>1</v>
      </c>
      <c r="B40" s="3" t="s">
        <v>69</v>
      </c>
      <c r="C40" s="3" t="s">
        <v>65</v>
      </c>
      <c r="D40" s="3">
        <v>1.8</v>
      </c>
      <c r="E40" s="3">
        <v>2.5</v>
      </c>
      <c r="F40" s="3">
        <f t="shared" si="0"/>
        <v>2.15</v>
      </c>
      <c r="G40" s="3">
        <v>11.8</v>
      </c>
      <c r="H40" s="3">
        <v>469</v>
      </c>
      <c r="I40" s="3">
        <v>29.5</v>
      </c>
      <c r="J40" s="8" t="s">
        <v>42</v>
      </c>
    </row>
    <row r="41" spans="1:10" x14ac:dyDescent="0.25">
      <c r="A41" s="3">
        <v>2</v>
      </c>
      <c r="B41" s="3" t="s">
        <v>69</v>
      </c>
      <c r="C41" s="3" t="s">
        <v>65</v>
      </c>
      <c r="D41" s="3">
        <v>1.5</v>
      </c>
      <c r="E41" s="3">
        <v>1.8</v>
      </c>
      <c r="F41" s="3">
        <f t="shared" si="0"/>
        <v>1.65</v>
      </c>
      <c r="G41" s="3"/>
      <c r="H41" s="3"/>
      <c r="I41" s="3"/>
      <c r="J41" s="8" t="s">
        <v>43</v>
      </c>
    </row>
    <row r="42" spans="1:10" x14ac:dyDescent="0.25">
      <c r="A42" s="3">
        <v>3</v>
      </c>
      <c r="B42" s="3" t="s">
        <v>69</v>
      </c>
      <c r="C42" s="3" t="s">
        <v>65</v>
      </c>
      <c r="D42" s="3">
        <v>3.7</v>
      </c>
      <c r="E42" s="3">
        <v>3.3</v>
      </c>
      <c r="F42" s="3">
        <f t="shared" si="0"/>
        <v>3.5</v>
      </c>
      <c r="G42" s="3"/>
      <c r="H42" s="3"/>
      <c r="I42" s="3"/>
      <c r="J42" s="8"/>
    </row>
    <row r="43" spans="1:10" x14ac:dyDescent="0.25">
      <c r="A43" s="3">
        <v>4</v>
      </c>
      <c r="B43" s="3" t="s">
        <v>69</v>
      </c>
      <c r="C43" s="3" t="s">
        <v>65</v>
      </c>
      <c r="D43" s="3">
        <v>2.7</v>
      </c>
      <c r="E43" s="3">
        <v>2.9</v>
      </c>
      <c r="F43" s="3">
        <f t="shared" si="0"/>
        <v>2.8</v>
      </c>
      <c r="G43" s="3"/>
      <c r="H43" s="3"/>
      <c r="I43" s="3"/>
      <c r="J43" s="8"/>
    </row>
    <row r="44" spans="1:10" x14ac:dyDescent="0.25">
      <c r="A44" s="3">
        <v>5</v>
      </c>
      <c r="B44" s="3" t="s">
        <v>69</v>
      </c>
      <c r="C44" s="3" t="s">
        <v>65</v>
      </c>
      <c r="D44" s="3">
        <v>2</v>
      </c>
      <c r="E44" s="3">
        <v>2.2999999999999998</v>
      </c>
      <c r="F44" s="3">
        <f t="shared" si="0"/>
        <v>2.15</v>
      </c>
      <c r="G44" s="3"/>
      <c r="H44" s="3"/>
      <c r="I44" s="3"/>
      <c r="J44" s="8"/>
    </row>
    <row r="45" spans="1:10" x14ac:dyDescent="0.25">
      <c r="A45" s="3">
        <v>6</v>
      </c>
      <c r="B45" s="3" t="s">
        <v>69</v>
      </c>
      <c r="C45" s="3" t="s">
        <v>65</v>
      </c>
      <c r="D45" s="3">
        <v>3.3</v>
      </c>
      <c r="E45" s="3">
        <v>4</v>
      </c>
      <c r="F45" s="3">
        <f t="shared" si="0"/>
        <v>3.65</v>
      </c>
      <c r="G45" s="3"/>
      <c r="H45" s="3"/>
      <c r="I45" s="3"/>
      <c r="J45" s="8"/>
    </row>
    <row r="46" spans="1:10" x14ac:dyDescent="0.25">
      <c r="A46" s="3">
        <v>7</v>
      </c>
      <c r="B46" s="3" t="s">
        <v>69</v>
      </c>
      <c r="C46" s="3" t="s">
        <v>65</v>
      </c>
      <c r="D46" s="3">
        <v>2</v>
      </c>
      <c r="E46" s="3">
        <v>1.6</v>
      </c>
      <c r="F46" s="3">
        <f t="shared" si="0"/>
        <v>1.8</v>
      </c>
      <c r="G46" s="3"/>
      <c r="H46" s="3"/>
      <c r="I46" s="3"/>
      <c r="J46" s="8" t="s">
        <v>39</v>
      </c>
    </row>
    <row r="47" spans="1:10" x14ac:dyDescent="0.25">
      <c r="A47" s="3">
        <v>8</v>
      </c>
      <c r="B47" s="3" t="s">
        <v>69</v>
      </c>
      <c r="C47" s="3" t="s">
        <v>65</v>
      </c>
      <c r="D47" s="3">
        <v>1.6</v>
      </c>
      <c r="E47" s="3">
        <v>0.3</v>
      </c>
      <c r="F47" s="3">
        <f t="shared" si="0"/>
        <v>0.95000000000000007</v>
      </c>
      <c r="G47" s="3"/>
      <c r="H47" s="3"/>
      <c r="I47" s="3"/>
      <c r="J47" s="8" t="s">
        <v>56</v>
      </c>
    </row>
    <row r="48" spans="1:10" x14ac:dyDescent="0.25">
      <c r="A48" s="3">
        <v>9</v>
      </c>
      <c r="B48" s="3" t="s">
        <v>69</v>
      </c>
      <c r="C48" s="3" t="s">
        <v>65</v>
      </c>
      <c r="D48" s="3">
        <v>2.6</v>
      </c>
      <c r="E48" s="3">
        <v>1.8</v>
      </c>
      <c r="F48" s="3">
        <f t="shared" si="0"/>
        <v>2.2000000000000002</v>
      </c>
      <c r="G48" s="3"/>
      <c r="H48" s="3"/>
      <c r="I48" s="3"/>
      <c r="J48" s="8" t="s">
        <v>39</v>
      </c>
    </row>
    <row r="49" spans="1:10" x14ac:dyDescent="0.25">
      <c r="A49" s="3">
        <v>10</v>
      </c>
      <c r="B49" s="3" t="s">
        <v>69</v>
      </c>
      <c r="C49" s="3" t="s">
        <v>65</v>
      </c>
      <c r="D49" s="3">
        <v>3.2</v>
      </c>
      <c r="E49" s="3">
        <v>2.8</v>
      </c>
      <c r="F49" s="3">
        <f t="shared" si="0"/>
        <v>3</v>
      </c>
      <c r="G49" s="3"/>
      <c r="H49" s="3"/>
      <c r="I49" s="3"/>
      <c r="J49" s="8"/>
    </row>
    <row r="50" spans="1:10" x14ac:dyDescent="0.25">
      <c r="A50" s="3">
        <v>11</v>
      </c>
      <c r="B50" s="3" t="s">
        <v>69</v>
      </c>
      <c r="C50" s="3" t="s">
        <v>65</v>
      </c>
      <c r="D50" s="3">
        <v>0.2</v>
      </c>
      <c r="E50" s="3">
        <v>0.3</v>
      </c>
      <c r="F50" s="3">
        <f t="shared" si="0"/>
        <v>0.25</v>
      </c>
      <c r="G50" s="3"/>
      <c r="H50" s="3"/>
      <c r="I50" s="3"/>
      <c r="J50" s="8" t="s">
        <v>44</v>
      </c>
    </row>
    <row r="51" spans="1:10" x14ac:dyDescent="0.25">
      <c r="A51" s="3">
        <v>12</v>
      </c>
      <c r="B51" s="3" t="s">
        <v>69</v>
      </c>
      <c r="C51" s="3" t="s">
        <v>65</v>
      </c>
      <c r="D51" s="3">
        <v>2.6</v>
      </c>
      <c r="E51" s="3">
        <v>2.1</v>
      </c>
      <c r="F51" s="3">
        <f t="shared" si="0"/>
        <v>2.35</v>
      </c>
      <c r="G51" s="3"/>
      <c r="H51" s="3"/>
      <c r="I51" s="3"/>
      <c r="J51" s="8" t="s">
        <v>39</v>
      </c>
    </row>
    <row r="52" spans="1:10" x14ac:dyDescent="0.25">
      <c r="A52" s="3">
        <v>13</v>
      </c>
      <c r="B52" s="3" t="s">
        <v>69</v>
      </c>
      <c r="C52" s="3" t="s">
        <v>65</v>
      </c>
      <c r="D52" s="3">
        <v>1.8</v>
      </c>
      <c r="E52" s="3">
        <v>1.8</v>
      </c>
      <c r="F52" s="3">
        <f t="shared" si="0"/>
        <v>1.8</v>
      </c>
      <c r="G52" s="3">
        <v>11.1</v>
      </c>
      <c r="H52" s="3">
        <v>465</v>
      </c>
      <c r="I52" s="3">
        <v>26.6</v>
      </c>
      <c r="J52" s="8" t="s">
        <v>42</v>
      </c>
    </row>
    <row r="53" spans="1:10" x14ac:dyDescent="0.25">
      <c r="A53" s="3">
        <v>14</v>
      </c>
      <c r="B53" s="3" t="s">
        <v>69</v>
      </c>
      <c r="C53" s="3" t="s">
        <v>65</v>
      </c>
      <c r="D53" s="3">
        <v>2.8</v>
      </c>
      <c r="E53" s="3">
        <v>2.6</v>
      </c>
      <c r="F53" s="3">
        <f t="shared" si="0"/>
        <v>2.7</v>
      </c>
      <c r="G53" s="3"/>
      <c r="H53" s="3"/>
      <c r="I53" s="3"/>
      <c r="J53" s="8"/>
    </row>
    <row r="54" spans="1:10" x14ac:dyDescent="0.25">
      <c r="A54" s="3">
        <v>15</v>
      </c>
      <c r="B54" s="3" t="s">
        <v>69</v>
      </c>
      <c r="C54" s="3" t="s">
        <v>65</v>
      </c>
      <c r="D54" s="3">
        <v>1.6</v>
      </c>
      <c r="E54" s="3">
        <v>1.8</v>
      </c>
      <c r="F54" s="3">
        <f t="shared" si="0"/>
        <v>1.7000000000000002</v>
      </c>
      <c r="G54" s="3"/>
      <c r="H54" s="3"/>
      <c r="I54" s="3"/>
      <c r="J54" s="8" t="s">
        <v>49</v>
      </c>
    </row>
    <row r="55" spans="1:10" x14ac:dyDescent="0.25">
      <c r="A55" s="3">
        <v>16</v>
      </c>
      <c r="B55" s="3" t="s">
        <v>69</v>
      </c>
      <c r="C55" s="3" t="s">
        <v>65</v>
      </c>
      <c r="D55" s="3">
        <v>2.6</v>
      </c>
      <c r="E55" s="3">
        <v>2.2999999999999998</v>
      </c>
      <c r="F55" s="3">
        <f t="shared" si="0"/>
        <v>2.4500000000000002</v>
      </c>
      <c r="G55" s="3"/>
      <c r="H55" s="3"/>
      <c r="I55" s="3"/>
      <c r="J55" s="8" t="s">
        <v>42</v>
      </c>
    </row>
    <row r="56" spans="1:10" x14ac:dyDescent="0.25">
      <c r="A56" s="3">
        <v>17</v>
      </c>
      <c r="B56" s="3" t="s">
        <v>69</v>
      </c>
      <c r="C56" s="3" t="s">
        <v>65</v>
      </c>
      <c r="D56" s="3">
        <v>3.7</v>
      </c>
      <c r="E56" s="3">
        <v>3.9</v>
      </c>
      <c r="F56" s="3">
        <f t="shared" si="0"/>
        <v>3.8</v>
      </c>
      <c r="G56" s="3"/>
      <c r="H56" s="3"/>
      <c r="I56" s="3"/>
      <c r="J56" s="8"/>
    </row>
    <row r="57" spans="1:10" x14ac:dyDescent="0.25">
      <c r="A57" s="3">
        <v>18</v>
      </c>
      <c r="B57" s="3" t="s">
        <v>69</v>
      </c>
      <c r="C57" s="3" t="s">
        <v>65</v>
      </c>
      <c r="D57" s="3">
        <v>2.5</v>
      </c>
      <c r="E57" s="3">
        <v>2.1</v>
      </c>
      <c r="F57" s="3">
        <f t="shared" si="0"/>
        <v>2.2999999999999998</v>
      </c>
      <c r="G57" s="3"/>
      <c r="H57" s="3"/>
      <c r="I57" s="3"/>
      <c r="J57" s="8"/>
    </row>
    <row r="58" spans="1:10" x14ac:dyDescent="0.25">
      <c r="A58" s="3">
        <v>19</v>
      </c>
      <c r="B58" s="3" t="s">
        <v>69</v>
      </c>
      <c r="C58" s="3" t="s">
        <v>65</v>
      </c>
      <c r="D58" s="3">
        <v>1.1000000000000001</v>
      </c>
      <c r="E58" s="3">
        <v>1.4</v>
      </c>
      <c r="F58" s="3">
        <f t="shared" si="0"/>
        <v>1.25</v>
      </c>
      <c r="G58" s="3"/>
      <c r="H58" s="3"/>
      <c r="I58" s="3"/>
      <c r="J58" s="8"/>
    </row>
    <row r="59" spans="1:10" x14ac:dyDescent="0.25">
      <c r="A59" s="3">
        <v>20</v>
      </c>
      <c r="B59" s="3" t="s">
        <v>69</v>
      </c>
      <c r="C59" s="3" t="s">
        <v>65</v>
      </c>
      <c r="D59" s="3">
        <v>1.3</v>
      </c>
      <c r="E59" s="3">
        <v>1.5</v>
      </c>
      <c r="F59" s="3">
        <f t="shared" si="0"/>
        <v>1.4</v>
      </c>
      <c r="G59" s="3"/>
      <c r="H59" s="3"/>
      <c r="I59" s="3"/>
      <c r="J59" s="8" t="s">
        <v>42</v>
      </c>
    </row>
    <row r="60" spans="1:10" x14ac:dyDescent="0.25">
      <c r="A60" s="3">
        <v>21</v>
      </c>
      <c r="B60" s="3" t="s">
        <v>69</v>
      </c>
      <c r="C60" s="3" t="s">
        <v>65</v>
      </c>
      <c r="D60" s="3">
        <v>2.4</v>
      </c>
      <c r="E60" s="3">
        <v>2.8</v>
      </c>
      <c r="F60" s="3">
        <f t="shared" si="0"/>
        <v>2.5999999999999996</v>
      </c>
      <c r="G60" s="3"/>
      <c r="H60" s="3"/>
      <c r="I60" s="3"/>
      <c r="J60" s="8"/>
    </row>
    <row r="61" spans="1:10" x14ac:dyDescent="0.25">
      <c r="A61" s="3">
        <v>22</v>
      </c>
      <c r="B61" s="3" t="s">
        <v>69</v>
      </c>
      <c r="C61" s="3" t="s">
        <v>65</v>
      </c>
      <c r="D61" s="3">
        <v>2.6</v>
      </c>
      <c r="E61" s="3">
        <v>2.8</v>
      </c>
      <c r="F61" s="3">
        <f t="shared" si="0"/>
        <v>2.7</v>
      </c>
      <c r="G61" s="3"/>
      <c r="H61" s="3"/>
      <c r="I61" s="3"/>
      <c r="J61" s="8"/>
    </row>
    <row r="62" spans="1:10" x14ac:dyDescent="0.25">
      <c r="A62" s="3">
        <v>23</v>
      </c>
      <c r="B62" s="3" t="s">
        <v>69</v>
      </c>
      <c r="C62" s="3" t="s">
        <v>65</v>
      </c>
      <c r="D62" s="3">
        <v>2.7</v>
      </c>
      <c r="E62" s="3">
        <v>2</v>
      </c>
      <c r="F62" s="3">
        <f t="shared" si="0"/>
        <v>2.35</v>
      </c>
      <c r="G62" s="3"/>
      <c r="H62" s="3"/>
      <c r="I62" s="3"/>
      <c r="J62" s="8"/>
    </row>
    <row r="63" spans="1:10" x14ac:dyDescent="0.25">
      <c r="A63" s="3">
        <v>24</v>
      </c>
      <c r="B63" s="3" t="s">
        <v>69</v>
      </c>
      <c r="C63" s="3" t="s">
        <v>65</v>
      </c>
      <c r="D63" s="3">
        <v>2.6</v>
      </c>
      <c r="E63" s="3">
        <v>2</v>
      </c>
      <c r="F63" s="3">
        <f t="shared" si="0"/>
        <v>2.2999999999999998</v>
      </c>
      <c r="G63" s="3"/>
      <c r="H63" s="3"/>
      <c r="I63" s="3"/>
      <c r="J63" s="8"/>
    </row>
    <row r="64" spans="1:10" x14ac:dyDescent="0.25">
      <c r="A64" s="3">
        <v>25</v>
      </c>
      <c r="B64" s="3" t="s">
        <v>69</v>
      </c>
      <c r="C64" s="3" t="s">
        <v>65</v>
      </c>
      <c r="D64" s="3">
        <v>2.4</v>
      </c>
      <c r="E64" s="3">
        <v>1.9</v>
      </c>
      <c r="F64" s="3">
        <f t="shared" si="0"/>
        <v>2.15</v>
      </c>
      <c r="G64" s="3">
        <v>11.6</v>
      </c>
      <c r="H64" s="3">
        <v>509.2</v>
      </c>
      <c r="I64" s="3">
        <v>27.4</v>
      </c>
      <c r="J64" s="8" t="s">
        <v>39</v>
      </c>
    </row>
    <row r="65" spans="1:10" x14ac:dyDescent="0.25">
      <c r="A65" s="3">
        <v>26</v>
      </c>
      <c r="B65" s="3" t="s">
        <v>69</v>
      </c>
      <c r="C65" s="3" t="s">
        <v>65</v>
      </c>
      <c r="D65" s="3">
        <v>2</v>
      </c>
      <c r="E65" s="3">
        <v>2.1</v>
      </c>
      <c r="F65" s="3">
        <f t="shared" si="0"/>
        <v>2.0499999999999998</v>
      </c>
      <c r="G65" s="3"/>
      <c r="H65" s="3"/>
      <c r="I65" s="3"/>
      <c r="J65" s="8"/>
    </row>
    <row r="66" spans="1:10" x14ac:dyDescent="0.25">
      <c r="A66" s="3">
        <v>27</v>
      </c>
      <c r="B66" s="3" t="s">
        <v>69</v>
      </c>
      <c r="C66" s="3" t="s">
        <v>65</v>
      </c>
      <c r="D66" s="3">
        <v>3</v>
      </c>
      <c r="E66" s="3">
        <v>1.8</v>
      </c>
      <c r="F66" s="3">
        <f t="shared" si="0"/>
        <v>2.4</v>
      </c>
      <c r="G66" s="3"/>
      <c r="H66" s="3"/>
      <c r="I66" s="3"/>
      <c r="J66" s="8" t="s">
        <v>45</v>
      </c>
    </row>
    <row r="67" spans="1:10" x14ac:dyDescent="0.25">
      <c r="A67" s="3">
        <v>28</v>
      </c>
      <c r="B67" s="3" t="s">
        <v>69</v>
      </c>
      <c r="C67" s="3" t="s">
        <v>65</v>
      </c>
      <c r="D67" s="3">
        <v>2.7</v>
      </c>
      <c r="E67" s="3">
        <v>2.1</v>
      </c>
      <c r="F67" s="3">
        <f t="shared" si="0"/>
        <v>2.4000000000000004</v>
      </c>
      <c r="G67" s="3"/>
      <c r="H67" s="3"/>
      <c r="I67" s="3"/>
      <c r="J67" s="8"/>
    </row>
    <row r="68" spans="1:10" x14ac:dyDescent="0.25">
      <c r="A68" s="3">
        <v>29</v>
      </c>
      <c r="B68" s="3" t="s">
        <v>69</v>
      </c>
      <c r="C68" s="3" t="s">
        <v>65</v>
      </c>
      <c r="D68" s="3">
        <v>2.7</v>
      </c>
      <c r="E68" s="3">
        <v>2.1</v>
      </c>
      <c r="F68" s="3">
        <f t="shared" si="0"/>
        <v>2.4000000000000004</v>
      </c>
      <c r="G68" s="3"/>
      <c r="H68" s="3"/>
      <c r="I68" s="3"/>
      <c r="J68" s="8"/>
    </row>
    <row r="69" spans="1:10" x14ac:dyDescent="0.25">
      <c r="A69" s="3">
        <v>30</v>
      </c>
      <c r="B69" s="3" t="s">
        <v>69</v>
      </c>
      <c r="C69" s="3" t="s">
        <v>65</v>
      </c>
      <c r="D69" s="3">
        <v>2.8</v>
      </c>
      <c r="E69" s="3">
        <v>1</v>
      </c>
      <c r="F69" s="3">
        <f t="shared" ref="F69:F132" si="1">AVERAGE(D69:E69)</f>
        <v>1.9</v>
      </c>
      <c r="G69" s="3"/>
      <c r="H69" s="3"/>
      <c r="I69" s="3"/>
      <c r="J69" s="8" t="s">
        <v>40</v>
      </c>
    </row>
    <row r="70" spans="1:10" x14ac:dyDescent="0.25">
      <c r="A70" s="3">
        <v>31</v>
      </c>
      <c r="B70" s="3" t="s">
        <v>69</v>
      </c>
      <c r="C70" s="3" t="s">
        <v>65</v>
      </c>
      <c r="D70" s="3">
        <v>2.8</v>
      </c>
      <c r="E70" s="3">
        <v>2.6</v>
      </c>
      <c r="F70" s="3">
        <f t="shared" si="1"/>
        <v>2.7</v>
      </c>
      <c r="G70" s="3"/>
      <c r="H70" s="3"/>
      <c r="I70" s="3"/>
      <c r="J70" s="8"/>
    </row>
    <row r="71" spans="1:10" x14ac:dyDescent="0.25">
      <c r="A71" s="3">
        <v>32</v>
      </c>
      <c r="B71" s="3" t="s">
        <v>69</v>
      </c>
      <c r="C71" s="3" t="s">
        <v>65</v>
      </c>
      <c r="D71" s="3">
        <v>2.8</v>
      </c>
      <c r="E71" s="3">
        <v>3.4</v>
      </c>
      <c r="F71" s="3">
        <f t="shared" si="1"/>
        <v>3.0999999999999996</v>
      </c>
      <c r="G71" s="3"/>
      <c r="H71" s="3"/>
      <c r="I71" s="3"/>
      <c r="J71" s="8"/>
    </row>
    <row r="72" spans="1:10" x14ac:dyDescent="0.25">
      <c r="A72" s="3">
        <v>33</v>
      </c>
      <c r="B72" s="3" t="s">
        <v>69</v>
      </c>
      <c r="C72" s="3" t="s">
        <v>65</v>
      </c>
      <c r="D72" s="3">
        <v>2.2000000000000002</v>
      </c>
      <c r="E72" s="3">
        <v>1.3</v>
      </c>
      <c r="F72" s="3">
        <f t="shared" si="1"/>
        <v>1.75</v>
      </c>
      <c r="G72" s="3"/>
      <c r="H72" s="3"/>
      <c r="I72" s="3"/>
      <c r="J72" s="8"/>
    </row>
    <row r="73" spans="1:10" x14ac:dyDescent="0.25">
      <c r="A73" s="3">
        <v>34</v>
      </c>
      <c r="B73" s="3" t="s">
        <v>69</v>
      </c>
      <c r="C73" s="3" t="s">
        <v>65</v>
      </c>
      <c r="D73" s="3">
        <v>2.6</v>
      </c>
      <c r="E73" s="3">
        <v>2.2999999999999998</v>
      </c>
      <c r="F73" s="3">
        <f t="shared" si="1"/>
        <v>2.4500000000000002</v>
      </c>
      <c r="G73" s="3"/>
      <c r="H73" s="3"/>
      <c r="I73" s="3"/>
      <c r="J73" s="8"/>
    </row>
    <row r="74" spans="1:10" x14ac:dyDescent="0.25">
      <c r="A74" s="3">
        <v>35</v>
      </c>
      <c r="B74" s="3" t="s">
        <v>69</v>
      </c>
      <c r="C74" s="3" t="s">
        <v>65</v>
      </c>
      <c r="D74" s="3">
        <v>2.8</v>
      </c>
      <c r="E74" s="3">
        <v>2.4</v>
      </c>
      <c r="F74" s="3">
        <f t="shared" si="1"/>
        <v>2.5999999999999996</v>
      </c>
      <c r="G74" s="3"/>
      <c r="H74" s="3"/>
      <c r="I74" s="3"/>
      <c r="J74" s="8"/>
    </row>
    <row r="75" spans="1:10" x14ac:dyDescent="0.25">
      <c r="A75" s="3">
        <v>36</v>
      </c>
      <c r="B75" s="3" t="s">
        <v>69</v>
      </c>
      <c r="C75" s="3" t="s">
        <v>65</v>
      </c>
      <c r="D75" s="3">
        <v>2.8</v>
      </c>
      <c r="E75" s="3">
        <v>3</v>
      </c>
      <c r="F75" s="3">
        <f t="shared" si="1"/>
        <v>2.9</v>
      </c>
      <c r="G75" s="3"/>
      <c r="H75" s="3"/>
      <c r="I75" s="3"/>
      <c r="J75" s="8"/>
    </row>
    <row r="76" spans="1:10" x14ac:dyDescent="0.25">
      <c r="A76" s="3">
        <v>1</v>
      </c>
      <c r="B76" s="3" t="s">
        <v>70</v>
      </c>
      <c r="C76" s="3" t="s">
        <v>65</v>
      </c>
      <c r="D76" s="3">
        <v>5</v>
      </c>
      <c r="E76" s="3">
        <v>5.3</v>
      </c>
      <c r="F76" s="3">
        <f t="shared" si="1"/>
        <v>5.15</v>
      </c>
      <c r="G76" s="3">
        <v>12.6</v>
      </c>
      <c r="H76" s="3">
        <v>1225.2</v>
      </c>
      <c r="I76" s="3">
        <v>19.55</v>
      </c>
      <c r="J76" s="8" t="s">
        <v>41</v>
      </c>
    </row>
    <row r="77" spans="1:10" s="19" customFormat="1" x14ac:dyDescent="0.25">
      <c r="A77" s="3">
        <v>2</v>
      </c>
      <c r="B77" s="3" t="s">
        <v>70</v>
      </c>
      <c r="C77" s="3" t="s">
        <v>65</v>
      </c>
      <c r="D77" s="3">
        <v>4.7</v>
      </c>
      <c r="E77" s="3">
        <v>4.8</v>
      </c>
      <c r="F77" s="3">
        <f t="shared" si="1"/>
        <v>4.75</v>
      </c>
      <c r="G77" s="3">
        <v>12</v>
      </c>
      <c r="H77" s="3"/>
      <c r="I77" s="3"/>
      <c r="J77" s="8"/>
    </row>
    <row r="78" spans="1:10" x14ac:dyDescent="0.25">
      <c r="A78" s="3">
        <v>3</v>
      </c>
      <c r="B78" s="3" t="s">
        <v>70</v>
      </c>
      <c r="C78" s="3" t="s">
        <v>65</v>
      </c>
      <c r="D78" s="3">
        <v>5.0999999999999996</v>
      </c>
      <c r="E78" s="3">
        <v>4</v>
      </c>
      <c r="F78" s="3">
        <f t="shared" si="1"/>
        <v>4.55</v>
      </c>
      <c r="G78" s="3">
        <v>12</v>
      </c>
      <c r="H78" s="3"/>
      <c r="I78" s="3"/>
      <c r="J78" s="8"/>
    </row>
    <row r="79" spans="1:10" x14ac:dyDescent="0.25">
      <c r="A79" s="3">
        <v>4</v>
      </c>
      <c r="B79" s="3" t="s">
        <v>70</v>
      </c>
      <c r="C79" s="3" t="s">
        <v>65</v>
      </c>
      <c r="D79" s="3">
        <v>4.7</v>
      </c>
      <c r="E79" s="3">
        <v>5.3</v>
      </c>
      <c r="F79" s="3">
        <f t="shared" si="1"/>
        <v>5</v>
      </c>
      <c r="G79" s="3">
        <v>12.8</v>
      </c>
      <c r="H79" s="3"/>
      <c r="I79" s="3"/>
      <c r="J79" s="8"/>
    </row>
    <row r="80" spans="1:10" x14ac:dyDescent="0.25">
      <c r="A80" s="3">
        <v>5</v>
      </c>
      <c r="B80" s="3" t="s">
        <v>70</v>
      </c>
      <c r="C80" s="3" t="s">
        <v>65</v>
      </c>
      <c r="D80" s="3">
        <v>4.4000000000000004</v>
      </c>
      <c r="E80" s="3">
        <v>5.7</v>
      </c>
      <c r="F80" s="3">
        <f t="shared" si="1"/>
        <v>5.0500000000000007</v>
      </c>
      <c r="G80" s="3">
        <v>10.7</v>
      </c>
      <c r="H80" s="3"/>
      <c r="I80" s="3"/>
      <c r="J80" s="8"/>
    </row>
    <row r="81" spans="1:10" x14ac:dyDescent="0.25">
      <c r="A81" s="3">
        <v>6</v>
      </c>
      <c r="B81" s="3" t="s">
        <v>70</v>
      </c>
      <c r="C81" s="3" t="s">
        <v>65</v>
      </c>
      <c r="D81" s="3">
        <v>5.7</v>
      </c>
      <c r="E81" s="3">
        <v>5</v>
      </c>
      <c r="F81" s="3">
        <f t="shared" si="1"/>
        <v>5.35</v>
      </c>
      <c r="G81" s="3">
        <v>10.4</v>
      </c>
      <c r="H81" s="3"/>
      <c r="I81" s="3"/>
      <c r="J81" s="8" t="s">
        <v>45</v>
      </c>
    </row>
    <row r="82" spans="1:10" x14ac:dyDescent="0.25">
      <c r="A82" s="3">
        <v>7</v>
      </c>
      <c r="B82" s="3" t="s">
        <v>70</v>
      </c>
      <c r="C82" s="3" t="s">
        <v>65</v>
      </c>
      <c r="D82" s="3">
        <v>5</v>
      </c>
      <c r="E82" s="3">
        <v>5.2</v>
      </c>
      <c r="F82" s="3">
        <f t="shared" si="1"/>
        <v>5.0999999999999996</v>
      </c>
      <c r="G82" s="3">
        <v>11.5</v>
      </c>
      <c r="H82" s="3"/>
      <c r="I82" s="3"/>
      <c r="J82" s="8"/>
    </row>
    <row r="83" spans="1:10" x14ac:dyDescent="0.25">
      <c r="A83" s="3">
        <v>8</v>
      </c>
      <c r="B83" s="3" t="s">
        <v>70</v>
      </c>
      <c r="C83" s="3" t="s">
        <v>65</v>
      </c>
      <c r="D83" s="3">
        <v>4</v>
      </c>
      <c r="E83" s="3">
        <v>5.4</v>
      </c>
      <c r="F83" s="3">
        <f t="shared" si="1"/>
        <v>4.7</v>
      </c>
      <c r="G83" s="3">
        <v>13.3</v>
      </c>
      <c r="H83" s="3"/>
      <c r="I83" s="3"/>
      <c r="J83" s="8"/>
    </row>
    <row r="84" spans="1:10" x14ac:dyDescent="0.25">
      <c r="A84" s="3">
        <v>9</v>
      </c>
      <c r="B84" s="3" t="s">
        <v>70</v>
      </c>
      <c r="C84" s="3" t="s">
        <v>65</v>
      </c>
      <c r="D84" s="3">
        <v>6</v>
      </c>
      <c r="E84" s="3">
        <v>6.5</v>
      </c>
      <c r="F84" s="3">
        <f t="shared" si="1"/>
        <v>6.25</v>
      </c>
      <c r="G84" s="3">
        <v>10.1</v>
      </c>
      <c r="H84" s="3"/>
      <c r="I84" s="3"/>
      <c r="J84" s="8"/>
    </row>
    <row r="85" spans="1:10" x14ac:dyDescent="0.25">
      <c r="A85" s="3">
        <v>10</v>
      </c>
      <c r="B85" s="3" t="s">
        <v>70</v>
      </c>
      <c r="C85" s="3" t="s">
        <v>65</v>
      </c>
      <c r="D85" s="3">
        <v>4.8</v>
      </c>
      <c r="E85" s="3">
        <v>4.2</v>
      </c>
      <c r="F85" s="3">
        <f t="shared" si="1"/>
        <v>4.5</v>
      </c>
      <c r="G85" s="3">
        <v>13</v>
      </c>
      <c r="H85" s="3"/>
      <c r="I85" s="3"/>
      <c r="J85" s="8"/>
    </row>
    <row r="86" spans="1:10" x14ac:dyDescent="0.25">
      <c r="A86" s="3">
        <v>11</v>
      </c>
      <c r="B86" s="3" t="s">
        <v>70</v>
      </c>
      <c r="C86" s="3" t="s">
        <v>65</v>
      </c>
      <c r="D86" s="3">
        <v>4.3</v>
      </c>
      <c r="E86" s="3">
        <v>4.8</v>
      </c>
      <c r="F86" s="3">
        <f t="shared" si="1"/>
        <v>4.55</v>
      </c>
      <c r="G86" s="3">
        <v>9.8000000000000007</v>
      </c>
      <c r="H86" s="3"/>
      <c r="I86" s="3"/>
      <c r="J86" s="8"/>
    </row>
    <row r="87" spans="1:10" x14ac:dyDescent="0.25">
      <c r="A87" s="3">
        <v>12</v>
      </c>
      <c r="B87" s="3" t="s">
        <v>70</v>
      </c>
      <c r="C87" s="3" t="s">
        <v>65</v>
      </c>
      <c r="D87" s="3">
        <v>4.7</v>
      </c>
      <c r="E87" s="3">
        <v>5.5</v>
      </c>
      <c r="F87" s="3">
        <f t="shared" si="1"/>
        <v>5.0999999999999996</v>
      </c>
      <c r="G87" s="3">
        <v>9.9</v>
      </c>
      <c r="H87" s="3"/>
      <c r="I87" s="3"/>
      <c r="J87" s="8"/>
    </row>
    <row r="88" spans="1:10" x14ac:dyDescent="0.25">
      <c r="A88" s="3">
        <v>13</v>
      </c>
      <c r="B88" s="3" t="s">
        <v>70</v>
      </c>
      <c r="C88" s="3" t="s">
        <v>65</v>
      </c>
      <c r="D88" s="3">
        <v>4.5</v>
      </c>
      <c r="E88" s="3">
        <v>4</v>
      </c>
      <c r="F88" s="3">
        <f t="shared" si="1"/>
        <v>4.25</v>
      </c>
      <c r="G88" s="3">
        <v>11</v>
      </c>
      <c r="H88" s="3">
        <v>1004.3</v>
      </c>
      <c r="I88" s="3">
        <v>20.350000000000001</v>
      </c>
      <c r="J88" s="8" t="s">
        <v>40</v>
      </c>
    </row>
    <row r="89" spans="1:10" x14ac:dyDescent="0.25">
      <c r="A89" s="3">
        <v>14</v>
      </c>
      <c r="B89" s="3" t="s">
        <v>70</v>
      </c>
      <c r="C89" s="3" t="s">
        <v>65</v>
      </c>
      <c r="D89" s="3">
        <v>5.0999999999999996</v>
      </c>
      <c r="E89" s="3">
        <v>4.7</v>
      </c>
      <c r="F89" s="3">
        <f t="shared" si="1"/>
        <v>4.9000000000000004</v>
      </c>
      <c r="G89" s="3">
        <v>13.4</v>
      </c>
      <c r="H89" s="3"/>
      <c r="I89" s="3"/>
      <c r="J89" s="8" t="s">
        <v>46</v>
      </c>
    </row>
    <row r="90" spans="1:10" x14ac:dyDescent="0.25">
      <c r="A90" s="3">
        <v>15</v>
      </c>
      <c r="B90" s="3" t="s">
        <v>70</v>
      </c>
      <c r="C90" s="3" t="s">
        <v>65</v>
      </c>
      <c r="D90" s="3">
        <v>5.2</v>
      </c>
      <c r="E90" s="3">
        <v>5.0999999999999996</v>
      </c>
      <c r="F90" s="3">
        <f t="shared" si="1"/>
        <v>5.15</v>
      </c>
      <c r="G90" s="3">
        <v>12.3</v>
      </c>
      <c r="H90" s="3"/>
      <c r="I90" s="3"/>
      <c r="J90" s="8"/>
    </row>
    <row r="91" spans="1:10" x14ac:dyDescent="0.25">
      <c r="A91" s="3">
        <v>16</v>
      </c>
      <c r="B91" s="3" t="s">
        <v>70</v>
      </c>
      <c r="C91" s="3" t="s">
        <v>65</v>
      </c>
      <c r="D91" s="3">
        <v>4.0999999999999996</v>
      </c>
      <c r="E91" s="3">
        <v>4.7</v>
      </c>
      <c r="F91" s="3">
        <f t="shared" si="1"/>
        <v>4.4000000000000004</v>
      </c>
      <c r="G91" s="3">
        <v>10.9</v>
      </c>
      <c r="H91" s="3"/>
      <c r="I91" s="3"/>
      <c r="J91" s="8" t="s">
        <v>44</v>
      </c>
    </row>
    <row r="92" spans="1:10" x14ac:dyDescent="0.25">
      <c r="A92" s="3">
        <v>17</v>
      </c>
      <c r="B92" s="3" t="s">
        <v>70</v>
      </c>
      <c r="C92" s="3" t="s">
        <v>65</v>
      </c>
      <c r="D92" s="3">
        <v>4</v>
      </c>
      <c r="E92" s="3">
        <v>3.7</v>
      </c>
      <c r="F92" s="3">
        <f t="shared" si="1"/>
        <v>3.85</v>
      </c>
      <c r="G92" s="3">
        <v>11.9</v>
      </c>
      <c r="H92" s="3"/>
      <c r="I92" s="3"/>
      <c r="J92" s="8" t="s">
        <v>40</v>
      </c>
    </row>
    <row r="93" spans="1:10" x14ac:dyDescent="0.25">
      <c r="A93" s="3">
        <v>18</v>
      </c>
      <c r="B93" s="3" t="s">
        <v>70</v>
      </c>
      <c r="C93" s="3" t="s">
        <v>65</v>
      </c>
      <c r="D93" s="3">
        <v>4</v>
      </c>
      <c r="E93" s="3">
        <v>4</v>
      </c>
      <c r="F93" s="3">
        <f t="shared" si="1"/>
        <v>4</v>
      </c>
      <c r="G93" s="3">
        <v>10.7</v>
      </c>
      <c r="H93" s="3"/>
      <c r="I93" s="3"/>
      <c r="J93" s="8" t="s">
        <v>43</v>
      </c>
    </row>
    <row r="94" spans="1:10" x14ac:dyDescent="0.25">
      <c r="A94" s="3">
        <v>19</v>
      </c>
      <c r="B94" s="3" t="s">
        <v>70</v>
      </c>
      <c r="C94" s="3" t="s">
        <v>65</v>
      </c>
      <c r="D94" s="3">
        <v>5.2</v>
      </c>
      <c r="E94" s="3">
        <v>4.5</v>
      </c>
      <c r="F94" s="3">
        <f t="shared" si="1"/>
        <v>4.8499999999999996</v>
      </c>
      <c r="G94" s="3">
        <v>12.9</v>
      </c>
      <c r="H94" s="3"/>
      <c r="I94" s="3"/>
      <c r="J94" s="8" t="s">
        <v>41</v>
      </c>
    </row>
    <row r="95" spans="1:10" x14ac:dyDescent="0.25">
      <c r="A95" s="3">
        <v>20</v>
      </c>
      <c r="B95" s="3" t="s">
        <v>70</v>
      </c>
      <c r="C95" s="3" t="s">
        <v>65</v>
      </c>
      <c r="D95" s="3">
        <v>4.8</v>
      </c>
      <c r="E95" s="3">
        <v>4.7</v>
      </c>
      <c r="F95" s="3">
        <f t="shared" si="1"/>
        <v>4.75</v>
      </c>
      <c r="G95" s="3">
        <v>13.1</v>
      </c>
      <c r="H95" s="3"/>
      <c r="I95" s="3"/>
      <c r="J95" s="8" t="s">
        <v>42</v>
      </c>
    </row>
    <row r="96" spans="1:10" x14ac:dyDescent="0.25">
      <c r="A96" s="3">
        <v>21</v>
      </c>
      <c r="B96" s="3" t="s">
        <v>70</v>
      </c>
      <c r="C96" s="3" t="s">
        <v>65</v>
      </c>
      <c r="D96" s="3">
        <v>4.3</v>
      </c>
      <c r="E96" s="3">
        <v>3.9</v>
      </c>
      <c r="F96" s="3">
        <f t="shared" si="1"/>
        <v>4.0999999999999996</v>
      </c>
      <c r="G96" s="3">
        <v>10.6</v>
      </c>
      <c r="H96" s="3"/>
      <c r="I96" s="3"/>
      <c r="J96" s="8" t="s">
        <v>46</v>
      </c>
    </row>
    <row r="97" spans="1:10" x14ac:dyDescent="0.25">
      <c r="A97" s="3">
        <v>22</v>
      </c>
      <c r="B97" s="3" t="s">
        <v>70</v>
      </c>
      <c r="C97" s="3" t="s">
        <v>65</v>
      </c>
      <c r="D97" s="3">
        <v>4.8</v>
      </c>
      <c r="E97" s="3">
        <v>4.7</v>
      </c>
      <c r="F97" s="3">
        <f t="shared" si="1"/>
        <v>4.75</v>
      </c>
      <c r="G97" s="3">
        <v>10.6</v>
      </c>
      <c r="H97" s="3"/>
      <c r="I97" s="3"/>
      <c r="J97" s="8" t="s">
        <v>40</v>
      </c>
    </row>
    <row r="98" spans="1:10" x14ac:dyDescent="0.25">
      <c r="A98" s="3">
        <v>23</v>
      </c>
      <c r="B98" s="3" t="s">
        <v>70</v>
      </c>
      <c r="C98" s="3" t="s">
        <v>65</v>
      </c>
      <c r="D98" s="3">
        <v>4.2</v>
      </c>
      <c r="E98" s="3">
        <v>4.3</v>
      </c>
      <c r="F98" s="3">
        <f t="shared" si="1"/>
        <v>4.25</v>
      </c>
      <c r="G98" s="3">
        <v>12.1</v>
      </c>
      <c r="H98" s="3"/>
      <c r="I98" s="3"/>
      <c r="J98" s="8" t="s">
        <v>46</v>
      </c>
    </row>
    <row r="99" spans="1:10" x14ac:dyDescent="0.25">
      <c r="A99" s="3">
        <v>24</v>
      </c>
      <c r="B99" s="3" t="s">
        <v>70</v>
      </c>
      <c r="C99" s="3" t="s">
        <v>65</v>
      </c>
      <c r="D99" s="3">
        <v>4.4000000000000004</v>
      </c>
      <c r="E99" s="3">
        <v>4</v>
      </c>
      <c r="F99" s="3">
        <f t="shared" si="1"/>
        <v>4.2</v>
      </c>
      <c r="G99" s="3">
        <v>10.9</v>
      </c>
      <c r="H99" s="3"/>
      <c r="I99" s="3"/>
      <c r="J99" s="8"/>
    </row>
    <row r="100" spans="1:10" x14ac:dyDescent="0.25">
      <c r="A100" s="3">
        <v>25</v>
      </c>
      <c r="B100" s="3" t="s">
        <v>70</v>
      </c>
      <c r="C100" s="3" t="s">
        <v>65</v>
      </c>
      <c r="D100" s="3">
        <v>4.5</v>
      </c>
      <c r="E100" s="3">
        <v>4.2</v>
      </c>
      <c r="F100" s="3">
        <f t="shared" si="1"/>
        <v>4.3499999999999996</v>
      </c>
      <c r="G100" s="3">
        <v>13.5</v>
      </c>
      <c r="H100" s="3">
        <v>993.2</v>
      </c>
      <c r="I100" s="3">
        <v>21.85</v>
      </c>
      <c r="J100" s="8" t="s">
        <v>43</v>
      </c>
    </row>
    <row r="101" spans="1:10" x14ac:dyDescent="0.25">
      <c r="A101" s="3">
        <v>26</v>
      </c>
      <c r="B101" s="3" t="s">
        <v>70</v>
      </c>
      <c r="C101" s="3" t="s">
        <v>65</v>
      </c>
      <c r="D101" s="3">
        <v>4.3</v>
      </c>
      <c r="E101" s="3">
        <v>4.4000000000000004</v>
      </c>
      <c r="F101" s="3">
        <f t="shared" si="1"/>
        <v>4.3499999999999996</v>
      </c>
      <c r="G101" s="3">
        <v>11.4</v>
      </c>
      <c r="H101" s="3"/>
      <c r="I101" s="3"/>
      <c r="J101" s="8" t="s">
        <v>58</v>
      </c>
    </row>
    <row r="102" spans="1:10" x14ac:dyDescent="0.25">
      <c r="A102" s="3">
        <v>27</v>
      </c>
      <c r="B102" s="3" t="s">
        <v>70</v>
      </c>
      <c r="C102" s="3" t="s">
        <v>65</v>
      </c>
      <c r="D102" s="3">
        <v>4.8</v>
      </c>
      <c r="E102" s="3">
        <v>4.5999999999999996</v>
      </c>
      <c r="F102" s="3">
        <f t="shared" si="1"/>
        <v>4.6999999999999993</v>
      </c>
      <c r="G102" s="3">
        <v>11.9</v>
      </c>
      <c r="H102" s="3"/>
      <c r="I102" s="3"/>
      <c r="J102" s="8"/>
    </row>
    <row r="103" spans="1:10" x14ac:dyDescent="0.25">
      <c r="A103" s="3">
        <v>28</v>
      </c>
      <c r="B103" s="3" t="s">
        <v>70</v>
      </c>
      <c r="C103" s="3" t="s">
        <v>65</v>
      </c>
      <c r="D103" s="3">
        <v>3.7</v>
      </c>
      <c r="E103" s="3">
        <v>4.4000000000000004</v>
      </c>
      <c r="F103" s="3">
        <f t="shared" si="1"/>
        <v>4.0500000000000007</v>
      </c>
      <c r="G103" s="3">
        <v>13.9</v>
      </c>
      <c r="H103" s="3"/>
      <c r="I103" s="3"/>
      <c r="J103" s="8"/>
    </row>
    <row r="104" spans="1:10" x14ac:dyDescent="0.25">
      <c r="A104" s="3">
        <v>29</v>
      </c>
      <c r="B104" s="3" t="s">
        <v>70</v>
      </c>
      <c r="C104" s="3" t="s">
        <v>65</v>
      </c>
      <c r="D104" s="3">
        <v>5.5</v>
      </c>
      <c r="E104" s="3">
        <v>5.6</v>
      </c>
      <c r="F104" s="3">
        <f t="shared" si="1"/>
        <v>5.55</v>
      </c>
      <c r="G104" s="3">
        <v>13.4</v>
      </c>
      <c r="H104" s="3"/>
      <c r="I104" s="3"/>
      <c r="J104" s="8"/>
    </row>
    <row r="105" spans="1:10" x14ac:dyDescent="0.25">
      <c r="A105" s="3">
        <v>30</v>
      </c>
      <c r="B105" s="3" t="s">
        <v>70</v>
      </c>
      <c r="C105" s="3" t="s">
        <v>65</v>
      </c>
      <c r="D105" s="3">
        <v>4</v>
      </c>
      <c r="E105" s="3">
        <v>4.4000000000000004</v>
      </c>
      <c r="F105" s="3">
        <f t="shared" si="1"/>
        <v>4.2</v>
      </c>
      <c r="G105" s="3">
        <v>13.2</v>
      </c>
      <c r="H105" s="3"/>
      <c r="I105" s="3"/>
      <c r="J105" s="8" t="s">
        <v>59</v>
      </c>
    </row>
    <row r="106" spans="1:10" x14ac:dyDescent="0.25">
      <c r="A106" s="3">
        <v>31</v>
      </c>
      <c r="B106" s="3" t="s">
        <v>70</v>
      </c>
      <c r="C106" s="3" t="s">
        <v>65</v>
      </c>
      <c r="D106" s="3">
        <v>4.7</v>
      </c>
      <c r="E106" s="3">
        <v>5</v>
      </c>
      <c r="F106" s="3">
        <f t="shared" si="1"/>
        <v>4.8499999999999996</v>
      </c>
      <c r="G106" s="3">
        <v>11.3</v>
      </c>
      <c r="H106" s="3"/>
      <c r="I106" s="3"/>
      <c r="J106" s="8" t="s">
        <v>40</v>
      </c>
    </row>
    <row r="107" spans="1:10" x14ac:dyDescent="0.25">
      <c r="A107" s="3">
        <v>32</v>
      </c>
      <c r="B107" s="3" t="s">
        <v>70</v>
      </c>
      <c r="C107" s="3" t="s">
        <v>65</v>
      </c>
      <c r="D107" s="3">
        <v>4.5999999999999996</v>
      </c>
      <c r="E107" s="3">
        <v>3.3</v>
      </c>
      <c r="F107" s="3">
        <f t="shared" si="1"/>
        <v>3.9499999999999997</v>
      </c>
      <c r="G107" s="3">
        <v>11.2</v>
      </c>
      <c r="H107" s="3"/>
      <c r="I107" s="3"/>
      <c r="J107" s="8" t="s">
        <v>44</v>
      </c>
    </row>
    <row r="108" spans="1:10" x14ac:dyDescent="0.25">
      <c r="A108" s="3">
        <v>33</v>
      </c>
      <c r="B108" s="3" t="s">
        <v>70</v>
      </c>
      <c r="C108" s="3" t="s">
        <v>65</v>
      </c>
      <c r="D108" s="3">
        <v>5</v>
      </c>
      <c r="E108" s="3">
        <v>5.4</v>
      </c>
      <c r="F108" s="3">
        <f t="shared" si="1"/>
        <v>5.2</v>
      </c>
      <c r="G108" s="3">
        <v>11.3</v>
      </c>
      <c r="H108" s="3"/>
      <c r="I108" s="3"/>
      <c r="J108" s="8"/>
    </row>
    <row r="109" spans="1:10" x14ac:dyDescent="0.25">
      <c r="A109" s="3">
        <v>34</v>
      </c>
      <c r="B109" s="3" t="s">
        <v>70</v>
      </c>
      <c r="C109" s="3" t="s">
        <v>65</v>
      </c>
      <c r="D109" s="3">
        <v>4.7</v>
      </c>
      <c r="E109" s="3">
        <v>4.8</v>
      </c>
      <c r="F109" s="3">
        <f t="shared" si="1"/>
        <v>4.75</v>
      </c>
      <c r="G109" s="3">
        <v>9.5</v>
      </c>
      <c r="H109" s="3"/>
      <c r="I109" s="3"/>
      <c r="J109" s="8" t="s">
        <v>40</v>
      </c>
    </row>
    <row r="110" spans="1:10" x14ac:dyDescent="0.25">
      <c r="A110" s="3">
        <v>35</v>
      </c>
      <c r="B110" s="3" t="s">
        <v>70</v>
      </c>
      <c r="C110" s="3" t="s">
        <v>65</v>
      </c>
      <c r="D110" s="3">
        <v>4.4000000000000004</v>
      </c>
      <c r="E110" s="3">
        <v>3.7</v>
      </c>
      <c r="F110" s="3">
        <f t="shared" si="1"/>
        <v>4.0500000000000007</v>
      </c>
      <c r="G110" s="3">
        <v>11.6</v>
      </c>
      <c r="H110" s="3"/>
      <c r="I110" s="3"/>
      <c r="J110" s="8"/>
    </row>
    <row r="111" spans="1:10" x14ac:dyDescent="0.25">
      <c r="A111" s="3">
        <v>36</v>
      </c>
      <c r="B111" s="3" t="s">
        <v>70</v>
      </c>
      <c r="C111" s="3" t="s">
        <v>65</v>
      </c>
      <c r="D111" s="3">
        <v>4.5</v>
      </c>
      <c r="E111" s="3">
        <v>4.7</v>
      </c>
      <c r="F111" s="3">
        <f t="shared" si="1"/>
        <v>4.5999999999999996</v>
      </c>
      <c r="G111" s="3">
        <v>11.5</v>
      </c>
      <c r="H111" s="3"/>
      <c r="I111" s="3"/>
      <c r="J111" s="8"/>
    </row>
    <row r="112" spans="1:10" x14ac:dyDescent="0.25">
      <c r="A112" s="3">
        <v>1</v>
      </c>
      <c r="B112" s="3" t="s">
        <v>64</v>
      </c>
      <c r="C112" s="3" t="s">
        <v>66</v>
      </c>
      <c r="D112" s="3">
        <v>2.4</v>
      </c>
      <c r="E112" s="3">
        <v>2.1</v>
      </c>
      <c r="F112" s="3">
        <f t="shared" si="1"/>
        <v>2.25</v>
      </c>
      <c r="G112" s="3">
        <v>9.6</v>
      </c>
      <c r="H112" s="3">
        <v>671.7</v>
      </c>
      <c r="I112" s="3">
        <v>22.4</v>
      </c>
      <c r="J112" s="8" t="s">
        <v>39</v>
      </c>
    </row>
    <row r="113" spans="1:10" x14ac:dyDescent="0.25">
      <c r="A113" s="3">
        <v>2</v>
      </c>
      <c r="B113" s="3" t="s">
        <v>64</v>
      </c>
      <c r="C113" s="3" t="s">
        <v>66</v>
      </c>
      <c r="D113" s="3">
        <v>1.5</v>
      </c>
      <c r="E113" s="3">
        <v>1.4</v>
      </c>
      <c r="F113" s="3">
        <f t="shared" si="1"/>
        <v>1.45</v>
      </c>
      <c r="G113" s="3"/>
      <c r="H113" s="3"/>
      <c r="I113" s="3"/>
      <c r="J113" s="8" t="s">
        <v>39</v>
      </c>
    </row>
    <row r="114" spans="1:10" x14ac:dyDescent="0.25">
      <c r="A114" s="3">
        <v>3</v>
      </c>
      <c r="B114" s="3" t="s">
        <v>64</v>
      </c>
      <c r="C114" s="3" t="s">
        <v>66</v>
      </c>
      <c r="D114" s="3">
        <v>2.2000000000000002</v>
      </c>
      <c r="E114" s="3">
        <v>1.8</v>
      </c>
      <c r="F114" s="3">
        <f t="shared" si="1"/>
        <v>2</v>
      </c>
      <c r="G114" s="3"/>
      <c r="H114" s="3"/>
      <c r="I114" s="3"/>
      <c r="J114" s="8" t="s">
        <v>44</v>
      </c>
    </row>
    <row r="115" spans="1:10" x14ac:dyDescent="0.25">
      <c r="A115" s="3">
        <v>4</v>
      </c>
      <c r="B115" s="3" t="s">
        <v>64</v>
      </c>
      <c r="C115" s="3" t="s">
        <v>66</v>
      </c>
      <c r="D115" s="3">
        <v>2.6</v>
      </c>
      <c r="E115" s="3">
        <v>2.4</v>
      </c>
      <c r="F115" s="3">
        <f t="shared" si="1"/>
        <v>2.5</v>
      </c>
      <c r="G115" s="3"/>
      <c r="H115" s="3"/>
      <c r="I115" s="3"/>
      <c r="J115" s="8"/>
    </row>
    <row r="116" spans="1:10" x14ac:dyDescent="0.25">
      <c r="A116" s="3">
        <v>5</v>
      </c>
      <c r="B116" s="3" t="s">
        <v>64</v>
      </c>
      <c r="C116" s="3" t="s">
        <v>66</v>
      </c>
      <c r="D116" s="3">
        <v>2.1</v>
      </c>
      <c r="E116" s="3">
        <v>2.2999999999999998</v>
      </c>
      <c r="F116" s="3">
        <f t="shared" si="1"/>
        <v>2.2000000000000002</v>
      </c>
      <c r="G116" s="3"/>
      <c r="H116" s="3"/>
      <c r="I116" s="3"/>
      <c r="J116" s="8"/>
    </row>
    <row r="117" spans="1:10" x14ac:dyDescent="0.25">
      <c r="A117" s="3">
        <v>6</v>
      </c>
      <c r="B117" s="3" t="s">
        <v>64</v>
      </c>
      <c r="C117" s="3" t="s">
        <v>66</v>
      </c>
      <c r="D117" s="3">
        <v>3.3</v>
      </c>
      <c r="E117" s="3">
        <v>3</v>
      </c>
      <c r="F117" s="3">
        <f t="shared" si="1"/>
        <v>3.15</v>
      </c>
      <c r="G117" s="3"/>
      <c r="H117" s="3"/>
      <c r="I117" s="3"/>
      <c r="J117" s="8"/>
    </row>
    <row r="118" spans="1:10" x14ac:dyDescent="0.25">
      <c r="A118" s="3">
        <v>7</v>
      </c>
      <c r="B118" s="3" t="s">
        <v>64</v>
      </c>
      <c r="C118" s="3" t="s">
        <v>66</v>
      </c>
      <c r="D118" s="3">
        <v>3.4</v>
      </c>
      <c r="E118" s="3">
        <v>3.3</v>
      </c>
      <c r="F118" s="3">
        <f t="shared" si="1"/>
        <v>3.3499999999999996</v>
      </c>
      <c r="G118" s="3"/>
      <c r="H118" s="3"/>
      <c r="I118" s="3"/>
      <c r="J118" s="8"/>
    </row>
    <row r="119" spans="1:10" x14ac:dyDescent="0.25">
      <c r="A119" s="3">
        <v>8</v>
      </c>
      <c r="B119" s="3" t="s">
        <v>64</v>
      </c>
      <c r="C119" s="3" t="s">
        <v>66</v>
      </c>
      <c r="D119" s="3">
        <v>2</v>
      </c>
      <c r="E119" s="3">
        <v>3.2</v>
      </c>
      <c r="F119" s="3">
        <f t="shared" si="1"/>
        <v>2.6</v>
      </c>
      <c r="G119" s="3"/>
      <c r="H119" s="3"/>
      <c r="I119" s="3"/>
      <c r="J119" s="8"/>
    </row>
    <row r="120" spans="1:10" x14ac:dyDescent="0.25">
      <c r="A120" s="3">
        <v>9</v>
      </c>
      <c r="B120" s="3" t="s">
        <v>64</v>
      </c>
      <c r="C120" s="3" t="s">
        <v>66</v>
      </c>
      <c r="D120" s="3">
        <v>3.7</v>
      </c>
      <c r="E120" s="3">
        <v>4.5</v>
      </c>
      <c r="F120" s="3">
        <f t="shared" si="1"/>
        <v>4.0999999999999996</v>
      </c>
      <c r="G120" s="3"/>
      <c r="H120" s="3"/>
      <c r="I120" s="3"/>
      <c r="J120" s="8"/>
    </row>
    <row r="121" spans="1:10" x14ac:dyDescent="0.25">
      <c r="A121" s="3">
        <v>10</v>
      </c>
      <c r="B121" s="3" t="s">
        <v>64</v>
      </c>
      <c r="C121" s="3" t="s">
        <v>66</v>
      </c>
      <c r="D121" s="3">
        <v>3.3</v>
      </c>
      <c r="E121" s="3">
        <v>3.3</v>
      </c>
      <c r="F121" s="3">
        <f t="shared" si="1"/>
        <v>3.3</v>
      </c>
      <c r="G121" s="3"/>
      <c r="H121" s="3"/>
      <c r="I121" s="3"/>
      <c r="J121" s="8"/>
    </row>
    <row r="122" spans="1:10" x14ac:dyDescent="0.25">
      <c r="A122" s="3">
        <v>11</v>
      </c>
      <c r="B122" s="3" t="s">
        <v>64</v>
      </c>
      <c r="C122" s="3" t="s">
        <v>66</v>
      </c>
      <c r="D122" s="3">
        <v>4.5</v>
      </c>
      <c r="E122" s="3">
        <v>4.5</v>
      </c>
      <c r="F122" s="3">
        <f t="shared" si="1"/>
        <v>4.5</v>
      </c>
      <c r="G122" s="3"/>
      <c r="H122" s="3"/>
      <c r="I122" s="3"/>
      <c r="J122" s="8"/>
    </row>
    <row r="123" spans="1:10" x14ac:dyDescent="0.25">
      <c r="A123" s="3">
        <v>12</v>
      </c>
      <c r="B123" s="3" t="s">
        <v>64</v>
      </c>
      <c r="C123" s="3" t="s">
        <v>66</v>
      </c>
      <c r="D123" s="3">
        <v>2.7</v>
      </c>
      <c r="E123" s="3">
        <v>2.7</v>
      </c>
      <c r="F123" s="3">
        <f t="shared" si="1"/>
        <v>2.7</v>
      </c>
      <c r="G123" s="3"/>
      <c r="H123" s="3"/>
      <c r="I123" s="3"/>
      <c r="J123" s="8" t="s">
        <v>45</v>
      </c>
    </row>
    <row r="124" spans="1:10" s="19" customFormat="1" x14ac:dyDescent="0.25">
      <c r="A124" s="3">
        <v>13</v>
      </c>
      <c r="B124" s="20" t="s">
        <v>64</v>
      </c>
      <c r="C124" s="20" t="s">
        <v>66</v>
      </c>
      <c r="D124" s="3">
        <v>3.4</v>
      </c>
      <c r="E124" s="3">
        <v>3.7</v>
      </c>
      <c r="F124" s="3">
        <f t="shared" si="1"/>
        <v>3.55</v>
      </c>
      <c r="G124" s="3">
        <v>10</v>
      </c>
      <c r="H124" s="3">
        <v>771</v>
      </c>
      <c r="I124" s="3">
        <v>18.399999999999999</v>
      </c>
      <c r="J124" s="8"/>
    </row>
    <row r="125" spans="1:10" x14ac:dyDescent="0.25">
      <c r="A125" s="3">
        <v>14</v>
      </c>
      <c r="B125" s="3" t="s">
        <v>64</v>
      </c>
      <c r="C125" s="3" t="s">
        <v>66</v>
      </c>
      <c r="D125" s="3">
        <v>3.1</v>
      </c>
      <c r="E125" s="3">
        <v>3.1</v>
      </c>
      <c r="F125" s="3">
        <f t="shared" si="1"/>
        <v>3.1</v>
      </c>
      <c r="G125" s="3"/>
      <c r="H125" s="3"/>
      <c r="I125" s="3"/>
      <c r="J125" s="8"/>
    </row>
    <row r="126" spans="1:10" x14ac:dyDescent="0.25">
      <c r="A126" s="3">
        <v>15</v>
      </c>
      <c r="B126" s="3" t="s">
        <v>64</v>
      </c>
      <c r="C126" s="3" t="s">
        <v>66</v>
      </c>
      <c r="D126" s="3">
        <v>2.4</v>
      </c>
      <c r="E126" s="3">
        <v>1.8</v>
      </c>
      <c r="F126" s="3">
        <f t="shared" si="1"/>
        <v>2.1</v>
      </c>
      <c r="G126" s="3"/>
      <c r="H126" s="3"/>
      <c r="I126" s="3"/>
      <c r="J126" s="8" t="s">
        <v>43</v>
      </c>
    </row>
    <row r="127" spans="1:10" x14ac:dyDescent="0.25">
      <c r="A127" s="3">
        <v>16</v>
      </c>
      <c r="B127" s="3" t="s">
        <v>64</v>
      </c>
      <c r="C127" s="3" t="s">
        <v>66</v>
      </c>
      <c r="D127" s="3">
        <v>2.8</v>
      </c>
      <c r="E127" s="3">
        <v>2.8</v>
      </c>
      <c r="F127" s="3">
        <f t="shared" si="1"/>
        <v>2.8</v>
      </c>
      <c r="G127" s="3"/>
      <c r="H127" s="3"/>
      <c r="I127" s="3"/>
      <c r="J127" s="8"/>
    </row>
    <row r="128" spans="1:10" x14ac:dyDescent="0.25">
      <c r="A128" s="3">
        <v>17</v>
      </c>
      <c r="B128" s="3" t="s">
        <v>64</v>
      </c>
      <c r="C128" s="3" t="s">
        <v>66</v>
      </c>
      <c r="D128" s="3">
        <v>3.1</v>
      </c>
      <c r="E128" s="3">
        <v>3.3</v>
      </c>
      <c r="F128" s="3">
        <f t="shared" si="1"/>
        <v>3.2</v>
      </c>
      <c r="G128" s="3"/>
      <c r="H128" s="3"/>
      <c r="I128" s="3"/>
      <c r="J128" s="8"/>
    </row>
    <row r="129" spans="1:10" x14ac:dyDescent="0.25">
      <c r="A129" s="3">
        <v>18</v>
      </c>
      <c r="B129" s="3" t="s">
        <v>64</v>
      </c>
      <c r="C129" s="3" t="s">
        <v>66</v>
      </c>
      <c r="D129" s="3">
        <v>3.8</v>
      </c>
      <c r="E129" s="3">
        <v>3.8</v>
      </c>
      <c r="F129" s="3">
        <f t="shared" si="1"/>
        <v>3.8</v>
      </c>
      <c r="G129" s="3"/>
      <c r="H129" s="3"/>
      <c r="I129" s="3"/>
      <c r="J129" s="8" t="s">
        <v>39</v>
      </c>
    </row>
    <row r="130" spans="1:10" x14ac:dyDescent="0.25">
      <c r="A130" s="3">
        <v>19</v>
      </c>
      <c r="B130" s="3" t="s">
        <v>64</v>
      </c>
      <c r="C130" s="3" t="s">
        <v>66</v>
      </c>
      <c r="D130" s="3">
        <v>2.7</v>
      </c>
      <c r="E130" s="3">
        <v>2.7</v>
      </c>
      <c r="F130" s="3">
        <f t="shared" si="1"/>
        <v>2.7</v>
      </c>
      <c r="G130" s="3"/>
      <c r="H130" s="3"/>
      <c r="I130" s="3"/>
      <c r="J130" s="8"/>
    </row>
    <row r="131" spans="1:10" x14ac:dyDescent="0.25">
      <c r="A131" s="3">
        <v>20</v>
      </c>
      <c r="B131" s="3" t="s">
        <v>64</v>
      </c>
      <c r="C131" s="3" t="s">
        <v>66</v>
      </c>
      <c r="D131" s="3">
        <v>2.6</v>
      </c>
      <c r="E131" s="3">
        <v>3.2</v>
      </c>
      <c r="F131" s="3">
        <f t="shared" si="1"/>
        <v>2.9000000000000004</v>
      </c>
      <c r="G131" s="3"/>
      <c r="H131" s="3"/>
      <c r="I131" s="3"/>
      <c r="J131" s="8"/>
    </row>
    <row r="132" spans="1:10" x14ac:dyDescent="0.25">
      <c r="A132" s="3">
        <v>21</v>
      </c>
      <c r="B132" s="3" t="s">
        <v>64</v>
      </c>
      <c r="C132" s="3" t="s">
        <v>66</v>
      </c>
      <c r="D132" s="3">
        <v>3.3</v>
      </c>
      <c r="E132" s="3">
        <v>3.5</v>
      </c>
      <c r="F132" s="3">
        <f t="shared" si="1"/>
        <v>3.4</v>
      </c>
      <c r="G132" s="3"/>
      <c r="H132" s="3"/>
      <c r="I132" s="3"/>
      <c r="J132" s="8"/>
    </row>
    <row r="133" spans="1:10" x14ac:dyDescent="0.25">
      <c r="A133" s="3">
        <v>22</v>
      </c>
      <c r="B133" s="3" t="s">
        <v>64</v>
      </c>
      <c r="C133" s="3" t="s">
        <v>66</v>
      </c>
      <c r="D133" s="3">
        <v>2.9</v>
      </c>
      <c r="E133" s="3">
        <v>3.3</v>
      </c>
      <c r="F133" s="3">
        <f t="shared" ref="F133:F196" si="2">AVERAGE(D133:E133)</f>
        <v>3.0999999999999996</v>
      </c>
      <c r="G133" s="3"/>
      <c r="H133" s="3"/>
      <c r="I133" s="3"/>
      <c r="J133" s="8"/>
    </row>
    <row r="134" spans="1:10" x14ac:dyDescent="0.25">
      <c r="A134" s="3">
        <v>23</v>
      </c>
      <c r="B134" s="3" t="s">
        <v>64</v>
      </c>
      <c r="C134" s="3" t="s">
        <v>66</v>
      </c>
      <c r="D134" s="3">
        <v>2.1</v>
      </c>
      <c r="E134" s="3">
        <v>2.2000000000000002</v>
      </c>
      <c r="F134" s="3">
        <f t="shared" si="2"/>
        <v>2.1500000000000004</v>
      </c>
      <c r="G134" s="3"/>
      <c r="H134" s="3"/>
      <c r="I134" s="3"/>
      <c r="J134" s="8" t="s">
        <v>44</v>
      </c>
    </row>
    <row r="135" spans="1:10" x14ac:dyDescent="0.25">
      <c r="A135" s="3">
        <v>24</v>
      </c>
      <c r="B135" s="3" t="s">
        <v>64</v>
      </c>
      <c r="C135" s="3" t="s">
        <v>66</v>
      </c>
      <c r="D135" s="3">
        <v>3.3</v>
      </c>
      <c r="E135" s="3">
        <v>3.4</v>
      </c>
      <c r="F135" s="3">
        <f t="shared" si="2"/>
        <v>3.3499999999999996</v>
      </c>
      <c r="G135" s="3"/>
      <c r="H135" s="3"/>
      <c r="I135" s="3"/>
      <c r="J135" s="8"/>
    </row>
    <row r="136" spans="1:10" x14ac:dyDescent="0.25">
      <c r="A136" s="3">
        <v>25</v>
      </c>
      <c r="B136" s="3" t="s">
        <v>64</v>
      </c>
      <c r="C136" s="3" t="s">
        <v>66</v>
      </c>
      <c r="D136" s="3">
        <v>3.6</v>
      </c>
      <c r="E136" s="3">
        <v>4</v>
      </c>
      <c r="F136" s="3">
        <f t="shared" si="2"/>
        <v>3.8</v>
      </c>
      <c r="G136" s="3">
        <v>9.6</v>
      </c>
      <c r="H136" s="3">
        <v>743.6</v>
      </c>
      <c r="I136" s="3">
        <v>23.6</v>
      </c>
      <c r="J136" s="8"/>
    </row>
    <row r="137" spans="1:10" x14ac:dyDescent="0.25">
      <c r="A137" s="3">
        <v>26</v>
      </c>
      <c r="B137" s="3" t="s">
        <v>64</v>
      </c>
      <c r="C137" s="3" t="s">
        <v>66</v>
      </c>
      <c r="D137" s="3">
        <v>2.2999999999999998</v>
      </c>
      <c r="E137" s="3">
        <v>2.7</v>
      </c>
      <c r="F137" s="3">
        <f t="shared" si="2"/>
        <v>2.5</v>
      </c>
      <c r="G137" s="3"/>
      <c r="H137" s="3"/>
      <c r="I137" s="3"/>
      <c r="J137" s="8"/>
    </row>
    <row r="138" spans="1:10" x14ac:dyDescent="0.25">
      <c r="A138" s="3">
        <v>27</v>
      </c>
      <c r="B138" s="3" t="s">
        <v>64</v>
      </c>
      <c r="C138" s="3" t="s">
        <v>66</v>
      </c>
      <c r="D138" s="3">
        <v>2</v>
      </c>
      <c r="E138" s="3">
        <v>1.7</v>
      </c>
      <c r="F138" s="3">
        <f t="shared" si="2"/>
        <v>1.85</v>
      </c>
      <c r="G138" s="3"/>
      <c r="H138" s="3"/>
      <c r="I138" s="3"/>
      <c r="J138" s="8" t="s">
        <v>42</v>
      </c>
    </row>
    <row r="139" spans="1:10" x14ac:dyDescent="0.25">
      <c r="A139" s="3">
        <v>28</v>
      </c>
      <c r="B139" s="3" t="s">
        <v>64</v>
      </c>
      <c r="C139" s="3" t="s">
        <v>66</v>
      </c>
      <c r="D139" s="3">
        <v>2.7</v>
      </c>
      <c r="E139" s="3">
        <v>3.5</v>
      </c>
      <c r="F139" s="3">
        <f t="shared" si="2"/>
        <v>3.1</v>
      </c>
      <c r="G139" s="3"/>
      <c r="H139" s="3"/>
      <c r="I139" s="3"/>
      <c r="J139" s="8"/>
    </row>
    <row r="140" spans="1:10" x14ac:dyDescent="0.25">
      <c r="A140" s="3">
        <v>29</v>
      </c>
      <c r="B140" s="3" t="s">
        <v>64</v>
      </c>
      <c r="C140" s="3" t="s">
        <v>66</v>
      </c>
      <c r="D140" s="3">
        <v>6</v>
      </c>
      <c r="E140" s="3">
        <v>7</v>
      </c>
      <c r="F140" s="3">
        <f t="shared" si="2"/>
        <v>6.5</v>
      </c>
      <c r="G140" s="3"/>
      <c r="H140" s="3"/>
      <c r="I140" s="3"/>
      <c r="J140" s="8"/>
    </row>
    <row r="141" spans="1:10" x14ac:dyDescent="0.25">
      <c r="A141" s="3">
        <v>30</v>
      </c>
      <c r="B141" s="3" t="s">
        <v>64</v>
      </c>
      <c r="C141" s="3" t="s">
        <v>66</v>
      </c>
      <c r="D141" s="3">
        <v>2.6</v>
      </c>
      <c r="E141" s="3">
        <v>3.1</v>
      </c>
      <c r="F141" s="3">
        <f t="shared" si="2"/>
        <v>2.85</v>
      </c>
      <c r="G141" s="3"/>
      <c r="H141" s="3"/>
      <c r="I141" s="3"/>
      <c r="J141" s="8" t="s">
        <v>53</v>
      </c>
    </row>
    <row r="142" spans="1:10" x14ac:dyDescent="0.25">
      <c r="A142" s="3">
        <v>31</v>
      </c>
      <c r="B142" s="3" t="s">
        <v>64</v>
      </c>
      <c r="C142" s="3" t="s">
        <v>66</v>
      </c>
      <c r="D142" s="3">
        <v>3.5</v>
      </c>
      <c r="E142" s="3">
        <v>3.6</v>
      </c>
      <c r="F142" s="3">
        <f t="shared" si="2"/>
        <v>3.55</v>
      </c>
      <c r="G142" s="3"/>
      <c r="H142" s="3"/>
      <c r="I142" s="3"/>
      <c r="J142" s="8"/>
    </row>
    <row r="143" spans="1:10" x14ac:dyDescent="0.25">
      <c r="A143" s="3">
        <v>32</v>
      </c>
      <c r="B143" s="3" t="s">
        <v>64</v>
      </c>
      <c r="C143" s="3" t="s">
        <v>66</v>
      </c>
      <c r="D143" s="3">
        <v>2.5</v>
      </c>
      <c r="E143" s="3">
        <v>2.8</v>
      </c>
      <c r="F143" s="3">
        <f t="shared" si="2"/>
        <v>2.65</v>
      </c>
      <c r="G143" s="3"/>
      <c r="H143" s="3"/>
      <c r="I143" s="3"/>
      <c r="J143" s="8"/>
    </row>
    <row r="144" spans="1:10" x14ac:dyDescent="0.25">
      <c r="A144" s="3">
        <v>33</v>
      </c>
      <c r="B144" s="3" t="s">
        <v>64</v>
      </c>
      <c r="C144" s="3" t="s">
        <v>66</v>
      </c>
      <c r="D144" s="3">
        <v>2.6</v>
      </c>
      <c r="E144" s="3">
        <v>2.6</v>
      </c>
      <c r="F144" s="3">
        <f t="shared" si="2"/>
        <v>2.6</v>
      </c>
      <c r="G144" s="3"/>
      <c r="H144" s="3"/>
      <c r="I144" s="3"/>
      <c r="J144" s="8"/>
    </row>
    <row r="145" spans="1:10" x14ac:dyDescent="0.25">
      <c r="A145" s="3">
        <v>34</v>
      </c>
      <c r="B145" s="3" t="s">
        <v>64</v>
      </c>
      <c r="C145" s="3" t="s">
        <v>66</v>
      </c>
      <c r="D145" s="3">
        <v>2.7</v>
      </c>
      <c r="E145" s="3">
        <v>2.7</v>
      </c>
      <c r="F145" s="3">
        <f t="shared" si="2"/>
        <v>2.7</v>
      </c>
      <c r="G145" s="3"/>
      <c r="H145" s="3"/>
      <c r="I145" s="3"/>
      <c r="J145" s="8"/>
    </row>
    <row r="146" spans="1:10" x14ac:dyDescent="0.25">
      <c r="A146" s="3">
        <v>35</v>
      </c>
      <c r="B146" s="3" t="s">
        <v>64</v>
      </c>
      <c r="C146" s="3" t="s">
        <v>66</v>
      </c>
      <c r="D146" s="3">
        <v>1.8</v>
      </c>
      <c r="E146" s="3">
        <v>2.2000000000000002</v>
      </c>
      <c r="F146" s="3">
        <f t="shared" si="2"/>
        <v>2</v>
      </c>
      <c r="G146" s="3"/>
      <c r="H146" s="3"/>
      <c r="I146" s="3"/>
      <c r="J146" s="8"/>
    </row>
    <row r="147" spans="1:10" x14ac:dyDescent="0.25">
      <c r="A147" s="3">
        <v>36</v>
      </c>
      <c r="B147" s="3" t="s">
        <v>64</v>
      </c>
      <c r="C147" s="3" t="s">
        <v>66</v>
      </c>
      <c r="D147" s="3">
        <v>3.5</v>
      </c>
      <c r="E147" s="3">
        <v>4</v>
      </c>
      <c r="F147" s="3">
        <f t="shared" si="2"/>
        <v>3.75</v>
      </c>
      <c r="G147" s="3"/>
      <c r="H147" s="3"/>
      <c r="I147" s="3"/>
      <c r="J147" s="8"/>
    </row>
    <row r="148" spans="1:10" x14ac:dyDescent="0.25">
      <c r="A148" s="3">
        <v>1</v>
      </c>
      <c r="B148" s="3" t="s">
        <v>69</v>
      </c>
      <c r="C148" s="3" t="s">
        <v>66</v>
      </c>
      <c r="D148" s="3">
        <v>3.5</v>
      </c>
      <c r="E148" s="3">
        <v>3.5</v>
      </c>
      <c r="F148" s="3">
        <f t="shared" si="2"/>
        <v>3.5</v>
      </c>
      <c r="G148" s="3">
        <v>11.9</v>
      </c>
      <c r="H148" s="3">
        <v>499.3</v>
      </c>
      <c r="I148" s="3">
        <v>30.4</v>
      </c>
      <c r="J148" s="8"/>
    </row>
    <row r="149" spans="1:10" x14ac:dyDescent="0.25">
      <c r="A149" s="3">
        <v>2</v>
      </c>
      <c r="B149" s="3" t="s">
        <v>69</v>
      </c>
      <c r="C149" s="3" t="s">
        <v>66</v>
      </c>
      <c r="D149" s="3">
        <v>3.2</v>
      </c>
      <c r="E149" s="3">
        <v>2.8</v>
      </c>
      <c r="F149" s="3">
        <f t="shared" si="2"/>
        <v>3</v>
      </c>
      <c r="G149" s="3"/>
      <c r="H149" s="3"/>
      <c r="I149" s="3"/>
      <c r="J149" s="8"/>
    </row>
    <row r="150" spans="1:10" x14ac:dyDescent="0.25">
      <c r="A150" s="3">
        <v>3</v>
      </c>
      <c r="B150" s="3" t="s">
        <v>69</v>
      </c>
      <c r="C150" s="3" t="s">
        <v>66</v>
      </c>
      <c r="D150" s="3">
        <v>1.4</v>
      </c>
      <c r="E150" s="3">
        <v>2.8</v>
      </c>
      <c r="F150" s="3">
        <f t="shared" si="2"/>
        <v>2.0999999999999996</v>
      </c>
      <c r="G150" s="3"/>
      <c r="H150" s="3"/>
      <c r="I150" s="3"/>
      <c r="J150" s="8"/>
    </row>
    <row r="151" spans="1:10" x14ac:dyDescent="0.25">
      <c r="A151" s="3">
        <v>4</v>
      </c>
      <c r="B151" s="3" t="s">
        <v>69</v>
      </c>
      <c r="C151" s="3" t="s">
        <v>66</v>
      </c>
      <c r="D151" s="3">
        <v>1.3</v>
      </c>
      <c r="E151" s="3">
        <v>1.4</v>
      </c>
      <c r="F151" s="3">
        <f t="shared" si="2"/>
        <v>1.35</v>
      </c>
      <c r="G151" s="3"/>
      <c r="H151" s="3"/>
      <c r="I151" s="3"/>
      <c r="J151" s="8" t="s">
        <v>39</v>
      </c>
    </row>
    <row r="152" spans="1:10" x14ac:dyDescent="0.25">
      <c r="A152" s="3">
        <v>5</v>
      </c>
      <c r="B152" s="3" t="s">
        <v>69</v>
      </c>
      <c r="C152" s="3" t="s">
        <v>66</v>
      </c>
      <c r="D152" s="3">
        <v>2.2999999999999998</v>
      </c>
      <c r="E152" s="3">
        <v>2.5</v>
      </c>
      <c r="F152" s="3">
        <f t="shared" si="2"/>
        <v>2.4</v>
      </c>
      <c r="G152" s="3"/>
      <c r="H152" s="3"/>
      <c r="I152" s="3"/>
      <c r="J152" s="8" t="s">
        <v>40</v>
      </c>
    </row>
    <row r="153" spans="1:10" x14ac:dyDescent="0.25">
      <c r="A153" s="3">
        <v>6</v>
      </c>
      <c r="B153" s="3" t="s">
        <v>69</v>
      </c>
      <c r="C153" s="3" t="s">
        <v>66</v>
      </c>
      <c r="D153" s="3">
        <v>3.2</v>
      </c>
      <c r="E153" s="3">
        <v>3.5</v>
      </c>
      <c r="F153" s="3">
        <f t="shared" si="2"/>
        <v>3.35</v>
      </c>
      <c r="G153" s="3"/>
      <c r="H153" s="3"/>
      <c r="I153" s="3"/>
      <c r="J153" s="8"/>
    </row>
    <row r="154" spans="1:10" x14ac:dyDescent="0.25">
      <c r="A154" s="3">
        <v>7</v>
      </c>
      <c r="B154" s="3" t="s">
        <v>69</v>
      </c>
      <c r="C154" s="3" t="s">
        <v>66</v>
      </c>
      <c r="D154" s="3">
        <v>2</v>
      </c>
      <c r="E154" s="3">
        <v>1.7</v>
      </c>
      <c r="F154" s="3">
        <f t="shared" si="2"/>
        <v>1.85</v>
      </c>
      <c r="G154" s="3"/>
      <c r="H154" s="3"/>
      <c r="I154" s="3"/>
      <c r="J154" s="8" t="s">
        <v>39</v>
      </c>
    </row>
    <row r="155" spans="1:10" x14ac:dyDescent="0.25">
      <c r="A155" s="3">
        <v>8</v>
      </c>
      <c r="B155" s="3" t="s">
        <v>69</v>
      </c>
      <c r="C155" s="3" t="s">
        <v>66</v>
      </c>
      <c r="D155" s="3">
        <v>2</v>
      </c>
      <c r="E155" s="3">
        <v>1.9</v>
      </c>
      <c r="F155" s="3">
        <f t="shared" si="2"/>
        <v>1.95</v>
      </c>
      <c r="G155" s="3"/>
      <c r="H155" s="3"/>
      <c r="I155" s="3"/>
      <c r="J155" s="8" t="s">
        <v>40</v>
      </c>
    </row>
    <row r="156" spans="1:10" x14ac:dyDescent="0.25">
      <c r="A156" s="3">
        <v>9</v>
      </c>
      <c r="B156" s="3" t="s">
        <v>69</v>
      </c>
      <c r="C156" s="3" t="s">
        <v>66</v>
      </c>
      <c r="D156" s="3">
        <v>1.2</v>
      </c>
      <c r="E156" s="3">
        <v>0.9</v>
      </c>
      <c r="F156" s="3">
        <f t="shared" si="2"/>
        <v>1.05</v>
      </c>
      <c r="G156" s="3"/>
      <c r="H156" s="3"/>
      <c r="I156" s="3"/>
      <c r="J156" s="8" t="s">
        <v>41</v>
      </c>
    </row>
    <row r="157" spans="1:10" x14ac:dyDescent="0.25">
      <c r="A157" s="3">
        <v>10</v>
      </c>
      <c r="B157" s="3" t="s">
        <v>69</v>
      </c>
      <c r="C157" s="3" t="s">
        <v>66</v>
      </c>
      <c r="D157" s="3">
        <v>3.2</v>
      </c>
      <c r="E157" s="3">
        <v>3.7</v>
      </c>
      <c r="F157" s="3">
        <f t="shared" si="2"/>
        <v>3.45</v>
      </c>
      <c r="G157" s="3"/>
      <c r="H157" s="3"/>
      <c r="I157" s="3"/>
      <c r="J157" s="8"/>
    </row>
    <row r="158" spans="1:10" x14ac:dyDescent="0.25">
      <c r="A158" s="3">
        <v>11</v>
      </c>
      <c r="B158" s="3" t="s">
        <v>69</v>
      </c>
      <c r="C158" s="3" t="s">
        <v>66</v>
      </c>
      <c r="D158" s="3">
        <v>2.7</v>
      </c>
      <c r="E158" s="3">
        <v>2.1</v>
      </c>
      <c r="F158" s="3">
        <f t="shared" si="2"/>
        <v>2.4000000000000004</v>
      </c>
      <c r="G158" s="3"/>
      <c r="H158" s="3"/>
      <c r="I158" s="3"/>
      <c r="J158" s="8"/>
    </row>
    <row r="159" spans="1:10" x14ac:dyDescent="0.25">
      <c r="A159" s="3">
        <v>12</v>
      </c>
      <c r="B159" s="3" t="s">
        <v>69</v>
      </c>
      <c r="C159" s="3" t="s">
        <v>66</v>
      </c>
      <c r="D159" s="3">
        <v>2.2000000000000002</v>
      </c>
      <c r="E159" s="3">
        <v>2.5</v>
      </c>
      <c r="F159" s="3">
        <f t="shared" si="2"/>
        <v>2.35</v>
      </c>
      <c r="G159" s="3"/>
      <c r="H159" s="3"/>
      <c r="I159" s="3"/>
      <c r="J159" s="8" t="s">
        <v>45</v>
      </c>
    </row>
    <row r="160" spans="1:10" x14ac:dyDescent="0.25">
      <c r="A160" s="3">
        <v>13</v>
      </c>
      <c r="B160" s="3" t="s">
        <v>69</v>
      </c>
      <c r="C160" s="3" t="s">
        <v>66</v>
      </c>
      <c r="D160" s="3">
        <v>1.3</v>
      </c>
      <c r="E160" s="3">
        <v>1.5</v>
      </c>
      <c r="F160" s="3">
        <f t="shared" si="2"/>
        <v>1.4</v>
      </c>
      <c r="G160" s="3">
        <v>10.4</v>
      </c>
      <c r="H160" s="3">
        <v>490.7</v>
      </c>
      <c r="I160" s="3">
        <v>25.8</v>
      </c>
      <c r="J160" s="8" t="s">
        <v>42</v>
      </c>
    </row>
    <row r="161" spans="1:10" x14ac:dyDescent="0.25">
      <c r="A161" s="3">
        <v>14</v>
      </c>
      <c r="B161" s="3" t="s">
        <v>69</v>
      </c>
      <c r="C161" s="3" t="s">
        <v>66</v>
      </c>
      <c r="D161" s="3">
        <v>4</v>
      </c>
      <c r="E161" s="3">
        <v>3.5</v>
      </c>
      <c r="F161" s="3">
        <f t="shared" si="2"/>
        <v>3.75</v>
      </c>
      <c r="G161" s="3"/>
      <c r="H161" s="3"/>
      <c r="I161" s="3"/>
      <c r="J161" s="8" t="s">
        <v>39</v>
      </c>
    </row>
    <row r="162" spans="1:10" x14ac:dyDescent="0.25">
      <c r="A162" s="3">
        <v>15</v>
      </c>
      <c r="B162" s="3" t="s">
        <v>69</v>
      </c>
      <c r="C162" s="3" t="s">
        <v>66</v>
      </c>
      <c r="D162" s="3">
        <v>3</v>
      </c>
      <c r="E162" s="3">
        <v>1.2</v>
      </c>
      <c r="F162" s="3">
        <f t="shared" si="2"/>
        <v>2.1</v>
      </c>
      <c r="G162" s="3"/>
      <c r="H162" s="3"/>
      <c r="I162" s="3"/>
      <c r="J162" s="8" t="s">
        <v>54</v>
      </c>
    </row>
    <row r="163" spans="1:10" x14ac:dyDescent="0.25">
      <c r="A163" s="3">
        <v>16</v>
      </c>
      <c r="B163" s="3" t="s">
        <v>69</v>
      </c>
      <c r="C163" s="3" t="s">
        <v>66</v>
      </c>
      <c r="D163" s="3">
        <v>2.2000000000000002</v>
      </c>
      <c r="E163" s="3">
        <v>2</v>
      </c>
      <c r="F163" s="3">
        <f t="shared" si="2"/>
        <v>2.1</v>
      </c>
      <c r="G163" s="3"/>
      <c r="H163" s="3"/>
      <c r="I163" s="3"/>
      <c r="J163" s="8" t="s">
        <v>40</v>
      </c>
    </row>
    <row r="164" spans="1:10" x14ac:dyDescent="0.25">
      <c r="A164" s="3">
        <v>17</v>
      </c>
      <c r="B164" s="3" t="s">
        <v>69</v>
      </c>
      <c r="C164" s="3" t="s">
        <v>66</v>
      </c>
      <c r="D164" s="3">
        <v>2.4</v>
      </c>
      <c r="E164" s="3">
        <v>2</v>
      </c>
      <c r="F164" s="3">
        <f t="shared" si="2"/>
        <v>2.2000000000000002</v>
      </c>
      <c r="G164" s="3"/>
      <c r="H164" s="3"/>
      <c r="I164" s="3"/>
      <c r="J164" s="8"/>
    </row>
    <row r="165" spans="1:10" x14ac:dyDescent="0.25">
      <c r="A165" s="3">
        <v>18</v>
      </c>
      <c r="B165" s="3" t="s">
        <v>69</v>
      </c>
      <c r="C165" s="3" t="s">
        <v>66</v>
      </c>
      <c r="D165" s="3">
        <v>2.6</v>
      </c>
      <c r="E165" s="3">
        <v>2.1</v>
      </c>
      <c r="F165" s="3">
        <f t="shared" si="2"/>
        <v>2.35</v>
      </c>
      <c r="G165" s="3"/>
      <c r="H165" s="3"/>
      <c r="I165" s="3"/>
      <c r="J165" s="8"/>
    </row>
    <row r="166" spans="1:10" x14ac:dyDescent="0.25">
      <c r="A166" s="3">
        <v>19</v>
      </c>
      <c r="B166" s="3" t="s">
        <v>69</v>
      </c>
      <c r="C166" s="3" t="s">
        <v>66</v>
      </c>
      <c r="D166" s="3">
        <v>1.8</v>
      </c>
      <c r="E166" s="3">
        <v>1.9</v>
      </c>
      <c r="F166" s="3">
        <f t="shared" si="2"/>
        <v>1.85</v>
      </c>
      <c r="G166" s="3"/>
      <c r="H166" s="3"/>
      <c r="I166" s="3"/>
      <c r="J166" s="8" t="s">
        <v>45</v>
      </c>
    </row>
    <row r="167" spans="1:10" x14ac:dyDescent="0.25">
      <c r="A167" s="3">
        <v>20</v>
      </c>
      <c r="B167" s="3" t="s">
        <v>69</v>
      </c>
      <c r="C167" s="3" t="s">
        <v>66</v>
      </c>
      <c r="D167" s="3">
        <v>1.4</v>
      </c>
      <c r="E167" s="3">
        <v>1.3</v>
      </c>
      <c r="F167" s="3">
        <f t="shared" si="2"/>
        <v>1.35</v>
      </c>
      <c r="G167" s="3"/>
      <c r="H167" s="3"/>
      <c r="I167" s="3"/>
      <c r="J167" s="8" t="s">
        <v>46</v>
      </c>
    </row>
    <row r="168" spans="1:10" x14ac:dyDescent="0.25">
      <c r="A168" s="3">
        <v>21</v>
      </c>
      <c r="B168" s="3" t="s">
        <v>69</v>
      </c>
      <c r="C168" s="3" t="s">
        <v>66</v>
      </c>
      <c r="D168" s="3">
        <v>1.3</v>
      </c>
      <c r="E168" s="3">
        <v>1.5</v>
      </c>
      <c r="F168" s="3">
        <f t="shared" si="2"/>
        <v>1.4</v>
      </c>
      <c r="G168" s="3"/>
      <c r="H168" s="3"/>
      <c r="I168" s="3"/>
      <c r="J168" s="8" t="s">
        <v>40</v>
      </c>
    </row>
    <row r="169" spans="1:10" x14ac:dyDescent="0.25">
      <c r="A169" s="3">
        <v>22</v>
      </c>
      <c r="B169" s="3" t="s">
        <v>69</v>
      </c>
      <c r="C169" s="3" t="s">
        <v>66</v>
      </c>
      <c r="D169" s="3">
        <v>1.8</v>
      </c>
      <c r="E169" s="3">
        <v>1.3</v>
      </c>
      <c r="F169" s="3">
        <f t="shared" si="2"/>
        <v>1.55</v>
      </c>
      <c r="G169" s="3"/>
      <c r="H169" s="3"/>
      <c r="I169" s="3"/>
      <c r="J169" s="8" t="s">
        <v>39</v>
      </c>
    </row>
    <row r="170" spans="1:10" x14ac:dyDescent="0.25">
      <c r="A170" s="3">
        <v>23</v>
      </c>
      <c r="B170" s="3" t="s">
        <v>69</v>
      </c>
      <c r="C170" s="3" t="s">
        <v>66</v>
      </c>
      <c r="D170" s="3">
        <v>3</v>
      </c>
      <c r="E170" s="3">
        <v>2.9</v>
      </c>
      <c r="F170" s="3">
        <f t="shared" si="2"/>
        <v>2.95</v>
      </c>
      <c r="G170" s="3"/>
      <c r="H170" s="3"/>
      <c r="I170" s="3"/>
      <c r="J170" s="8"/>
    </row>
    <row r="171" spans="1:10" x14ac:dyDescent="0.25">
      <c r="A171" s="3">
        <v>24</v>
      </c>
      <c r="B171" s="3" t="s">
        <v>69</v>
      </c>
      <c r="C171" s="3" t="s">
        <v>66</v>
      </c>
      <c r="D171" s="3">
        <v>3.1</v>
      </c>
      <c r="E171" s="3">
        <v>2.9</v>
      </c>
      <c r="F171" s="3">
        <f t="shared" si="2"/>
        <v>3</v>
      </c>
      <c r="G171" s="3"/>
      <c r="H171" s="3"/>
      <c r="I171" s="3"/>
      <c r="J171" s="8"/>
    </row>
    <row r="172" spans="1:10" x14ac:dyDescent="0.25">
      <c r="A172" s="3">
        <v>25</v>
      </c>
      <c r="B172" s="3" t="s">
        <v>69</v>
      </c>
      <c r="C172" s="3" t="s">
        <v>66</v>
      </c>
      <c r="D172" s="3">
        <v>1.3</v>
      </c>
      <c r="E172" s="3">
        <v>1.8</v>
      </c>
      <c r="F172" s="3">
        <f t="shared" si="2"/>
        <v>1.55</v>
      </c>
      <c r="G172" s="3">
        <v>11.1</v>
      </c>
      <c r="H172" s="3">
        <v>562.6</v>
      </c>
      <c r="I172" s="3">
        <v>30</v>
      </c>
      <c r="J172" s="8" t="s">
        <v>39</v>
      </c>
    </row>
    <row r="173" spans="1:10" x14ac:dyDescent="0.25">
      <c r="A173" s="3">
        <v>26</v>
      </c>
      <c r="B173" s="3" t="s">
        <v>69</v>
      </c>
      <c r="C173" s="3" t="s">
        <v>66</v>
      </c>
      <c r="D173" s="3">
        <v>3.3</v>
      </c>
      <c r="E173" s="3">
        <v>3.3</v>
      </c>
      <c r="F173" s="3">
        <f t="shared" si="2"/>
        <v>3.3</v>
      </c>
      <c r="G173" s="3"/>
      <c r="H173" s="3"/>
      <c r="I173" s="3"/>
      <c r="J173" s="8"/>
    </row>
    <row r="174" spans="1:10" x14ac:dyDescent="0.25">
      <c r="A174" s="3">
        <v>27</v>
      </c>
      <c r="B174" s="3" t="s">
        <v>69</v>
      </c>
      <c r="C174" s="3" t="s">
        <v>66</v>
      </c>
      <c r="D174" s="3">
        <v>2.1</v>
      </c>
      <c r="E174" s="3">
        <v>1.3</v>
      </c>
      <c r="F174" s="3">
        <f t="shared" si="2"/>
        <v>1.7000000000000002</v>
      </c>
      <c r="G174" s="3"/>
      <c r="H174" s="3"/>
      <c r="I174" s="3"/>
      <c r="J174" s="8" t="s">
        <v>39</v>
      </c>
    </row>
    <row r="175" spans="1:10" x14ac:dyDescent="0.25">
      <c r="A175" s="3">
        <v>28</v>
      </c>
      <c r="B175" s="3" t="s">
        <v>69</v>
      </c>
      <c r="C175" s="3" t="s">
        <v>66</v>
      </c>
      <c r="D175" s="3">
        <v>2.8</v>
      </c>
      <c r="E175" s="3">
        <v>1.8</v>
      </c>
      <c r="F175" s="3">
        <f t="shared" si="2"/>
        <v>2.2999999999999998</v>
      </c>
      <c r="G175" s="3"/>
      <c r="H175" s="3"/>
      <c r="I175" s="3"/>
      <c r="J175" s="8" t="s">
        <v>40</v>
      </c>
    </row>
    <row r="176" spans="1:10" x14ac:dyDescent="0.25">
      <c r="A176" s="3">
        <v>29</v>
      </c>
      <c r="B176" s="3" t="s">
        <v>69</v>
      </c>
      <c r="C176" s="3" t="s">
        <v>66</v>
      </c>
      <c r="D176" s="3">
        <v>1.3</v>
      </c>
      <c r="E176" s="3">
        <v>1.3</v>
      </c>
      <c r="F176" s="3">
        <f t="shared" si="2"/>
        <v>1.3</v>
      </c>
      <c r="G176" s="3"/>
      <c r="H176" s="3"/>
      <c r="I176" s="3"/>
      <c r="J176" s="8" t="s">
        <v>39</v>
      </c>
    </row>
    <row r="177" spans="1:10" x14ac:dyDescent="0.25">
      <c r="A177" s="3">
        <v>30</v>
      </c>
      <c r="B177" s="3" t="s">
        <v>69</v>
      </c>
      <c r="C177" s="3" t="s">
        <v>66</v>
      </c>
      <c r="D177" s="3">
        <v>2.6</v>
      </c>
      <c r="E177" s="3">
        <v>2.1</v>
      </c>
      <c r="F177" s="3">
        <f t="shared" si="2"/>
        <v>2.35</v>
      </c>
      <c r="G177" s="3"/>
      <c r="H177" s="3"/>
      <c r="I177" s="3"/>
      <c r="J177" s="8" t="s">
        <v>40</v>
      </c>
    </row>
    <row r="178" spans="1:10" x14ac:dyDescent="0.25">
      <c r="A178" s="3">
        <v>31</v>
      </c>
      <c r="B178" s="3" t="s">
        <v>69</v>
      </c>
      <c r="C178" s="3" t="s">
        <v>66</v>
      </c>
      <c r="D178" s="3">
        <v>2.6</v>
      </c>
      <c r="E178" s="3">
        <v>2.8</v>
      </c>
      <c r="F178" s="3">
        <f t="shared" si="2"/>
        <v>2.7</v>
      </c>
      <c r="G178" s="3"/>
      <c r="H178" s="3"/>
      <c r="I178" s="3"/>
      <c r="J178" s="8"/>
    </row>
    <row r="179" spans="1:10" x14ac:dyDescent="0.25">
      <c r="A179" s="3">
        <v>32</v>
      </c>
      <c r="B179" s="3" t="s">
        <v>69</v>
      </c>
      <c r="C179" s="3" t="s">
        <v>66</v>
      </c>
      <c r="D179" s="3">
        <v>2.2999999999999998</v>
      </c>
      <c r="E179" s="3">
        <v>2.1</v>
      </c>
      <c r="F179" s="3">
        <f t="shared" si="2"/>
        <v>2.2000000000000002</v>
      </c>
      <c r="G179" s="3"/>
      <c r="H179" s="3"/>
      <c r="I179" s="3"/>
      <c r="J179" s="8"/>
    </row>
    <row r="180" spans="1:10" x14ac:dyDescent="0.25">
      <c r="A180" s="3">
        <v>33</v>
      </c>
      <c r="B180" s="3" t="s">
        <v>69</v>
      </c>
      <c r="C180" s="3" t="s">
        <v>66</v>
      </c>
      <c r="D180" s="3">
        <v>2</v>
      </c>
      <c r="E180" s="3">
        <v>2.5</v>
      </c>
      <c r="F180" s="3">
        <f t="shared" si="2"/>
        <v>2.25</v>
      </c>
      <c r="G180" s="3"/>
      <c r="H180" s="3"/>
      <c r="I180" s="3"/>
      <c r="J180" s="8"/>
    </row>
    <row r="181" spans="1:10" x14ac:dyDescent="0.25">
      <c r="A181" s="3">
        <v>34</v>
      </c>
      <c r="B181" s="3" t="s">
        <v>69</v>
      </c>
      <c r="C181" s="3" t="s">
        <v>66</v>
      </c>
      <c r="D181" s="3">
        <v>2.7</v>
      </c>
      <c r="E181" s="3">
        <v>1.8</v>
      </c>
      <c r="F181" s="3">
        <f t="shared" si="2"/>
        <v>2.25</v>
      </c>
      <c r="G181" s="3"/>
      <c r="H181" s="3"/>
      <c r="I181" s="3"/>
      <c r="J181" s="8"/>
    </row>
    <row r="182" spans="1:10" x14ac:dyDescent="0.25">
      <c r="A182" s="3">
        <v>35</v>
      </c>
      <c r="B182" s="3" t="s">
        <v>69</v>
      </c>
      <c r="C182" s="3" t="s">
        <v>66</v>
      </c>
      <c r="D182" s="3">
        <v>3.3</v>
      </c>
      <c r="E182" s="3">
        <v>3</v>
      </c>
      <c r="F182" s="3">
        <f t="shared" si="2"/>
        <v>3.15</v>
      </c>
      <c r="G182" s="3"/>
      <c r="H182" s="3"/>
      <c r="I182" s="3"/>
      <c r="J182" s="8"/>
    </row>
    <row r="183" spans="1:10" x14ac:dyDescent="0.25">
      <c r="A183" s="3">
        <v>36</v>
      </c>
      <c r="B183" s="3" t="s">
        <v>69</v>
      </c>
      <c r="C183" s="3" t="s">
        <v>66</v>
      </c>
      <c r="D183" s="3">
        <v>1.7</v>
      </c>
      <c r="E183" s="3">
        <v>1.5</v>
      </c>
      <c r="F183" s="3">
        <f t="shared" si="2"/>
        <v>1.6</v>
      </c>
      <c r="G183" s="3"/>
      <c r="H183" s="3"/>
      <c r="I183" s="3"/>
      <c r="J183" s="8" t="s">
        <v>44</v>
      </c>
    </row>
    <row r="184" spans="1:10" x14ac:dyDescent="0.25">
      <c r="A184" s="3">
        <v>1</v>
      </c>
      <c r="B184" s="3" t="s">
        <v>70</v>
      </c>
      <c r="C184" s="3" t="s">
        <v>66</v>
      </c>
      <c r="D184" s="3">
        <v>3.9</v>
      </c>
      <c r="E184" s="3">
        <v>3.6</v>
      </c>
      <c r="F184" s="3">
        <f t="shared" si="2"/>
        <v>3.75</v>
      </c>
      <c r="G184" s="3">
        <v>14.1</v>
      </c>
      <c r="H184" s="3">
        <v>1081.3</v>
      </c>
      <c r="I184" s="3">
        <v>21.1</v>
      </c>
      <c r="J184" s="8" t="s">
        <v>40</v>
      </c>
    </row>
    <row r="185" spans="1:10" x14ac:dyDescent="0.25">
      <c r="A185" s="3">
        <v>2</v>
      </c>
      <c r="B185" s="3" t="s">
        <v>70</v>
      </c>
      <c r="C185" s="3" t="s">
        <v>66</v>
      </c>
      <c r="D185" s="3">
        <v>4.7</v>
      </c>
      <c r="E185" s="3">
        <v>4.9000000000000004</v>
      </c>
      <c r="F185" s="3">
        <f t="shared" si="2"/>
        <v>4.8000000000000007</v>
      </c>
      <c r="G185" s="3">
        <v>16.100000000000001</v>
      </c>
      <c r="H185" s="3"/>
      <c r="I185" s="3"/>
      <c r="J185" s="8"/>
    </row>
    <row r="186" spans="1:10" x14ac:dyDescent="0.25">
      <c r="A186" s="3">
        <v>3</v>
      </c>
      <c r="B186" s="3" t="s">
        <v>70</v>
      </c>
      <c r="C186" s="3" t="s">
        <v>66</v>
      </c>
      <c r="D186" s="3">
        <v>3.6</v>
      </c>
      <c r="E186" s="3">
        <v>3.5</v>
      </c>
      <c r="F186" s="3">
        <f t="shared" si="2"/>
        <v>3.55</v>
      </c>
      <c r="G186" s="3">
        <v>13.4</v>
      </c>
      <c r="H186" s="3"/>
      <c r="I186" s="3"/>
      <c r="J186" s="8"/>
    </row>
    <row r="187" spans="1:10" x14ac:dyDescent="0.25">
      <c r="A187" s="3">
        <v>4</v>
      </c>
      <c r="B187" s="3" t="s">
        <v>70</v>
      </c>
      <c r="C187" s="3" t="s">
        <v>66</v>
      </c>
      <c r="D187" s="3">
        <v>5</v>
      </c>
      <c r="E187" s="3">
        <v>4.7</v>
      </c>
      <c r="F187" s="3">
        <f t="shared" si="2"/>
        <v>4.8499999999999996</v>
      </c>
      <c r="G187" s="3">
        <v>12.3</v>
      </c>
      <c r="H187" s="3"/>
      <c r="I187" s="3"/>
      <c r="J187" s="8" t="s">
        <v>39</v>
      </c>
    </row>
    <row r="188" spans="1:10" x14ac:dyDescent="0.25">
      <c r="A188" s="3">
        <v>5</v>
      </c>
      <c r="B188" s="3" t="s">
        <v>70</v>
      </c>
      <c r="C188" s="3" t="s">
        <v>66</v>
      </c>
      <c r="D188" s="3">
        <v>4.3</v>
      </c>
      <c r="E188" s="3">
        <v>5</v>
      </c>
      <c r="F188" s="3">
        <f t="shared" si="2"/>
        <v>4.6500000000000004</v>
      </c>
      <c r="G188" s="3">
        <v>11.3</v>
      </c>
      <c r="H188" s="3"/>
      <c r="I188" s="3"/>
      <c r="J188" s="8" t="s">
        <v>40</v>
      </c>
    </row>
    <row r="189" spans="1:10" x14ac:dyDescent="0.25">
      <c r="A189" s="3">
        <v>6</v>
      </c>
      <c r="B189" s="3" t="s">
        <v>70</v>
      </c>
      <c r="C189" s="3" t="s">
        <v>66</v>
      </c>
      <c r="D189" s="3">
        <v>4.7</v>
      </c>
      <c r="E189" s="3">
        <v>4.8</v>
      </c>
      <c r="F189" s="3">
        <f t="shared" si="2"/>
        <v>4.75</v>
      </c>
      <c r="G189" s="3">
        <v>11.8</v>
      </c>
      <c r="H189" s="3"/>
      <c r="I189" s="3"/>
      <c r="J189" s="8"/>
    </row>
    <row r="190" spans="1:10" x14ac:dyDescent="0.25">
      <c r="A190" s="3">
        <v>7</v>
      </c>
      <c r="B190" s="3" t="s">
        <v>70</v>
      </c>
      <c r="C190" s="3" t="s">
        <v>66</v>
      </c>
      <c r="D190" s="3">
        <v>4.8</v>
      </c>
      <c r="E190" s="3">
        <v>4.8</v>
      </c>
      <c r="F190" s="3">
        <f t="shared" si="2"/>
        <v>4.8</v>
      </c>
      <c r="G190" s="3">
        <v>12.5</v>
      </c>
      <c r="H190" s="3"/>
      <c r="I190" s="3"/>
      <c r="J190" s="8"/>
    </row>
    <row r="191" spans="1:10" x14ac:dyDescent="0.25">
      <c r="A191" s="3">
        <v>8</v>
      </c>
      <c r="B191" s="3" t="s">
        <v>70</v>
      </c>
      <c r="C191" s="3" t="s">
        <v>66</v>
      </c>
      <c r="D191" s="3">
        <v>3.8</v>
      </c>
      <c r="E191" s="3">
        <v>3.9</v>
      </c>
      <c r="F191" s="3">
        <f t="shared" si="2"/>
        <v>3.8499999999999996</v>
      </c>
      <c r="G191" s="3">
        <v>12.5</v>
      </c>
      <c r="H191" s="3"/>
      <c r="I191" s="3"/>
      <c r="J191" s="8"/>
    </row>
    <row r="192" spans="1:10" x14ac:dyDescent="0.25">
      <c r="A192" s="3">
        <v>9</v>
      </c>
      <c r="B192" s="3" t="s">
        <v>70</v>
      </c>
      <c r="C192" s="3" t="s">
        <v>66</v>
      </c>
      <c r="D192" s="3">
        <v>4.4000000000000004</v>
      </c>
      <c r="E192" s="3">
        <v>4.7</v>
      </c>
      <c r="F192" s="3">
        <f t="shared" si="2"/>
        <v>4.5500000000000007</v>
      </c>
      <c r="G192" s="3">
        <v>11.6</v>
      </c>
      <c r="H192" s="3"/>
      <c r="I192" s="3"/>
      <c r="J192" s="8"/>
    </row>
    <row r="193" spans="1:10" x14ac:dyDescent="0.25">
      <c r="A193" s="3">
        <v>10</v>
      </c>
      <c r="B193" s="3" t="s">
        <v>70</v>
      </c>
      <c r="C193" s="3" t="s">
        <v>66</v>
      </c>
      <c r="D193" s="3">
        <v>3.8</v>
      </c>
      <c r="E193" s="3">
        <v>4</v>
      </c>
      <c r="F193" s="3">
        <f t="shared" si="2"/>
        <v>3.9</v>
      </c>
      <c r="G193" s="3">
        <v>13.1</v>
      </c>
      <c r="H193" s="3"/>
      <c r="I193" s="3"/>
      <c r="J193" s="8" t="s">
        <v>44</v>
      </c>
    </row>
    <row r="194" spans="1:10" x14ac:dyDescent="0.25">
      <c r="A194" s="3">
        <v>11</v>
      </c>
      <c r="B194" s="3" t="s">
        <v>70</v>
      </c>
      <c r="C194" s="3" t="s">
        <v>66</v>
      </c>
      <c r="D194" s="3">
        <v>4.8</v>
      </c>
      <c r="E194" s="3">
        <v>5.0999999999999996</v>
      </c>
      <c r="F194" s="3">
        <f t="shared" si="2"/>
        <v>4.9499999999999993</v>
      </c>
      <c r="G194" s="3">
        <v>10.8</v>
      </c>
      <c r="H194" s="3"/>
      <c r="I194" s="3"/>
      <c r="J194" s="8" t="s">
        <v>40</v>
      </c>
    </row>
    <row r="195" spans="1:10" x14ac:dyDescent="0.25">
      <c r="A195" s="3">
        <v>12</v>
      </c>
      <c r="B195" s="3" t="s">
        <v>70</v>
      </c>
      <c r="C195" s="3" t="s">
        <v>66</v>
      </c>
      <c r="D195" s="3">
        <v>4.4000000000000004</v>
      </c>
      <c r="E195" s="3">
        <v>4.5</v>
      </c>
      <c r="F195" s="3">
        <f t="shared" si="2"/>
        <v>4.45</v>
      </c>
      <c r="G195" s="3">
        <v>10.4</v>
      </c>
      <c r="H195" s="3"/>
      <c r="I195" s="3"/>
      <c r="J195" s="8"/>
    </row>
    <row r="196" spans="1:10" x14ac:dyDescent="0.25">
      <c r="A196" s="3">
        <v>13</v>
      </c>
      <c r="B196" s="3" t="s">
        <v>70</v>
      </c>
      <c r="C196" s="3" t="s">
        <v>66</v>
      </c>
      <c r="D196" s="3">
        <v>4.4000000000000004</v>
      </c>
      <c r="E196" s="3">
        <v>4.2</v>
      </c>
      <c r="F196" s="3">
        <f t="shared" si="2"/>
        <v>4.3000000000000007</v>
      </c>
      <c r="G196" s="3">
        <v>12.9</v>
      </c>
      <c r="H196" s="3">
        <v>1022.8</v>
      </c>
      <c r="I196" s="3">
        <v>21.7</v>
      </c>
      <c r="J196" s="8" t="s">
        <v>44</v>
      </c>
    </row>
    <row r="197" spans="1:10" x14ac:dyDescent="0.25">
      <c r="A197" s="3">
        <v>14</v>
      </c>
      <c r="B197" s="3" t="s">
        <v>70</v>
      </c>
      <c r="C197" s="3" t="s">
        <v>66</v>
      </c>
      <c r="D197" s="3">
        <v>4.4000000000000004</v>
      </c>
      <c r="E197" s="3">
        <v>4.5</v>
      </c>
      <c r="F197" s="3">
        <f t="shared" ref="F197:F260" si="3">AVERAGE(D197:E197)</f>
        <v>4.45</v>
      </c>
      <c r="G197" s="3">
        <v>12.1</v>
      </c>
      <c r="H197" s="3"/>
      <c r="I197" s="3"/>
      <c r="J197" s="8"/>
    </row>
    <row r="198" spans="1:10" x14ac:dyDescent="0.25">
      <c r="A198" s="3">
        <v>15</v>
      </c>
      <c r="B198" s="3" t="s">
        <v>70</v>
      </c>
      <c r="C198" s="3" t="s">
        <v>66</v>
      </c>
      <c r="D198" s="3">
        <v>4.4000000000000004</v>
      </c>
      <c r="E198" s="3">
        <v>4</v>
      </c>
      <c r="F198" s="3">
        <f t="shared" si="3"/>
        <v>4.2</v>
      </c>
      <c r="G198" s="3">
        <v>14.3</v>
      </c>
      <c r="H198" s="3"/>
      <c r="I198" s="3"/>
      <c r="J198" s="8"/>
    </row>
    <row r="199" spans="1:10" x14ac:dyDescent="0.25">
      <c r="A199" s="3">
        <v>16</v>
      </c>
      <c r="B199" s="3" t="s">
        <v>70</v>
      </c>
      <c r="C199" s="3" t="s">
        <v>66</v>
      </c>
      <c r="D199" s="3">
        <v>4.3</v>
      </c>
      <c r="E199" s="3">
        <v>4.4000000000000004</v>
      </c>
      <c r="F199" s="3">
        <f t="shared" si="3"/>
        <v>4.3499999999999996</v>
      </c>
      <c r="G199" s="3">
        <v>12.5</v>
      </c>
      <c r="H199" s="3"/>
      <c r="I199" s="3"/>
      <c r="J199" s="8" t="s">
        <v>44</v>
      </c>
    </row>
    <row r="200" spans="1:10" x14ac:dyDescent="0.25">
      <c r="A200" s="3">
        <v>17</v>
      </c>
      <c r="B200" s="3" t="s">
        <v>70</v>
      </c>
      <c r="C200" s="3" t="s">
        <v>66</v>
      </c>
      <c r="D200" s="3">
        <v>4</v>
      </c>
      <c r="E200" s="3">
        <v>4.2</v>
      </c>
      <c r="F200" s="3">
        <f t="shared" si="3"/>
        <v>4.0999999999999996</v>
      </c>
      <c r="G200" s="3">
        <v>11.6</v>
      </c>
      <c r="H200" s="3"/>
      <c r="I200" s="3"/>
      <c r="J200" s="8" t="s">
        <v>40</v>
      </c>
    </row>
    <row r="201" spans="1:10" x14ac:dyDescent="0.25">
      <c r="A201" s="3">
        <v>18</v>
      </c>
      <c r="B201" s="3" t="s">
        <v>70</v>
      </c>
      <c r="C201" s="3" t="s">
        <v>66</v>
      </c>
      <c r="D201" s="3">
        <v>4</v>
      </c>
      <c r="E201" s="3">
        <v>4.2</v>
      </c>
      <c r="F201" s="3">
        <f t="shared" si="3"/>
        <v>4.0999999999999996</v>
      </c>
      <c r="G201" s="3">
        <v>11.1</v>
      </c>
      <c r="H201" s="3"/>
      <c r="I201" s="3"/>
      <c r="J201" s="8" t="s">
        <v>41</v>
      </c>
    </row>
    <row r="202" spans="1:10" x14ac:dyDescent="0.25">
      <c r="A202" s="3">
        <v>19</v>
      </c>
      <c r="B202" s="3" t="s">
        <v>70</v>
      </c>
      <c r="C202" s="3" t="s">
        <v>66</v>
      </c>
      <c r="D202" s="3">
        <v>4.5999999999999996</v>
      </c>
      <c r="E202" s="3">
        <v>4.3</v>
      </c>
      <c r="F202" s="3">
        <f t="shared" si="3"/>
        <v>4.4499999999999993</v>
      </c>
      <c r="G202" s="3">
        <v>13.5</v>
      </c>
      <c r="H202" s="3"/>
      <c r="I202" s="3"/>
      <c r="J202" s="8" t="s">
        <v>39</v>
      </c>
    </row>
    <row r="203" spans="1:10" x14ac:dyDescent="0.25">
      <c r="A203" s="3">
        <v>20</v>
      </c>
      <c r="B203" s="3" t="s">
        <v>70</v>
      </c>
      <c r="C203" s="3" t="s">
        <v>66</v>
      </c>
      <c r="D203" s="3">
        <v>4.4000000000000004</v>
      </c>
      <c r="E203" s="3">
        <v>4.5</v>
      </c>
      <c r="F203" s="3">
        <f t="shared" si="3"/>
        <v>4.45</v>
      </c>
      <c r="G203" s="3">
        <v>13.1</v>
      </c>
      <c r="H203" s="3"/>
      <c r="I203" s="3"/>
      <c r="J203" s="8"/>
    </row>
    <row r="204" spans="1:10" x14ac:dyDescent="0.25">
      <c r="A204" s="3">
        <v>21</v>
      </c>
      <c r="B204" s="3" t="s">
        <v>70</v>
      </c>
      <c r="C204" s="3" t="s">
        <v>66</v>
      </c>
      <c r="D204" s="3">
        <v>3.9</v>
      </c>
      <c r="E204" s="3">
        <v>4.3</v>
      </c>
      <c r="F204" s="3">
        <f t="shared" si="3"/>
        <v>4.0999999999999996</v>
      </c>
      <c r="G204" s="3">
        <v>12.9</v>
      </c>
      <c r="H204" s="3"/>
      <c r="I204" s="3"/>
      <c r="J204" s="8" t="s">
        <v>44</v>
      </c>
    </row>
    <row r="205" spans="1:10" x14ac:dyDescent="0.25">
      <c r="A205" s="3">
        <v>22</v>
      </c>
      <c r="B205" s="3" t="s">
        <v>70</v>
      </c>
      <c r="C205" s="3" t="s">
        <v>66</v>
      </c>
      <c r="D205" s="3">
        <v>5.7</v>
      </c>
      <c r="E205" s="3">
        <v>6</v>
      </c>
      <c r="F205" s="3">
        <f t="shared" si="3"/>
        <v>5.85</v>
      </c>
      <c r="G205" s="3">
        <v>12.4</v>
      </c>
      <c r="H205" s="3"/>
      <c r="I205" s="3"/>
      <c r="J205" s="8" t="s">
        <v>42</v>
      </c>
    </row>
    <row r="206" spans="1:10" x14ac:dyDescent="0.25">
      <c r="A206" s="3">
        <v>23</v>
      </c>
      <c r="B206" s="3" t="s">
        <v>70</v>
      </c>
      <c r="C206" s="3" t="s">
        <v>66</v>
      </c>
      <c r="D206" s="3">
        <v>4.7</v>
      </c>
      <c r="E206" s="3">
        <v>5.2</v>
      </c>
      <c r="F206" s="3">
        <f t="shared" si="3"/>
        <v>4.95</v>
      </c>
      <c r="G206" s="3">
        <v>12.4</v>
      </c>
      <c r="H206" s="3"/>
      <c r="I206" s="3"/>
      <c r="J206" s="8"/>
    </row>
    <row r="207" spans="1:10" x14ac:dyDescent="0.25">
      <c r="A207" s="3">
        <v>24</v>
      </c>
      <c r="B207" s="3" t="s">
        <v>70</v>
      </c>
      <c r="C207" s="3" t="s">
        <v>66</v>
      </c>
      <c r="D207" s="3">
        <v>3.9</v>
      </c>
      <c r="E207" s="3">
        <v>3.7</v>
      </c>
      <c r="F207" s="3">
        <f t="shared" si="3"/>
        <v>3.8</v>
      </c>
      <c r="G207" s="3">
        <v>13.3</v>
      </c>
      <c r="H207" s="3"/>
      <c r="I207" s="3"/>
      <c r="J207" s="8" t="s">
        <v>39</v>
      </c>
    </row>
    <row r="208" spans="1:10" x14ac:dyDescent="0.25">
      <c r="A208" s="3">
        <v>25</v>
      </c>
      <c r="B208" s="3" t="s">
        <v>70</v>
      </c>
      <c r="C208" s="3" t="s">
        <v>66</v>
      </c>
      <c r="D208" s="3">
        <v>4.4000000000000004</v>
      </c>
      <c r="E208" s="3">
        <v>4.3</v>
      </c>
      <c r="F208" s="3">
        <f t="shared" si="3"/>
        <v>4.3499999999999996</v>
      </c>
      <c r="G208" s="3">
        <v>10.199999999999999</v>
      </c>
      <c r="H208" s="3">
        <v>993</v>
      </c>
      <c r="I208" s="3">
        <v>21</v>
      </c>
      <c r="J208" s="8" t="s">
        <v>44</v>
      </c>
    </row>
    <row r="209" spans="1:10" x14ac:dyDescent="0.25">
      <c r="A209" s="3">
        <v>26</v>
      </c>
      <c r="B209" s="3" t="s">
        <v>70</v>
      </c>
      <c r="C209" s="3" t="s">
        <v>66</v>
      </c>
      <c r="D209" s="3">
        <v>4</v>
      </c>
      <c r="E209" s="3">
        <v>4.7</v>
      </c>
      <c r="F209" s="3">
        <f t="shared" si="3"/>
        <v>4.3499999999999996</v>
      </c>
      <c r="G209" s="3"/>
      <c r="H209" s="3"/>
      <c r="I209" s="3"/>
      <c r="J209" s="8" t="s">
        <v>40</v>
      </c>
    </row>
    <row r="210" spans="1:10" x14ac:dyDescent="0.25">
      <c r="A210" s="3">
        <v>27</v>
      </c>
      <c r="B210" s="3" t="s">
        <v>70</v>
      </c>
      <c r="C210" s="3" t="s">
        <v>66</v>
      </c>
      <c r="D210" s="3">
        <v>4.5999999999999996</v>
      </c>
      <c r="E210" s="3">
        <v>4.3</v>
      </c>
      <c r="F210" s="3">
        <f t="shared" si="3"/>
        <v>4.4499999999999993</v>
      </c>
      <c r="G210" s="3"/>
      <c r="H210" s="3"/>
      <c r="I210" s="3"/>
      <c r="J210" s="8"/>
    </row>
    <row r="211" spans="1:10" x14ac:dyDescent="0.25">
      <c r="A211" s="3">
        <v>28</v>
      </c>
      <c r="B211" s="3" t="s">
        <v>70</v>
      </c>
      <c r="C211" s="3" t="s">
        <v>66</v>
      </c>
      <c r="D211" s="3">
        <v>4.5999999999999996</v>
      </c>
      <c r="E211" s="3">
        <v>4.5</v>
      </c>
      <c r="F211" s="3">
        <f t="shared" si="3"/>
        <v>4.55</v>
      </c>
      <c r="G211" s="3"/>
      <c r="H211" s="3"/>
      <c r="I211" s="3"/>
      <c r="J211" s="8" t="s">
        <v>43</v>
      </c>
    </row>
    <row r="212" spans="1:10" x14ac:dyDescent="0.25">
      <c r="A212" s="3">
        <v>29</v>
      </c>
      <c r="B212" s="3" t="s">
        <v>70</v>
      </c>
      <c r="C212" s="3" t="s">
        <v>66</v>
      </c>
      <c r="D212" s="3">
        <v>4.7</v>
      </c>
      <c r="E212" s="3">
        <v>4.8</v>
      </c>
      <c r="F212" s="3">
        <f t="shared" si="3"/>
        <v>4.75</v>
      </c>
      <c r="G212" s="3"/>
      <c r="H212" s="3"/>
      <c r="I212" s="3"/>
      <c r="J212" s="8" t="s">
        <v>43</v>
      </c>
    </row>
    <row r="213" spans="1:10" x14ac:dyDescent="0.25">
      <c r="A213" s="3">
        <v>30</v>
      </c>
      <c r="B213" s="3" t="s">
        <v>70</v>
      </c>
      <c r="C213" s="3" t="s">
        <v>66</v>
      </c>
      <c r="D213" s="3">
        <v>4.3</v>
      </c>
      <c r="E213" s="3">
        <v>3.8</v>
      </c>
      <c r="F213" s="3">
        <f t="shared" si="3"/>
        <v>4.05</v>
      </c>
      <c r="G213" s="3"/>
      <c r="H213" s="3"/>
      <c r="I213" s="3"/>
      <c r="J213" s="8" t="s">
        <v>39</v>
      </c>
    </row>
    <row r="214" spans="1:10" x14ac:dyDescent="0.25">
      <c r="A214" s="3">
        <v>31</v>
      </c>
      <c r="B214" s="3" t="s">
        <v>70</v>
      </c>
      <c r="C214" s="3" t="s">
        <v>66</v>
      </c>
      <c r="D214" s="3">
        <v>3</v>
      </c>
      <c r="E214" s="3">
        <v>4.8</v>
      </c>
      <c r="F214" s="3">
        <f t="shared" si="3"/>
        <v>3.9</v>
      </c>
      <c r="G214" s="3"/>
      <c r="H214" s="3"/>
      <c r="I214" s="3"/>
      <c r="J214" s="8"/>
    </row>
    <row r="215" spans="1:10" x14ac:dyDescent="0.25">
      <c r="A215" s="3">
        <v>32</v>
      </c>
      <c r="B215" s="3" t="s">
        <v>70</v>
      </c>
      <c r="C215" s="3" t="s">
        <v>66</v>
      </c>
      <c r="D215" s="3">
        <v>4.0999999999999996</v>
      </c>
      <c r="E215" s="3">
        <v>4.3</v>
      </c>
      <c r="F215" s="3">
        <f t="shared" si="3"/>
        <v>4.1999999999999993</v>
      </c>
      <c r="G215" s="3"/>
      <c r="H215" s="3"/>
      <c r="I215" s="3"/>
      <c r="J215" s="8" t="s">
        <v>44</v>
      </c>
    </row>
    <row r="216" spans="1:10" x14ac:dyDescent="0.25">
      <c r="A216" s="3">
        <v>33</v>
      </c>
      <c r="B216" s="3" t="s">
        <v>70</v>
      </c>
      <c r="C216" s="3" t="s">
        <v>66</v>
      </c>
      <c r="D216" s="3">
        <v>4.3</v>
      </c>
      <c r="E216" s="3">
        <v>4.4000000000000004</v>
      </c>
      <c r="F216" s="3">
        <f t="shared" si="3"/>
        <v>4.3499999999999996</v>
      </c>
      <c r="G216" s="3"/>
      <c r="H216" s="3"/>
      <c r="I216" s="3"/>
      <c r="J216" s="8" t="s">
        <v>43</v>
      </c>
    </row>
    <row r="217" spans="1:10" x14ac:dyDescent="0.25">
      <c r="A217" s="3">
        <v>34</v>
      </c>
      <c r="B217" s="3" t="s">
        <v>70</v>
      </c>
      <c r="C217" s="3" t="s">
        <v>66</v>
      </c>
      <c r="D217" s="3">
        <v>3.6</v>
      </c>
      <c r="E217" s="3">
        <v>4</v>
      </c>
      <c r="F217" s="3">
        <f t="shared" si="3"/>
        <v>3.8</v>
      </c>
      <c r="G217" s="3"/>
      <c r="H217" s="3"/>
      <c r="I217" s="3"/>
      <c r="J217" s="8" t="s">
        <v>54</v>
      </c>
    </row>
    <row r="218" spans="1:10" x14ac:dyDescent="0.25">
      <c r="A218" s="3">
        <v>35</v>
      </c>
      <c r="B218" s="3" t="s">
        <v>70</v>
      </c>
      <c r="C218" s="3" t="s">
        <v>66</v>
      </c>
      <c r="D218" s="3">
        <v>3.7</v>
      </c>
      <c r="E218" s="3">
        <v>3.8</v>
      </c>
      <c r="F218" s="3">
        <f t="shared" si="3"/>
        <v>3.75</v>
      </c>
      <c r="G218" s="3"/>
      <c r="H218" s="3"/>
      <c r="I218" s="3"/>
      <c r="J218" s="8" t="s">
        <v>60</v>
      </c>
    </row>
    <row r="219" spans="1:10" x14ac:dyDescent="0.25">
      <c r="A219" s="3">
        <v>36</v>
      </c>
      <c r="B219" s="3" t="s">
        <v>70</v>
      </c>
      <c r="C219" s="3" t="s">
        <v>66</v>
      </c>
      <c r="D219" s="3">
        <v>4</v>
      </c>
      <c r="E219" s="3">
        <v>4.2</v>
      </c>
      <c r="F219" s="3">
        <f t="shared" si="3"/>
        <v>4.0999999999999996</v>
      </c>
      <c r="G219" s="3"/>
      <c r="H219" s="3"/>
      <c r="I219" s="3"/>
      <c r="J219" s="8"/>
    </row>
    <row r="220" spans="1:10" x14ac:dyDescent="0.25">
      <c r="A220" s="3">
        <v>1</v>
      </c>
      <c r="B220" s="3" t="s">
        <v>64</v>
      </c>
      <c r="C220" s="3" t="s">
        <v>67</v>
      </c>
      <c r="D220" s="3">
        <v>1.5</v>
      </c>
      <c r="E220" s="3">
        <v>1.3</v>
      </c>
      <c r="F220" s="3">
        <f t="shared" si="3"/>
        <v>1.4</v>
      </c>
      <c r="G220" s="3">
        <v>9.3000000000000007</v>
      </c>
      <c r="H220" s="3">
        <v>628.9</v>
      </c>
      <c r="I220" s="3">
        <v>21.7</v>
      </c>
      <c r="J220" s="8" t="s">
        <v>48</v>
      </c>
    </row>
    <row r="221" spans="1:10" x14ac:dyDescent="0.25">
      <c r="A221" s="3">
        <v>2</v>
      </c>
      <c r="B221" s="3" t="s">
        <v>64</v>
      </c>
      <c r="C221" s="3" t="s">
        <v>67</v>
      </c>
      <c r="D221" s="3">
        <v>1.2</v>
      </c>
      <c r="E221" s="3">
        <v>1.5</v>
      </c>
      <c r="F221" s="3">
        <f t="shared" si="3"/>
        <v>1.35</v>
      </c>
      <c r="G221" s="3"/>
      <c r="H221" s="3"/>
      <c r="I221" s="3"/>
      <c r="J221" s="8" t="s">
        <v>48</v>
      </c>
    </row>
    <row r="222" spans="1:10" x14ac:dyDescent="0.25">
      <c r="A222" s="3">
        <v>3</v>
      </c>
      <c r="B222" s="3" t="s">
        <v>64</v>
      </c>
      <c r="C222" s="3" t="s">
        <v>67</v>
      </c>
      <c r="D222" s="3">
        <v>2.6</v>
      </c>
      <c r="E222" s="3">
        <v>1.9</v>
      </c>
      <c r="F222" s="3">
        <f t="shared" si="3"/>
        <v>2.25</v>
      </c>
      <c r="G222" s="3"/>
      <c r="H222" s="3"/>
      <c r="I222" s="3"/>
      <c r="J222" s="8" t="s">
        <v>43</v>
      </c>
    </row>
    <row r="223" spans="1:10" x14ac:dyDescent="0.25">
      <c r="A223" s="3">
        <v>4</v>
      </c>
      <c r="B223" s="3" t="s">
        <v>64</v>
      </c>
      <c r="C223" s="3" t="s">
        <v>67</v>
      </c>
      <c r="D223" s="3">
        <v>1.4</v>
      </c>
      <c r="E223" s="3">
        <v>1.3</v>
      </c>
      <c r="F223" s="3">
        <f t="shared" si="3"/>
        <v>1.35</v>
      </c>
      <c r="G223" s="3"/>
      <c r="H223" s="3"/>
      <c r="I223" s="3"/>
      <c r="J223" s="8" t="s">
        <v>44</v>
      </c>
    </row>
    <row r="224" spans="1:10" x14ac:dyDescent="0.25">
      <c r="A224" s="3">
        <v>5</v>
      </c>
      <c r="B224" s="3" t="s">
        <v>64</v>
      </c>
      <c r="C224" s="3" t="s">
        <v>67</v>
      </c>
      <c r="D224" s="3">
        <v>2.4</v>
      </c>
      <c r="E224" s="3">
        <v>2.9</v>
      </c>
      <c r="F224" s="3">
        <f t="shared" si="3"/>
        <v>2.65</v>
      </c>
      <c r="G224" s="3"/>
      <c r="H224" s="3"/>
      <c r="I224" s="3"/>
      <c r="J224" s="8"/>
    </row>
    <row r="225" spans="1:10" x14ac:dyDescent="0.25">
      <c r="A225" s="3">
        <v>6</v>
      </c>
      <c r="B225" s="3" t="s">
        <v>64</v>
      </c>
      <c r="C225" s="3" t="s">
        <v>67</v>
      </c>
      <c r="D225" s="3">
        <v>3.7</v>
      </c>
      <c r="E225" s="3">
        <v>3.7</v>
      </c>
      <c r="F225" s="3">
        <f t="shared" si="3"/>
        <v>3.7</v>
      </c>
      <c r="G225" s="3"/>
      <c r="H225" s="3"/>
      <c r="I225" s="3"/>
      <c r="J225" s="8" t="s">
        <v>49</v>
      </c>
    </row>
    <row r="226" spans="1:10" x14ac:dyDescent="0.25">
      <c r="A226" s="3">
        <v>7</v>
      </c>
      <c r="B226" s="3" t="s">
        <v>64</v>
      </c>
      <c r="C226" s="3" t="s">
        <v>67</v>
      </c>
      <c r="D226" s="3">
        <v>1.3</v>
      </c>
      <c r="E226" s="3">
        <v>2.4</v>
      </c>
      <c r="F226" s="3">
        <f t="shared" si="3"/>
        <v>1.85</v>
      </c>
      <c r="G226" s="3"/>
      <c r="H226" s="3"/>
      <c r="I226" s="3"/>
      <c r="J226" s="8" t="s">
        <v>43</v>
      </c>
    </row>
    <row r="227" spans="1:10" x14ac:dyDescent="0.25">
      <c r="A227" s="3">
        <v>8</v>
      </c>
      <c r="B227" s="3" t="s">
        <v>64</v>
      </c>
      <c r="C227" s="3" t="s">
        <v>67</v>
      </c>
      <c r="D227" s="3">
        <v>2.4</v>
      </c>
      <c r="E227" s="3">
        <v>2.6</v>
      </c>
      <c r="F227" s="3">
        <f t="shared" si="3"/>
        <v>2.5</v>
      </c>
      <c r="G227" s="3"/>
      <c r="H227" s="3"/>
      <c r="I227" s="3"/>
      <c r="J227" s="8"/>
    </row>
    <row r="228" spans="1:10" x14ac:dyDescent="0.25">
      <c r="A228" s="3">
        <v>9</v>
      </c>
      <c r="B228" s="3" t="s">
        <v>64</v>
      </c>
      <c r="C228" s="3" t="s">
        <v>67</v>
      </c>
      <c r="D228" s="3">
        <v>1.8</v>
      </c>
      <c r="E228" s="3">
        <v>1.5</v>
      </c>
      <c r="F228" s="3">
        <f t="shared" si="3"/>
        <v>1.65</v>
      </c>
      <c r="G228" s="3"/>
      <c r="H228" s="3"/>
      <c r="I228" s="3"/>
      <c r="J228" s="8" t="s">
        <v>43</v>
      </c>
    </row>
    <row r="229" spans="1:10" x14ac:dyDescent="0.25">
      <c r="A229" s="3">
        <v>10</v>
      </c>
      <c r="B229" s="3" t="s">
        <v>64</v>
      </c>
      <c r="C229" s="3" t="s">
        <v>67</v>
      </c>
      <c r="D229" s="3">
        <v>2.1</v>
      </c>
      <c r="E229" s="3">
        <v>1.3</v>
      </c>
      <c r="F229" s="3">
        <f t="shared" si="3"/>
        <v>1.7000000000000002</v>
      </c>
      <c r="G229" s="3"/>
      <c r="H229" s="3"/>
      <c r="I229" s="3"/>
      <c r="J229" s="8"/>
    </row>
    <row r="230" spans="1:10" x14ac:dyDescent="0.25">
      <c r="A230" s="3">
        <v>11</v>
      </c>
      <c r="B230" s="3" t="s">
        <v>64</v>
      </c>
      <c r="C230" s="3" t="s">
        <v>67</v>
      </c>
      <c r="D230" s="3">
        <v>2.2999999999999998</v>
      </c>
      <c r="E230" s="3">
        <v>2.4</v>
      </c>
      <c r="F230" s="3">
        <f t="shared" si="3"/>
        <v>2.3499999999999996</v>
      </c>
      <c r="G230" s="3"/>
      <c r="H230" s="3"/>
      <c r="I230" s="3"/>
      <c r="J230" s="8"/>
    </row>
    <row r="231" spans="1:10" x14ac:dyDescent="0.25">
      <c r="A231" s="3">
        <v>12</v>
      </c>
      <c r="B231" s="3" t="s">
        <v>64</v>
      </c>
      <c r="C231" s="3" t="s">
        <v>67</v>
      </c>
      <c r="D231" s="3">
        <v>3</v>
      </c>
      <c r="E231" s="3">
        <v>3.4</v>
      </c>
      <c r="F231" s="3">
        <f t="shared" si="3"/>
        <v>3.2</v>
      </c>
      <c r="G231" s="3"/>
      <c r="H231" s="3"/>
      <c r="I231" s="3"/>
      <c r="J231" s="8"/>
    </row>
    <row r="232" spans="1:10" x14ac:dyDescent="0.25">
      <c r="A232" s="3">
        <v>13</v>
      </c>
      <c r="B232" s="3" t="s">
        <v>64</v>
      </c>
      <c r="C232" s="3" t="s">
        <v>67</v>
      </c>
      <c r="D232" s="3">
        <v>3.1</v>
      </c>
      <c r="E232" s="3">
        <v>3.1</v>
      </c>
      <c r="F232" s="3">
        <f t="shared" si="3"/>
        <v>3.1</v>
      </c>
      <c r="G232" s="3">
        <v>9.9</v>
      </c>
      <c r="H232" s="3">
        <v>631.1</v>
      </c>
      <c r="I232" s="3">
        <v>21.7</v>
      </c>
      <c r="J232" s="8"/>
    </row>
    <row r="233" spans="1:10" x14ac:dyDescent="0.25">
      <c r="A233" s="3">
        <v>14</v>
      </c>
      <c r="B233" s="3" t="s">
        <v>64</v>
      </c>
      <c r="C233" s="3" t="s">
        <v>67</v>
      </c>
      <c r="D233" s="3">
        <v>1.8</v>
      </c>
      <c r="E233" s="3">
        <v>1.8</v>
      </c>
      <c r="F233" s="3">
        <f t="shared" si="3"/>
        <v>1.8</v>
      </c>
      <c r="G233" s="3"/>
      <c r="H233" s="3"/>
      <c r="I233" s="3"/>
      <c r="J233" s="8"/>
    </row>
    <row r="234" spans="1:10" x14ac:dyDescent="0.25">
      <c r="A234" s="3">
        <v>15</v>
      </c>
      <c r="B234" s="3" t="s">
        <v>64</v>
      </c>
      <c r="C234" s="3" t="s">
        <v>67</v>
      </c>
      <c r="D234" s="3">
        <v>0.9</v>
      </c>
      <c r="E234" s="3">
        <v>0.9</v>
      </c>
      <c r="F234" s="3">
        <f t="shared" si="3"/>
        <v>0.9</v>
      </c>
      <c r="G234" s="3"/>
      <c r="H234" s="3"/>
      <c r="I234" s="3"/>
      <c r="J234" s="8" t="s">
        <v>54</v>
      </c>
    </row>
    <row r="235" spans="1:10" x14ac:dyDescent="0.25">
      <c r="A235" s="3">
        <v>16</v>
      </c>
      <c r="B235" s="3" t="s">
        <v>64</v>
      </c>
      <c r="C235" s="3" t="s">
        <v>67</v>
      </c>
      <c r="D235" s="3">
        <v>2</v>
      </c>
      <c r="E235" s="3">
        <v>1.4</v>
      </c>
      <c r="F235" s="3">
        <f t="shared" si="3"/>
        <v>1.7</v>
      </c>
      <c r="G235" s="3"/>
      <c r="H235" s="3"/>
      <c r="I235" s="3"/>
      <c r="J235" s="8" t="s">
        <v>55</v>
      </c>
    </row>
    <row r="236" spans="1:10" x14ac:dyDescent="0.25">
      <c r="A236" s="3">
        <v>17</v>
      </c>
      <c r="B236" s="3" t="s">
        <v>64</v>
      </c>
      <c r="C236" s="3" t="s">
        <v>67</v>
      </c>
      <c r="D236" s="3">
        <v>1.6</v>
      </c>
      <c r="E236" s="3">
        <v>2.4</v>
      </c>
      <c r="F236" s="3">
        <f t="shared" si="3"/>
        <v>2</v>
      </c>
      <c r="G236" s="3"/>
      <c r="H236" s="3"/>
      <c r="I236" s="3"/>
      <c r="J236" s="8" t="s">
        <v>49</v>
      </c>
    </row>
    <row r="237" spans="1:10" x14ac:dyDescent="0.25">
      <c r="A237" s="3">
        <v>18</v>
      </c>
      <c r="B237" s="3" t="s">
        <v>64</v>
      </c>
      <c r="C237" s="3" t="s">
        <v>67</v>
      </c>
      <c r="D237" s="3">
        <v>2.8</v>
      </c>
      <c r="E237" s="3">
        <v>3.5</v>
      </c>
      <c r="F237" s="3">
        <f t="shared" si="3"/>
        <v>3.15</v>
      </c>
      <c r="G237" s="3"/>
      <c r="H237" s="3"/>
      <c r="I237" s="3"/>
      <c r="J237" s="8"/>
    </row>
    <row r="238" spans="1:10" x14ac:dyDescent="0.25">
      <c r="A238" s="3">
        <v>19</v>
      </c>
      <c r="B238" s="3" t="s">
        <v>64</v>
      </c>
      <c r="C238" s="3" t="s">
        <v>67</v>
      </c>
      <c r="D238" s="3">
        <v>2.1</v>
      </c>
      <c r="E238" s="3">
        <v>1.8</v>
      </c>
      <c r="F238" s="3">
        <f t="shared" si="3"/>
        <v>1.9500000000000002</v>
      </c>
      <c r="G238" s="3"/>
      <c r="H238" s="3"/>
      <c r="I238" s="3"/>
      <c r="J238" s="8"/>
    </row>
    <row r="239" spans="1:10" x14ac:dyDescent="0.25">
      <c r="A239" s="3">
        <v>20</v>
      </c>
      <c r="B239" s="3" t="s">
        <v>64</v>
      </c>
      <c r="C239" s="3" t="s">
        <v>67</v>
      </c>
      <c r="D239" s="3">
        <v>2.8</v>
      </c>
      <c r="E239" s="3">
        <v>2.8</v>
      </c>
      <c r="F239" s="3">
        <f t="shared" si="3"/>
        <v>2.8</v>
      </c>
      <c r="G239" s="3"/>
      <c r="H239" s="3"/>
      <c r="I239" s="3"/>
      <c r="J239" s="8"/>
    </row>
    <row r="240" spans="1:10" x14ac:dyDescent="0.25">
      <c r="A240" s="3">
        <v>21</v>
      </c>
      <c r="B240" s="3" t="s">
        <v>64</v>
      </c>
      <c r="C240" s="3" t="s">
        <v>67</v>
      </c>
      <c r="D240" s="3">
        <v>2.2000000000000002</v>
      </c>
      <c r="E240" s="3">
        <v>2.2999999999999998</v>
      </c>
      <c r="F240" s="3">
        <f t="shared" si="3"/>
        <v>2.25</v>
      </c>
      <c r="G240" s="3"/>
      <c r="H240" s="3"/>
      <c r="I240" s="3"/>
      <c r="J240" s="8"/>
    </row>
    <row r="241" spans="1:10" x14ac:dyDescent="0.25">
      <c r="A241" s="3">
        <v>22</v>
      </c>
      <c r="B241" s="3" t="s">
        <v>64</v>
      </c>
      <c r="C241" s="3" t="s">
        <v>67</v>
      </c>
      <c r="D241" s="3">
        <v>3</v>
      </c>
      <c r="E241" s="3">
        <v>2.8</v>
      </c>
      <c r="F241" s="3">
        <f t="shared" si="3"/>
        <v>2.9</v>
      </c>
      <c r="G241" s="3"/>
      <c r="H241" s="3"/>
      <c r="I241" s="3"/>
      <c r="J241" s="8" t="s">
        <v>43</v>
      </c>
    </row>
    <row r="242" spans="1:10" x14ac:dyDescent="0.25">
      <c r="A242" s="3">
        <v>23</v>
      </c>
      <c r="B242" s="3" t="s">
        <v>64</v>
      </c>
      <c r="C242" s="3" t="s">
        <v>67</v>
      </c>
      <c r="D242" s="3">
        <v>1.9</v>
      </c>
      <c r="E242" s="3">
        <v>1.9</v>
      </c>
      <c r="F242" s="3">
        <f t="shared" si="3"/>
        <v>1.9</v>
      </c>
      <c r="G242" s="3"/>
      <c r="H242" s="3"/>
      <c r="I242" s="3"/>
      <c r="J242" s="8"/>
    </row>
    <row r="243" spans="1:10" x14ac:dyDescent="0.25">
      <c r="A243" s="3">
        <v>24</v>
      </c>
      <c r="B243" s="3" t="s">
        <v>64</v>
      </c>
      <c r="C243" s="3" t="s">
        <v>67</v>
      </c>
      <c r="D243" s="3">
        <v>4.0999999999999996</v>
      </c>
      <c r="E243" s="3">
        <v>5</v>
      </c>
      <c r="F243" s="3">
        <f t="shared" si="3"/>
        <v>4.55</v>
      </c>
      <c r="G243" s="3"/>
      <c r="H243" s="3"/>
      <c r="I243" s="3"/>
      <c r="J243" s="8" t="s">
        <v>39</v>
      </c>
    </row>
    <row r="244" spans="1:10" x14ac:dyDescent="0.25">
      <c r="A244" s="3">
        <v>25</v>
      </c>
      <c r="B244" s="3" t="s">
        <v>64</v>
      </c>
      <c r="C244" s="3" t="s">
        <v>67</v>
      </c>
      <c r="D244" s="3">
        <v>2.4</v>
      </c>
      <c r="E244" s="3">
        <v>2.4</v>
      </c>
      <c r="F244" s="3">
        <f t="shared" si="3"/>
        <v>2.4</v>
      </c>
      <c r="G244" s="3">
        <v>9</v>
      </c>
      <c r="H244" s="3">
        <v>631.1</v>
      </c>
      <c r="I244" s="3">
        <v>25.1</v>
      </c>
      <c r="J244" s="8"/>
    </row>
    <row r="245" spans="1:10" x14ac:dyDescent="0.25">
      <c r="A245" s="3">
        <v>26</v>
      </c>
      <c r="B245" s="3" t="s">
        <v>64</v>
      </c>
      <c r="C245" s="3" t="s">
        <v>67</v>
      </c>
      <c r="D245" s="3">
        <v>2.1</v>
      </c>
      <c r="E245" s="3">
        <v>2.2999999999999998</v>
      </c>
      <c r="F245" s="3">
        <f t="shared" si="3"/>
        <v>2.2000000000000002</v>
      </c>
      <c r="G245" s="3"/>
      <c r="H245" s="3"/>
      <c r="I245" s="3"/>
      <c r="J245" s="8" t="s">
        <v>43</v>
      </c>
    </row>
    <row r="246" spans="1:10" x14ac:dyDescent="0.25">
      <c r="A246" s="3">
        <v>27</v>
      </c>
      <c r="B246" s="3" t="s">
        <v>64</v>
      </c>
      <c r="C246" s="3" t="s">
        <v>67</v>
      </c>
      <c r="D246" s="3">
        <v>3</v>
      </c>
      <c r="E246" s="3">
        <v>3</v>
      </c>
      <c r="F246" s="3">
        <f t="shared" si="3"/>
        <v>3</v>
      </c>
      <c r="G246" s="3"/>
      <c r="H246" s="3"/>
      <c r="I246" s="3"/>
      <c r="J246" s="8" t="s">
        <v>44</v>
      </c>
    </row>
    <row r="247" spans="1:10" x14ac:dyDescent="0.25">
      <c r="A247" s="3">
        <v>28</v>
      </c>
      <c r="B247" s="3" t="s">
        <v>64</v>
      </c>
      <c r="C247" s="3" t="s">
        <v>67</v>
      </c>
      <c r="D247" s="3">
        <v>2.1</v>
      </c>
      <c r="E247" s="3">
        <v>1.9</v>
      </c>
      <c r="F247" s="3">
        <f t="shared" si="3"/>
        <v>2</v>
      </c>
      <c r="G247" s="3"/>
      <c r="H247" s="3"/>
      <c r="I247" s="3"/>
      <c r="J247" s="8" t="s">
        <v>43</v>
      </c>
    </row>
    <row r="248" spans="1:10" x14ac:dyDescent="0.25">
      <c r="A248" s="3">
        <v>29</v>
      </c>
      <c r="B248" s="3" t="s">
        <v>64</v>
      </c>
      <c r="C248" s="3" t="s">
        <v>67</v>
      </c>
      <c r="D248" s="3">
        <v>2.8</v>
      </c>
      <c r="E248" s="3">
        <v>2.5</v>
      </c>
      <c r="F248" s="3">
        <f t="shared" si="3"/>
        <v>2.65</v>
      </c>
      <c r="G248" s="3"/>
      <c r="H248" s="3"/>
      <c r="I248" s="3"/>
      <c r="J248" s="8"/>
    </row>
    <row r="249" spans="1:10" x14ac:dyDescent="0.25">
      <c r="A249" s="3">
        <v>30</v>
      </c>
      <c r="B249" s="3" t="s">
        <v>64</v>
      </c>
      <c r="C249" s="3" t="s">
        <v>67</v>
      </c>
      <c r="D249" s="3">
        <v>1.6</v>
      </c>
      <c r="E249" s="3">
        <v>2</v>
      </c>
      <c r="F249" s="3">
        <f t="shared" si="3"/>
        <v>1.8</v>
      </c>
      <c r="G249" s="3"/>
      <c r="H249" s="3"/>
      <c r="I249" s="3"/>
      <c r="J249" s="8" t="s">
        <v>54</v>
      </c>
    </row>
    <row r="250" spans="1:10" x14ac:dyDescent="0.25">
      <c r="A250" s="3">
        <v>31</v>
      </c>
      <c r="B250" s="3" t="s">
        <v>64</v>
      </c>
      <c r="C250" s="3" t="s">
        <v>67</v>
      </c>
      <c r="D250" s="3">
        <v>1.6</v>
      </c>
      <c r="E250" s="3">
        <v>1.5</v>
      </c>
      <c r="F250" s="3">
        <f t="shared" si="3"/>
        <v>1.55</v>
      </c>
      <c r="G250" s="3"/>
      <c r="H250" s="3"/>
      <c r="I250" s="3"/>
      <c r="J250" s="8"/>
    </row>
    <row r="251" spans="1:10" x14ac:dyDescent="0.25">
      <c r="A251" s="3">
        <v>32</v>
      </c>
      <c r="B251" s="3" t="s">
        <v>64</v>
      </c>
      <c r="C251" s="3" t="s">
        <v>67</v>
      </c>
      <c r="D251" s="3">
        <v>1.54</v>
      </c>
      <c r="E251" s="3">
        <v>1.3</v>
      </c>
      <c r="F251" s="3">
        <f t="shared" si="3"/>
        <v>1.42</v>
      </c>
      <c r="G251" s="3"/>
      <c r="H251" s="3"/>
      <c r="I251" s="3"/>
      <c r="J251" s="8" t="s">
        <v>42</v>
      </c>
    </row>
    <row r="252" spans="1:10" x14ac:dyDescent="0.25">
      <c r="A252" s="3">
        <v>33</v>
      </c>
      <c r="B252" s="3" t="s">
        <v>64</v>
      </c>
      <c r="C252" s="3" t="s">
        <v>67</v>
      </c>
      <c r="D252" s="3">
        <v>2.8</v>
      </c>
      <c r="E252" s="3">
        <v>2.4</v>
      </c>
      <c r="F252" s="3">
        <f t="shared" si="3"/>
        <v>2.5999999999999996</v>
      </c>
      <c r="G252" s="3"/>
      <c r="H252" s="3"/>
      <c r="I252" s="3"/>
      <c r="J252" s="8"/>
    </row>
    <row r="253" spans="1:10" x14ac:dyDescent="0.25">
      <c r="A253" s="3">
        <v>34</v>
      </c>
      <c r="B253" s="3" t="s">
        <v>64</v>
      </c>
      <c r="C253" s="3" t="s">
        <v>67</v>
      </c>
      <c r="D253" s="3">
        <v>1</v>
      </c>
      <c r="E253" s="3">
        <v>1</v>
      </c>
      <c r="F253" s="3">
        <f t="shared" si="3"/>
        <v>1</v>
      </c>
      <c r="G253" s="3"/>
      <c r="H253" s="3"/>
      <c r="I253" s="3"/>
      <c r="J253" s="8" t="s">
        <v>49</v>
      </c>
    </row>
    <row r="254" spans="1:10" x14ac:dyDescent="0.25">
      <c r="A254" s="3">
        <v>35</v>
      </c>
      <c r="B254" s="3" t="s">
        <v>64</v>
      </c>
      <c r="C254" s="3" t="s">
        <v>67</v>
      </c>
      <c r="D254" s="3">
        <v>3.5</v>
      </c>
      <c r="E254" s="3">
        <v>2.7</v>
      </c>
      <c r="F254" s="3">
        <f t="shared" si="3"/>
        <v>3.1</v>
      </c>
      <c r="G254" s="3"/>
      <c r="H254" s="3"/>
      <c r="I254" s="3"/>
      <c r="J254" s="8" t="s">
        <v>42</v>
      </c>
    </row>
    <row r="255" spans="1:10" x14ac:dyDescent="0.25">
      <c r="A255" s="3">
        <v>36</v>
      </c>
      <c r="B255" s="3" t="s">
        <v>64</v>
      </c>
      <c r="C255" s="3" t="s">
        <v>67</v>
      </c>
      <c r="D255" s="3">
        <v>1.7</v>
      </c>
      <c r="E255" s="3">
        <v>1.3</v>
      </c>
      <c r="F255" s="3">
        <f t="shared" si="3"/>
        <v>1.5</v>
      </c>
      <c r="G255" s="3"/>
      <c r="H255" s="3"/>
      <c r="I255" s="3"/>
      <c r="J255" s="8" t="s">
        <v>49</v>
      </c>
    </row>
    <row r="256" spans="1:10" x14ac:dyDescent="0.25">
      <c r="A256" s="3">
        <v>1</v>
      </c>
      <c r="B256" s="3" t="s">
        <v>69</v>
      </c>
      <c r="C256" s="3" t="s">
        <v>67</v>
      </c>
      <c r="D256" s="3">
        <v>3.3</v>
      </c>
      <c r="E256" s="3">
        <v>2.7</v>
      </c>
      <c r="F256" s="3">
        <f t="shared" si="3"/>
        <v>3</v>
      </c>
      <c r="G256" s="3">
        <v>11.2</v>
      </c>
      <c r="H256" s="3">
        <v>456.4</v>
      </c>
      <c r="I256" s="3">
        <v>25.9</v>
      </c>
      <c r="J256" s="8" t="s">
        <v>42</v>
      </c>
    </row>
    <row r="257" spans="1:10" x14ac:dyDescent="0.25">
      <c r="A257" s="3">
        <v>2</v>
      </c>
      <c r="B257" s="3" t="s">
        <v>69</v>
      </c>
      <c r="C257" s="3" t="s">
        <v>67</v>
      </c>
      <c r="D257" s="3">
        <v>2.8</v>
      </c>
      <c r="E257" s="3">
        <v>1.6</v>
      </c>
      <c r="F257" s="3">
        <f t="shared" si="3"/>
        <v>2.2000000000000002</v>
      </c>
      <c r="G257" s="3"/>
      <c r="H257" s="3"/>
      <c r="I257" s="3"/>
      <c r="J257" s="8" t="s">
        <v>42</v>
      </c>
    </row>
    <row r="258" spans="1:10" x14ac:dyDescent="0.25">
      <c r="A258" s="3">
        <v>3</v>
      </c>
      <c r="B258" s="3" t="s">
        <v>69</v>
      </c>
      <c r="C258" s="3" t="s">
        <v>67</v>
      </c>
      <c r="D258" s="3">
        <v>1.6</v>
      </c>
      <c r="E258" s="3">
        <v>0.8</v>
      </c>
      <c r="F258" s="3">
        <f t="shared" si="3"/>
        <v>1.2000000000000002</v>
      </c>
      <c r="G258" s="3"/>
      <c r="H258" s="3"/>
      <c r="I258" s="3"/>
      <c r="J258" s="8" t="s">
        <v>48</v>
      </c>
    </row>
    <row r="259" spans="1:10" x14ac:dyDescent="0.25">
      <c r="A259" s="3">
        <v>4</v>
      </c>
      <c r="B259" s="3" t="s">
        <v>69</v>
      </c>
      <c r="C259" s="3" t="s">
        <v>67</v>
      </c>
      <c r="D259" s="3">
        <v>1.5</v>
      </c>
      <c r="E259" s="3">
        <v>1.5</v>
      </c>
      <c r="F259" s="3">
        <f t="shared" si="3"/>
        <v>1.5</v>
      </c>
      <c r="G259" s="3"/>
      <c r="H259" s="3"/>
      <c r="I259" s="3"/>
      <c r="J259" s="8" t="s">
        <v>42</v>
      </c>
    </row>
    <row r="260" spans="1:10" x14ac:dyDescent="0.25">
      <c r="A260" s="3">
        <v>5</v>
      </c>
      <c r="B260" s="3" t="s">
        <v>69</v>
      </c>
      <c r="C260" s="3" t="s">
        <v>67</v>
      </c>
      <c r="D260" s="3">
        <v>1.1000000000000001</v>
      </c>
      <c r="E260" s="3">
        <v>1.3</v>
      </c>
      <c r="F260" s="3">
        <f t="shared" si="3"/>
        <v>1.2000000000000002</v>
      </c>
      <c r="G260" s="3"/>
      <c r="H260" s="3"/>
      <c r="I260" s="3"/>
      <c r="J260" s="8" t="s">
        <v>42</v>
      </c>
    </row>
    <row r="261" spans="1:10" x14ac:dyDescent="0.25">
      <c r="A261" s="3">
        <v>6</v>
      </c>
      <c r="B261" s="3" t="s">
        <v>69</v>
      </c>
      <c r="C261" s="3" t="s">
        <v>67</v>
      </c>
      <c r="D261" s="3">
        <v>2</v>
      </c>
      <c r="E261" s="3">
        <v>2.5</v>
      </c>
      <c r="F261" s="3">
        <f t="shared" ref="F261:F324" si="4">AVERAGE(D261:E261)</f>
        <v>2.25</v>
      </c>
      <c r="G261" s="3"/>
      <c r="H261" s="3"/>
      <c r="I261" s="3"/>
      <c r="J261" s="8" t="s">
        <v>39</v>
      </c>
    </row>
    <row r="262" spans="1:10" x14ac:dyDescent="0.25">
      <c r="A262" s="3">
        <v>7</v>
      </c>
      <c r="B262" s="3" t="s">
        <v>69</v>
      </c>
      <c r="C262" s="3" t="s">
        <v>67</v>
      </c>
      <c r="D262" s="3">
        <v>1.4</v>
      </c>
      <c r="E262" s="3">
        <v>1.2</v>
      </c>
      <c r="F262" s="3">
        <f t="shared" si="4"/>
        <v>1.2999999999999998</v>
      </c>
      <c r="G262" s="3"/>
      <c r="H262" s="3"/>
      <c r="I262" s="3"/>
      <c r="J262" s="8" t="s">
        <v>42</v>
      </c>
    </row>
    <row r="263" spans="1:10" x14ac:dyDescent="0.25">
      <c r="A263" s="3">
        <v>8</v>
      </c>
      <c r="B263" s="3" t="s">
        <v>69</v>
      </c>
      <c r="C263" s="3" t="s">
        <v>67</v>
      </c>
      <c r="D263" s="3">
        <v>3</v>
      </c>
      <c r="E263" s="3">
        <v>3</v>
      </c>
      <c r="F263" s="3">
        <f t="shared" si="4"/>
        <v>3</v>
      </c>
      <c r="G263" s="3"/>
      <c r="H263" s="3"/>
      <c r="I263" s="3"/>
      <c r="J263" s="8" t="s">
        <v>39</v>
      </c>
    </row>
    <row r="264" spans="1:10" x14ac:dyDescent="0.25">
      <c r="A264" s="3">
        <v>9</v>
      </c>
      <c r="B264" s="3" t="s">
        <v>69</v>
      </c>
      <c r="C264" s="3" t="s">
        <v>67</v>
      </c>
      <c r="D264" s="3">
        <v>1</v>
      </c>
      <c r="E264" s="3">
        <v>0.3</v>
      </c>
      <c r="F264" s="3">
        <f t="shared" si="4"/>
        <v>0.65</v>
      </c>
      <c r="G264" s="3"/>
      <c r="H264" s="3"/>
      <c r="I264" s="3"/>
      <c r="J264" s="8" t="s">
        <v>42</v>
      </c>
    </row>
    <row r="265" spans="1:10" x14ac:dyDescent="0.25">
      <c r="A265" s="3">
        <v>10</v>
      </c>
      <c r="B265" s="3" t="s">
        <v>69</v>
      </c>
      <c r="C265" s="3" t="s">
        <v>67</v>
      </c>
      <c r="D265" s="3">
        <v>1.7</v>
      </c>
      <c r="E265" s="3">
        <v>2.7</v>
      </c>
      <c r="F265" s="3">
        <f t="shared" si="4"/>
        <v>2.2000000000000002</v>
      </c>
      <c r="G265" s="3"/>
      <c r="H265" s="3"/>
      <c r="I265" s="3"/>
      <c r="J265" s="8" t="s">
        <v>44</v>
      </c>
    </row>
    <row r="266" spans="1:10" x14ac:dyDescent="0.25">
      <c r="A266" s="3">
        <v>11</v>
      </c>
      <c r="B266" s="3" t="s">
        <v>69</v>
      </c>
      <c r="C266" s="3" t="s">
        <v>67</v>
      </c>
      <c r="D266" s="3">
        <v>3</v>
      </c>
      <c r="E266" s="3">
        <v>4.5999999999999996</v>
      </c>
      <c r="F266" s="3">
        <f t="shared" si="4"/>
        <v>3.8</v>
      </c>
      <c r="G266" s="3"/>
      <c r="H266" s="3"/>
      <c r="I266" s="3"/>
      <c r="J266" s="8"/>
    </row>
    <row r="267" spans="1:10" x14ac:dyDescent="0.25">
      <c r="A267" s="3">
        <v>12</v>
      </c>
      <c r="B267" s="3" t="s">
        <v>69</v>
      </c>
      <c r="C267" s="3" t="s">
        <v>67</v>
      </c>
      <c r="D267" s="3">
        <v>1.8</v>
      </c>
      <c r="E267" s="3">
        <v>1.6</v>
      </c>
      <c r="F267" s="3">
        <f t="shared" si="4"/>
        <v>1.7000000000000002</v>
      </c>
      <c r="G267" s="3"/>
      <c r="H267" s="3"/>
      <c r="I267" s="3"/>
      <c r="J267" s="8" t="s">
        <v>44</v>
      </c>
    </row>
    <row r="268" spans="1:10" x14ac:dyDescent="0.25">
      <c r="A268" s="3">
        <v>13</v>
      </c>
      <c r="B268" s="3" t="s">
        <v>69</v>
      </c>
      <c r="C268" s="3" t="s">
        <v>67</v>
      </c>
      <c r="D268" s="3">
        <v>1.1000000000000001</v>
      </c>
      <c r="E268" s="3">
        <v>1</v>
      </c>
      <c r="F268" s="3">
        <f t="shared" si="4"/>
        <v>1.05</v>
      </c>
      <c r="G268" s="3">
        <v>11.7</v>
      </c>
      <c r="H268" s="3">
        <v>451.4</v>
      </c>
      <c r="I268" s="3">
        <v>26.8</v>
      </c>
      <c r="J268" s="8" t="s">
        <v>42</v>
      </c>
    </row>
    <row r="269" spans="1:10" x14ac:dyDescent="0.25">
      <c r="A269" s="3">
        <v>14</v>
      </c>
      <c r="B269" s="3" t="s">
        <v>69</v>
      </c>
      <c r="C269" s="3" t="s">
        <v>67</v>
      </c>
      <c r="D269" s="3">
        <v>1.1000000000000001</v>
      </c>
      <c r="E269" s="3">
        <v>1.6</v>
      </c>
      <c r="F269" s="3">
        <f t="shared" si="4"/>
        <v>1.35</v>
      </c>
      <c r="G269" s="3"/>
      <c r="H269" s="3"/>
      <c r="I269" s="3"/>
      <c r="J269" s="8"/>
    </row>
    <row r="270" spans="1:10" x14ac:dyDescent="0.25">
      <c r="A270" s="3">
        <v>15</v>
      </c>
      <c r="B270" s="3" t="s">
        <v>69</v>
      </c>
      <c r="C270" s="3" t="s">
        <v>67</v>
      </c>
      <c r="D270" s="3">
        <v>1.3</v>
      </c>
      <c r="E270" s="3">
        <v>1.3</v>
      </c>
      <c r="F270" s="3">
        <f t="shared" si="4"/>
        <v>1.3</v>
      </c>
      <c r="G270" s="3"/>
      <c r="H270" s="3"/>
      <c r="I270" s="3"/>
      <c r="J270" s="8" t="s">
        <v>42</v>
      </c>
    </row>
    <row r="271" spans="1:10" x14ac:dyDescent="0.25">
      <c r="A271" s="3">
        <v>16</v>
      </c>
      <c r="B271" s="3" t="s">
        <v>69</v>
      </c>
      <c r="C271" s="3" t="s">
        <v>67</v>
      </c>
      <c r="D271" s="3">
        <v>0</v>
      </c>
      <c r="E271" s="3">
        <v>0.4</v>
      </c>
      <c r="F271" s="3">
        <f t="shared" si="4"/>
        <v>0.2</v>
      </c>
      <c r="G271" s="3"/>
      <c r="H271" s="3"/>
      <c r="I271" s="3"/>
      <c r="J271" s="8" t="s">
        <v>54</v>
      </c>
    </row>
    <row r="272" spans="1:10" x14ac:dyDescent="0.25">
      <c r="A272" s="3">
        <v>17</v>
      </c>
      <c r="B272" s="3" t="s">
        <v>69</v>
      </c>
      <c r="C272" s="3" t="s">
        <v>67</v>
      </c>
      <c r="D272" s="3">
        <v>1.5</v>
      </c>
      <c r="E272" s="3">
        <v>1.5</v>
      </c>
      <c r="F272" s="3">
        <f t="shared" si="4"/>
        <v>1.5</v>
      </c>
      <c r="G272" s="3"/>
      <c r="H272" s="3"/>
      <c r="I272" s="3"/>
      <c r="J272" s="8" t="s">
        <v>42</v>
      </c>
    </row>
    <row r="273" spans="1:10" x14ac:dyDescent="0.25">
      <c r="A273" s="3">
        <v>18</v>
      </c>
      <c r="B273" s="3" t="s">
        <v>69</v>
      </c>
      <c r="C273" s="3" t="s">
        <v>67</v>
      </c>
      <c r="D273" s="3">
        <v>2.6</v>
      </c>
      <c r="E273" s="3">
        <v>2</v>
      </c>
      <c r="F273" s="3">
        <f t="shared" si="4"/>
        <v>2.2999999999999998</v>
      </c>
      <c r="G273" s="3"/>
      <c r="H273" s="3"/>
      <c r="I273" s="3"/>
      <c r="J273" s="8" t="s">
        <v>39</v>
      </c>
    </row>
    <row r="274" spans="1:10" x14ac:dyDescent="0.25">
      <c r="A274" s="3">
        <v>19</v>
      </c>
      <c r="B274" s="3" t="s">
        <v>69</v>
      </c>
      <c r="C274" s="3" t="s">
        <v>67</v>
      </c>
      <c r="D274" s="3">
        <v>1</v>
      </c>
      <c r="E274" s="3">
        <v>2.8</v>
      </c>
      <c r="F274" s="3">
        <f t="shared" si="4"/>
        <v>1.9</v>
      </c>
      <c r="G274" s="3"/>
      <c r="H274" s="3"/>
      <c r="I274" s="3"/>
      <c r="J274" s="8"/>
    </row>
    <row r="275" spans="1:10" x14ac:dyDescent="0.25">
      <c r="A275" s="3">
        <v>20</v>
      </c>
      <c r="B275" s="3" t="s">
        <v>69</v>
      </c>
      <c r="C275" s="3" t="s">
        <v>67</v>
      </c>
      <c r="D275" s="3">
        <v>0.3</v>
      </c>
      <c r="E275" s="3">
        <v>0.3</v>
      </c>
      <c r="F275" s="3">
        <f t="shared" si="4"/>
        <v>0.3</v>
      </c>
      <c r="G275" s="3"/>
      <c r="H275" s="3"/>
      <c r="I275" s="3"/>
      <c r="J275" s="8" t="s">
        <v>42</v>
      </c>
    </row>
    <row r="276" spans="1:10" x14ac:dyDescent="0.25">
      <c r="A276" s="3">
        <v>21</v>
      </c>
      <c r="B276" s="3" t="s">
        <v>69</v>
      </c>
      <c r="C276" s="3" t="s">
        <v>67</v>
      </c>
      <c r="D276" s="3">
        <v>1.1000000000000001</v>
      </c>
      <c r="E276" s="3">
        <v>1.8</v>
      </c>
      <c r="F276" s="3">
        <f t="shared" si="4"/>
        <v>1.4500000000000002</v>
      </c>
      <c r="G276" s="3"/>
      <c r="H276" s="3"/>
      <c r="I276" s="3"/>
      <c r="J276" s="8" t="s">
        <v>42</v>
      </c>
    </row>
    <row r="277" spans="1:10" x14ac:dyDescent="0.25">
      <c r="A277" s="3">
        <v>22</v>
      </c>
      <c r="B277" s="3" t="s">
        <v>69</v>
      </c>
      <c r="C277" s="3" t="s">
        <v>67</v>
      </c>
      <c r="D277" s="3">
        <v>2.8</v>
      </c>
      <c r="E277" s="3">
        <v>2.6</v>
      </c>
      <c r="F277" s="3">
        <f t="shared" si="4"/>
        <v>2.7</v>
      </c>
      <c r="G277" s="3"/>
      <c r="H277" s="3"/>
      <c r="I277" s="3"/>
      <c r="J277" s="8"/>
    </row>
    <row r="278" spans="1:10" x14ac:dyDescent="0.25">
      <c r="A278" s="3">
        <v>23</v>
      </c>
      <c r="B278" s="3" t="s">
        <v>69</v>
      </c>
      <c r="C278" s="3" t="s">
        <v>67</v>
      </c>
      <c r="D278" s="3">
        <v>2.8</v>
      </c>
      <c r="E278" s="3">
        <v>3.1</v>
      </c>
      <c r="F278" s="3">
        <f t="shared" si="4"/>
        <v>2.95</v>
      </c>
      <c r="G278" s="3"/>
      <c r="H278" s="3"/>
      <c r="I278" s="3"/>
      <c r="J278" s="8"/>
    </row>
    <row r="279" spans="1:10" x14ac:dyDescent="0.25">
      <c r="A279" s="3">
        <v>24</v>
      </c>
      <c r="B279" s="3" t="s">
        <v>69</v>
      </c>
      <c r="C279" s="3" t="s">
        <v>67</v>
      </c>
      <c r="D279" s="3">
        <v>1</v>
      </c>
      <c r="E279" s="3">
        <v>0.3</v>
      </c>
      <c r="F279" s="3">
        <f t="shared" si="4"/>
        <v>0.65</v>
      </c>
      <c r="G279" s="3"/>
      <c r="H279" s="3"/>
      <c r="I279" s="3"/>
      <c r="J279" s="8" t="s">
        <v>42</v>
      </c>
    </row>
    <row r="280" spans="1:10" x14ac:dyDescent="0.25">
      <c r="A280" s="3">
        <v>25</v>
      </c>
      <c r="B280" s="3" t="s">
        <v>69</v>
      </c>
      <c r="C280" s="3" t="s">
        <v>67</v>
      </c>
      <c r="D280" s="3">
        <v>1.7</v>
      </c>
      <c r="E280" s="3">
        <v>1.8</v>
      </c>
      <c r="F280" s="3">
        <f t="shared" si="4"/>
        <v>1.75</v>
      </c>
      <c r="G280" s="3">
        <v>11.4</v>
      </c>
      <c r="H280" s="3">
        <v>496.8</v>
      </c>
      <c r="I280" s="3">
        <v>26.1</v>
      </c>
      <c r="J280" s="8" t="s">
        <v>42</v>
      </c>
    </row>
    <row r="281" spans="1:10" x14ac:dyDescent="0.25">
      <c r="A281" s="3">
        <v>26</v>
      </c>
      <c r="B281" s="3" t="s">
        <v>69</v>
      </c>
      <c r="C281" s="3" t="s">
        <v>67</v>
      </c>
      <c r="D281" s="3">
        <v>0.2</v>
      </c>
      <c r="E281" s="3">
        <v>0.3</v>
      </c>
      <c r="F281" s="3">
        <f t="shared" si="4"/>
        <v>0.25</v>
      </c>
      <c r="G281" s="3"/>
      <c r="H281" s="3"/>
      <c r="I281" s="3"/>
      <c r="J281" s="8" t="s">
        <v>57</v>
      </c>
    </row>
    <row r="282" spans="1:10" x14ac:dyDescent="0.25">
      <c r="A282" s="3">
        <v>27</v>
      </c>
      <c r="B282" s="3" t="s">
        <v>69</v>
      </c>
      <c r="C282" s="3" t="s">
        <v>67</v>
      </c>
      <c r="D282" s="3">
        <v>1.4</v>
      </c>
      <c r="E282" s="3">
        <v>1.5</v>
      </c>
      <c r="F282" s="3">
        <f t="shared" si="4"/>
        <v>1.45</v>
      </c>
      <c r="G282" s="3"/>
      <c r="H282" s="3"/>
      <c r="I282" s="3"/>
      <c r="J282" s="8" t="s">
        <v>42</v>
      </c>
    </row>
    <row r="283" spans="1:10" x14ac:dyDescent="0.25">
      <c r="A283" s="3">
        <v>28</v>
      </c>
      <c r="B283" s="3" t="s">
        <v>69</v>
      </c>
      <c r="C283" s="3" t="s">
        <v>67</v>
      </c>
      <c r="D283" s="3">
        <v>2.2999999999999998</v>
      </c>
      <c r="E283" s="3">
        <v>3.4</v>
      </c>
      <c r="F283" s="3">
        <f t="shared" si="4"/>
        <v>2.8499999999999996</v>
      </c>
      <c r="G283" s="3"/>
      <c r="H283" s="3"/>
      <c r="I283" s="3"/>
      <c r="J283" s="8" t="s">
        <v>39</v>
      </c>
    </row>
    <row r="284" spans="1:10" x14ac:dyDescent="0.25">
      <c r="A284" s="3">
        <v>29</v>
      </c>
      <c r="B284" s="3" t="s">
        <v>69</v>
      </c>
      <c r="C284" s="3" t="s">
        <v>67</v>
      </c>
      <c r="D284" s="3">
        <v>2.1</v>
      </c>
      <c r="E284" s="3">
        <v>1.9</v>
      </c>
      <c r="F284" s="3">
        <f t="shared" si="4"/>
        <v>2</v>
      </c>
      <c r="G284" s="3"/>
      <c r="H284" s="3"/>
      <c r="I284" s="3"/>
      <c r="J284" s="8" t="s">
        <v>39</v>
      </c>
    </row>
    <row r="285" spans="1:10" x14ac:dyDescent="0.25">
      <c r="A285" s="3">
        <v>30</v>
      </c>
      <c r="B285" s="3" t="s">
        <v>69</v>
      </c>
      <c r="C285" s="3" t="s">
        <v>67</v>
      </c>
      <c r="D285" s="3">
        <v>1.9</v>
      </c>
      <c r="E285" s="3">
        <v>1.8</v>
      </c>
      <c r="F285" s="3">
        <f t="shared" si="4"/>
        <v>1.85</v>
      </c>
      <c r="G285" s="3"/>
      <c r="H285" s="3"/>
      <c r="I285" s="3"/>
      <c r="J285" s="8" t="s">
        <v>45</v>
      </c>
    </row>
    <row r="286" spans="1:10" x14ac:dyDescent="0.25">
      <c r="A286" s="3">
        <v>31</v>
      </c>
      <c r="B286" s="3" t="s">
        <v>69</v>
      </c>
      <c r="C286" s="3" t="s">
        <v>67</v>
      </c>
      <c r="D286" s="3">
        <v>2.1</v>
      </c>
      <c r="E286" s="3">
        <v>2</v>
      </c>
      <c r="F286" s="3">
        <f t="shared" si="4"/>
        <v>2.0499999999999998</v>
      </c>
      <c r="G286" s="3"/>
      <c r="H286" s="3"/>
      <c r="I286" s="3"/>
      <c r="J286" s="8" t="s">
        <v>40</v>
      </c>
    </row>
    <row r="287" spans="1:10" x14ac:dyDescent="0.25">
      <c r="A287" s="3">
        <v>32</v>
      </c>
      <c r="B287" s="3" t="s">
        <v>69</v>
      </c>
      <c r="C287" s="3" t="s">
        <v>67</v>
      </c>
      <c r="D287" s="3">
        <v>1.3</v>
      </c>
      <c r="E287" s="3">
        <v>2.1</v>
      </c>
      <c r="F287" s="3">
        <f t="shared" si="4"/>
        <v>1.7000000000000002</v>
      </c>
      <c r="G287" s="3"/>
      <c r="H287" s="3"/>
      <c r="I287" s="3"/>
      <c r="J287" s="8" t="s">
        <v>44</v>
      </c>
    </row>
    <row r="288" spans="1:10" x14ac:dyDescent="0.25">
      <c r="A288" s="3">
        <v>33</v>
      </c>
      <c r="B288" s="3" t="s">
        <v>69</v>
      </c>
      <c r="C288" s="3" t="s">
        <v>67</v>
      </c>
      <c r="D288" s="3">
        <v>1.9</v>
      </c>
      <c r="E288" s="3">
        <v>1.7</v>
      </c>
      <c r="F288" s="3">
        <f t="shared" si="4"/>
        <v>1.7999999999999998</v>
      </c>
      <c r="G288" s="3"/>
      <c r="H288" s="3"/>
      <c r="I288" s="3"/>
      <c r="J288" s="8" t="s">
        <v>40</v>
      </c>
    </row>
    <row r="289" spans="1:10" x14ac:dyDescent="0.25">
      <c r="A289" s="3">
        <v>34</v>
      </c>
      <c r="B289" s="3" t="s">
        <v>69</v>
      </c>
      <c r="C289" s="3" t="s">
        <v>67</v>
      </c>
      <c r="D289" s="3">
        <v>1.6</v>
      </c>
      <c r="E289" s="3">
        <v>1.7</v>
      </c>
      <c r="F289" s="3">
        <f t="shared" si="4"/>
        <v>1.65</v>
      </c>
      <c r="G289" s="3"/>
      <c r="H289" s="3"/>
      <c r="I289" s="3"/>
      <c r="J289" s="8" t="s">
        <v>44</v>
      </c>
    </row>
    <row r="290" spans="1:10" x14ac:dyDescent="0.25">
      <c r="A290" s="3">
        <v>35</v>
      </c>
      <c r="B290" s="3" t="s">
        <v>69</v>
      </c>
      <c r="C290" s="3" t="s">
        <v>67</v>
      </c>
      <c r="D290" s="3">
        <v>1.6</v>
      </c>
      <c r="E290" s="3">
        <v>1.5</v>
      </c>
      <c r="F290" s="3">
        <f t="shared" si="4"/>
        <v>1.55</v>
      </c>
      <c r="G290" s="3"/>
      <c r="H290" s="3"/>
      <c r="I290" s="3"/>
      <c r="J290" s="8" t="s">
        <v>42</v>
      </c>
    </row>
    <row r="291" spans="1:10" x14ac:dyDescent="0.25">
      <c r="A291" s="3">
        <v>36</v>
      </c>
      <c r="B291" s="3" t="s">
        <v>69</v>
      </c>
      <c r="C291" s="3" t="s">
        <v>67</v>
      </c>
      <c r="D291" s="3">
        <v>1.5</v>
      </c>
      <c r="E291" s="3">
        <v>1.3</v>
      </c>
      <c r="F291" s="3">
        <f t="shared" si="4"/>
        <v>1.4</v>
      </c>
      <c r="G291" s="3"/>
      <c r="H291" s="3"/>
      <c r="I291" s="3"/>
      <c r="J291" s="8" t="s">
        <v>39</v>
      </c>
    </row>
    <row r="292" spans="1:10" x14ac:dyDescent="0.25">
      <c r="A292" s="3">
        <v>1</v>
      </c>
      <c r="B292" s="3" t="s">
        <v>70</v>
      </c>
      <c r="C292" s="3" t="s">
        <v>67</v>
      </c>
      <c r="D292" s="3">
        <v>4.3</v>
      </c>
      <c r="E292" s="3">
        <v>3.9</v>
      </c>
      <c r="F292" s="3">
        <f t="shared" si="4"/>
        <v>4.0999999999999996</v>
      </c>
      <c r="G292" s="3">
        <v>10.3</v>
      </c>
      <c r="H292" s="3">
        <v>1023</v>
      </c>
      <c r="I292" s="3">
        <v>19.5</v>
      </c>
      <c r="J292" s="8" t="s">
        <v>44</v>
      </c>
    </row>
    <row r="293" spans="1:10" x14ac:dyDescent="0.25">
      <c r="A293" s="3">
        <v>2</v>
      </c>
      <c r="B293" s="3" t="s">
        <v>70</v>
      </c>
      <c r="C293" s="3" t="s">
        <v>67</v>
      </c>
      <c r="D293" s="3">
        <v>3.2</v>
      </c>
      <c r="E293" s="3">
        <v>4.2</v>
      </c>
      <c r="F293" s="3">
        <f t="shared" si="4"/>
        <v>3.7</v>
      </c>
      <c r="G293" s="3"/>
      <c r="H293" s="3"/>
      <c r="I293" s="3"/>
      <c r="J293" s="8" t="s">
        <v>42</v>
      </c>
    </row>
    <row r="294" spans="1:10" x14ac:dyDescent="0.25">
      <c r="A294" s="3">
        <v>3</v>
      </c>
      <c r="B294" s="3" t="s">
        <v>70</v>
      </c>
      <c r="C294" s="3" t="s">
        <v>67</v>
      </c>
      <c r="D294" s="3">
        <v>4.5</v>
      </c>
      <c r="E294" s="3">
        <v>4.5</v>
      </c>
      <c r="F294" s="3">
        <f t="shared" si="4"/>
        <v>4.5</v>
      </c>
      <c r="G294" s="3"/>
      <c r="H294" s="3"/>
      <c r="I294" s="3"/>
      <c r="J294" s="8"/>
    </row>
    <row r="295" spans="1:10" x14ac:dyDescent="0.25">
      <c r="A295" s="3">
        <v>4</v>
      </c>
      <c r="B295" s="3" t="s">
        <v>70</v>
      </c>
      <c r="C295" s="3" t="s">
        <v>67</v>
      </c>
      <c r="D295" s="3">
        <v>4.0999999999999996</v>
      </c>
      <c r="E295" s="3">
        <v>4.5</v>
      </c>
      <c r="F295" s="3">
        <f t="shared" si="4"/>
        <v>4.3</v>
      </c>
      <c r="G295" s="3"/>
      <c r="H295" s="3"/>
      <c r="I295" s="3"/>
      <c r="J295" s="8"/>
    </row>
    <row r="296" spans="1:10" x14ac:dyDescent="0.25">
      <c r="A296" s="3">
        <v>5</v>
      </c>
      <c r="B296" s="3" t="s">
        <v>70</v>
      </c>
      <c r="C296" s="3" t="s">
        <v>67</v>
      </c>
      <c r="D296" s="3">
        <v>3.8</v>
      </c>
      <c r="E296" s="3">
        <v>4.4000000000000004</v>
      </c>
      <c r="F296" s="3">
        <f t="shared" si="4"/>
        <v>4.0999999999999996</v>
      </c>
      <c r="G296" s="3"/>
      <c r="H296" s="3"/>
      <c r="I296" s="3"/>
      <c r="J296" s="8" t="s">
        <v>42</v>
      </c>
    </row>
    <row r="297" spans="1:10" x14ac:dyDescent="0.25">
      <c r="A297" s="3">
        <v>6</v>
      </c>
      <c r="B297" s="3" t="s">
        <v>70</v>
      </c>
      <c r="C297" s="3" t="s">
        <v>67</v>
      </c>
      <c r="D297" s="3">
        <v>4.4000000000000004</v>
      </c>
      <c r="E297" s="3">
        <v>4.5</v>
      </c>
      <c r="F297" s="3">
        <f t="shared" si="4"/>
        <v>4.45</v>
      </c>
      <c r="G297" s="3"/>
      <c r="H297" s="3"/>
      <c r="I297" s="3"/>
      <c r="J297" s="8" t="s">
        <v>42</v>
      </c>
    </row>
    <row r="298" spans="1:10" x14ac:dyDescent="0.25">
      <c r="A298" s="3">
        <v>7</v>
      </c>
      <c r="B298" s="3" t="s">
        <v>70</v>
      </c>
      <c r="C298" s="3" t="s">
        <v>67</v>
      </c>
      <c r="D298" s="3">
        <v>4.4000000000000004</v>
      </c>
      <c r="E298" s="3">
        <v>4.7</v>
      </c>
      <c r="F298" s="3">
        <f t="shared" si="4"/>
        <v>4.5500000000000007</v>
      </c>
      <c r="G298" s="3"/>
      <c r="H298" s="3"/>
      <c r="I298" s="3"/>
      <c r="J298" s="8" t="s">
        <v>54</v>
      </c>
    </row>
    <row r="299" spans="1:10" x14ac:dyDescent="0.25">
      <c r="A299" s="3">
        <v>8</v>
      </c>
      <c r="B299" s="3" t="s">
        <v>70</v>
      </c>
      <c r="C299" s="3" t="s">
        <v>67</v>
      </c>
      <c r="D299" s="3">
        <v>4.5</v>
      </c>
      <c r="E299" s="3">
        <v>4.8</v>
      </c>
      <c r="F299" s="3">
        <f t="shared" si="4"/>
        <v>4.6500000000000004</v>
      </c>
      <c r="G299" s="3"/>
      <c r="H299" s="3"/>
      <c r="I299" s="3"/>
      <c r="J299" s="8" t="s">
        <v>39</v>
      </c>
    </row>
    <row r="300" spans="1:10" x14ac:dyDescent="0.25">
      <c r="A300" s="3">
        <v>9</v>
      </c>
      <c r="B300" s="3" t="s">
        <v>70</v>
      </c>
      <c r="C300" s="3" t="s">
        <v>67</v>
      </c>
      <c r="D300" s="3">
        <v>3.6</v>
      </c>
      <c r="E300" s="3">
        <v>3.3</v>
      </c>
      <c r="F300" s="3">
        <f t="shared" si="4"/>
        <v>3.45</v>
      </c>
      <c r="G300" s="3"/>
      <c r="H300" s="3"/>
      <c r="I300" s="3"/>
      <c r="J300" s="8"/>
    </row>
    <row r="301" spans="1:10" x14ac:dyDescent="0.25">
      <c r="A301" s="3">
        <v>10</v>
      </c>
      <c r="B301" s="3" t="s">
        <v>70</v>
      </c>
      <c r="C301" s="3" t="s">
        <v>67</v>
      </c>
      <c r="D301" s="3">
        <v>3.7</v>
      </c>
      <c r="E301" s="3">
        <v>4.5</v>
      </c>
      <c r="F301" s="3">
        <f t="shared" si="4"/>
        <v>4.0999999999999996</v>
      </c>
      <c r="G301" s="3"/>
      <c r="H301" s="3"/>
      <c r="I301" s="3"/>
      <c r="J301" s="8"/>
    </row>
    <row r="302" spans="1:10" x14ac:dyDescent="0.25">
      <c r="A302" s="3">
        <v>11</v>
      </c>
      <c r="B302" s="3" t="s">
        <v>70</v>
      </c>
      <c r="C302" s="3" t="s">
        <v>67</v>
      </c>
      <c r="D302" s="3">
        <v>3.8</v>
      </c>
      <c r="E302" s="3">
        <v>4.0999999999999996</v>
      </c>
      <c r="F302" s="3">
        <f t="shared" si="4"/>
        <v>3.9499999999999997</v>
      </c>
      <c r="G302" s="3"/>
      <c r="H302" s="3"/>
      <c r="I302" s="3"/>
      <c r="J302" s="8" t="s">
        <v>39</v>
      </c>
    </row>
    <row r="303" spans="1:10" x14ac:dyDescent="0.25">
      <c r="A303" s="3">
        <v>12</v>
      </c>
      <c r="B303" s="3" t="s">
        <v>70</v>
      </c>
      <c r="C303" s="3" t="s">
        <v>67</v>
      </c>
      <c r="D303" s="3">
        <v>3.9</v>
      </c>
      <c r="E303" s="3">
        <v>3.9</v>
      </c>
      <c r="F303" s="3">
        <f t="shared" si="4"/>
        <v>3.9</v>
      </c>
      <c r="G303" s="3"/>
      <c r="H303" s="3"/>
      <c r="I303" s="3"/>
      <c r="J303" s="8" t="s">
        <v>42</v>
      </c>
    </row>
    <row r="304" spans="1:10" x14ac:dyDescent="0.25">
      <c r="A304" s="3">
        <v>13</v>
      </c>
      <c r="B304" s="3" t="s">
        <v>70</v>
      </c>
      <c r="C304" s="3" t="s">
        <v>67</v>
      </c>
      <c r="D304" s="3">
        <v>4.4000000000000004</v>
      </c>
      <c r="E304" s="3">
        <v>4.3</v>
      </c>
      <c r="F304" s="3">
        <f t="shared" si="4"/>
        <v>4.3499999999999996</v>
      </c>
      <c r="G304" s="3">
        <v>10.8</v>
      </c>
      <c r="H304" s="3">
        <v>1117.5999999999999</v>
      </c>
      <c r="I304" s="3">
        <v>20</v>
      </c>
      <c r="J304" s="8" t="s">
        <v>39</v>
      </c>
    </row>
    <row r="305" spans="1:10" x14ac:dyDescent="0.25">
      <c r="A305" s="3">
        <v>14</v>
      </c>
      <c r="B305" s="3" t="s">
        <v>70</v>
      </c>
      <c r="C305" s="3" t="s">
        <v>67</v>
      </c>
      <c r="D305" s="3">
        <v>4</v>
      </c>
      <c r="E305" s="3">
        <v>5</v>
      </c>
      <c r="F305" s="3">
        <f t="shared" si="4"/>
        <v>4.5</v>
      </c>
      <c r="G305" s="3"/>
      <c r="H305" s="3"/>
      <c r="I305" s="3"/>
      <c r="J305" s="8" t="s">
        <v>39</v>
      </c>
    </row>
    <row r="306" spans="1:10" x14ac:dyDescent="0.25">
      <c r="A306" s="3">
        <v>15</v>
      </c>
      <c r="B306" s="3" t="s">
        <v>70</v>
      </c>
      <c r="C306" s="3" t="s">
        <v>67</v>
      </c>
      <c r="D306" s="3">
        <v>4.4000000000000004</v>
      </c>
      <c r="E306" s="3">
        <v>4.3</v>
      </c>
      <c r="F306" s="3">
        <f t="shared" si="4"/>
        <v>4.3499999999999996</v>
      </c>
      <c r="G306" s="3"/>
      <c r="H306" s="3"/>
      <c r="I306" s="3"/>
      <c r="J306" s="8" t="s">
        <v>40</v>
      </c>
    </row>
    <row r="307" spans="1:10" x14ac:dyDescent="0.25">
      <c r="A307" s="3">
        <v>16</v>
      </c>
      <c r="B307" s="3" t="s">
        <v>70</v>
      </c>
      <c r="C307" s="3" t="s">
        <v>67</v>
      </c>
      <c r="D307" s="3">
        <v>5</v>
      </c>
      <c r="E307" s="3">
        <v>5</v>
      </c>
      <c r="F307" s="3">
        <f t="shared" si="4"/>
        <v>5</v>
      </c>
      <c r="G307" s="3"/>
      <c r="H307" s="3"/>
      <c r="I307" s="3"/>
      <c r="J307" s="8" t="s">
        <v>42</v>
      </c>
    </row>
    <row r="308" spans="1:10" x14ac:dyDescent="0.25">
      <c r="A308" s="3">
        <v>17</v>
      </c>
      <c r="B308" s="3" t="s">
        <v>70</v>
      </c>
      <c r="C308" s="3" t="s">
        <v>67</v>
      </c>
      <c r="D308" s="3">
        <v>4.5999999999999996</v>
      </c>
      <c r="E308" s="3">
        <v>4.3</v>
      </c>
      <c r="F308" s="3">
        <f t="shared" si="4"/>
        <v>4.4499999999999993</v>
      </c>
      <c r="G308" s="3"/>
      <c r="H308" s="3"/>
      <c r="I308" s="3"/>
      <c r="J308" s="8"/>
    </row>
    <row r="309" spans="1:10" x14ac:dyDescent="0.25">
      <c r="A309" s="3">
        <v>18</v>
      </c>
      <c r="B309" s="3" t="s">
        <v>70</v>
      </c>
      <c r="C309" s="3" t="s">
        <v>67</v>
      </c>
      <c r="D309" s="3">
        <v>4.2</v>
      </c>
      <c r="E309" s="3">
        <v>3.9</v>
      </c>
      <c r="F309" s="3">
        <f t="shared" si="4"/>
        <v>4.05</v>
      </c>
      <c r="G309" s="3"/>
      <c r="H309" s="3"/>
      <c r="I309" s="3"/>
      <c r="J309" s="8" t="s">
        <v>39</v>
      </c>
    </row>
    <row r="310" spans="1:10" x14ac:dyDescent="0.25">
      <c r="A310" s="3">
        <v>19</v>
      </c>
      <c r="B310" s="3" t="s">
        <v>70</v>
      </c>
      <c r="C310" s="3" t="s">
        <v>67</v>
      </c>
      <c r="D310" s="3">
        <v>5.23</v>
      </c>
      <c r="E310" s="3">
        <v>5.3</v>
      </c>
      <c r="F310" s="3">
        <f t="shared" si="4"/>
        <v>5.2650000000000006</v>
      </c>
      <c r="G310" s="3"/>
      <c r="H310" s="3"/>
      <c r="I310" s="3"/>
      <c r="J310" s="8"/>
    </row>
    <row r="311" spans="1:10" x14ac:dyDescent="0.25">
      <c r="A311" s="3">
        <v>20</v>
      </c>
      <c r="B311" s="3" t="s">
        <v>70</v>
      </c>
      <c r="C311" s="3" t="s">
        <v>67</v>
      </c>
      <c r="D311" s="3">
        <v>4.5</v>
      </c>
      <c r="E311" s="3">
        <v>4.4000000000000004</v>
      </c>
      <c r="F311" s="3">
        <f t="shared" si="4"/>
        <v>4.45</v>
      </c>
      <c r="G311" s="3"/>
      <c r="H311" s="3"/>
      <c r="I311" s="3"/>
      <c r="J311" s="8"/>
    </row>
    <row r="312" spans="1:10" x14ac:dyDescent="0.25">
      <c r="A312" s="3">
        <v>21</v>
      </c>
      <c r="B312" s="3" t="s">
        <v>70</v>
      </c>
      <c r="C312" s="3" t="s">
        <v>67</v>
      </c>
      <c r="D312" s="3">
        <v>4.3</v>
      </c>
      <c r="E312" s="3">
        <v>3.6</v>
      </c>
      <c r="F312" s="3">
        <f t="shared" si="4"/>
        <v>3.95</v>
      </c>
      <c r="G312" s="3"/>
      <c r="H312" s="3"/>
      <c r="I312" s="3"/>
      <c r="J312" s="8"/>
    </row>
    <row r="313" spans="1:10" x14ac:dyDescent="0.25">
      <c r="A313" s="3">
        <v>22</v>
      </c>
      <c r="B313" s="3" t="s">
        <v>70</v>
      </c>
      <c r="C313" s="3" t="s">
        <v>67</v>
      </c>
      <c r="D313" s="3">
        <v>4.8</v>
      </c>
      <c r="E313" s="3">
        <v>5.6</v>
      </c>
      <c r="F313" s="3">
        <f t="shared" si="4"/>
        <v>5.1999999999999993</v>
      </c>
      <c r="G313" s="3"/>
      <c r="H313" s="3"/>
      <c r="I313" s="3"/>
      <c r="J313" s="8"/>
    </row>
    <row r="314" spans="1:10" x14ac:dyDescent="0.25">
      <c r="A314" s="3">
        <v>23</v>
      </c>
      <c r="B314" s="3" t="s">
        <v>70</v>
      </c>
      <c r="C314" s="3" t="s">
        <v>67</v>
      </c>
      <c r="D314" s="3">
        <v>4.5</v>
      </c>
      <c r="E314" s="3">
        <v>4.3</v>
      </c>
      <c r="F314" s="3">
        <f t="shared" si="4"/>
        <v>4.4000000000000004</v>
      </c>
      <c r="G314" s="3"/>
      <c r="H314" s="3"/>
      <c r="I314" s="3"/>
      <c r="J314" s="8"/>
    </row>
    <row r="315" spans="1:10" x14ac:dyDescent="0.25">
      <c r="A315" s="3">
        <v>24</v>
      </c>
      <c r="B315" s="3" t="s">
        <v>70</v>
      </c>
      <c r="C315" s="3" t="s">
        <v>67</v>
      </c>
      <c r="D315" s="3">
        <v>3.6</v>
      </c>
      <c r="E315" s="3">
        <v>4</v>
      </c>
      <c r="F315" s="3">
        <f t="shared" si="4"/>
        <v>3.8</v>
      </c>
      <c r="G315" s="3"/>
      <c r="H315" s="3"/>
      <c r="I315" s="3"/>
      <c r="J315" s="8" t="s">
        <v>61</v>
      </c>
    </row>
    <row r="316" spans="1:10" x14ac:dyDescent="0.25">
      <c r="A316" s="3">
        <v>25</v>
      </c>
      <c r="B316" s="3" t="s">
        <v>70</v>
      </c>
      <c r="C316" s="3" t="s">
        <v>67</v>
      </c>
      <c r="D316" s="3">
        <v>3.7</v>
      </c>
      <c r="E316" s="3">
        <v>3.9</v>
      </c>
      <c r="F316" s="3">
        <f t="shared" si="4"/>
        <v>3.8</v>
      </c>
      <c r="G316" s="3">
        <v>10.6</v>
      </c>
      <c r="H316" s="3">
        <v>983.4</v>
      </c>
      <c r="I316" s="3">
        <v>19.7</v>
      </c>
      <c r="J316" s="8" t="s">
        <v>42</v>
      </c>
    </row>
    <row r="317" spans="1:10" x14ac:dyDescent="0.25">
      <c r="A317" s="3">
        <v>26</v>
      </c>
      <c r="B317" s="3" t="s">
        <v>70</v>
      </c>
      <c r="C317" s="3" t="s">
        <v>67</v>
      </c>
      <c r="D317" s="3">
        <v>2.8</v>
      </c>
      <c r="E317" s="3">
        <v>2.8</v>
      </c>
      <c r="F317" s="3">
        <f t="shared" si="4"/>
        <v>2.8</v>
      </c>
      <c r="G317" s="3"/>
      <c r="H317" s="3"/>
      <c r="I317" s="3"/>
      <c r="J317" s="8" t="s">
        <v>39</v>
      </c>
    </row>
    <row r="318" spans="1:10" x14ac:dyDescent="0.25">
      <c r="A318" s="3">
        <v>27</v>
      </c>
      <c r="B318" s="3" t="s">
        <v>70</v>
      </c>
      <c r="C318" s="3" t="s">
        <v>67</v>
      </c>
      <c r="D318" s="3">
        <v>3.1</v>
      </c>
      <c r="E318" s="3">
        <v>3</v>
      </c>
      <c r="F318" s="3">
        <f t="shared" si="4"/>
        <v>3.05</v>
      </c>
      <c r="G318" s="3"/>
      <c r="H318" s="3"/>
      <c r="I318" s="3"/>
      <c r="J318" s="8" t="s">
        <v>42</v>
      </c>
    </row>
    <row r="319" spans="1:10" x14ac:dyDescent="0.25">
      <c r="A319" s="3">
        <v>28</v>
      </c>
      <c r="B319" s="3" t="s">
        <v>70</v>
      </c>
      <c r="C319" s="3" t="s">
        <v>67</v>
      </c>
      <c r="D319" s="3">
        <v>3.8</v>
      </c>
      <c r="E319" s="3">
        <v>4.3</v>
      </c>
      <c r="F319" s="3">
        <f t="shared" si="4"/>
        <v>4.05</v>
      </c>
      <c r="G319" s="3"/>
      <c r="H319" s="3"/>
      <c r="I319" s="3"/>
      <c r="J319" s="8" t="s">
        <v>44</v>
      </c>
    </row>
    <row r="320" spans="1:10" x14ac:dyDescent="0.25">
      <c r="A320" s="3">
        <v>29</v>
      </c>
      <c r="B320" s="3" t="s">
        <v>70</v>
      </c>
      <c r="C320" s="3" t="s">
        <v>67</v>
      </c>
      <c r="D320" s="3">
        <v>3.6</v>
      </c>
      <c r="E320" s="3">
        <v>3.7</v>
      </c>
      <c r="F320" s="3">
        <f t="shared" si="4"/>
        <v>3.6500000000000004</v>
      </c>
      <c r="G320" s="3"/>
      <c r="H320" s="3"/>
      <c r="I320" s="3"/>
      <c r="J320" s="8" t="s">
        <v>57</v>
      </c>
    </row>
    <row r="321" spans="1:10" x14ac:dyDescent="0.25">
      <c r="A321" s="3">
        <v>30</v>
      </c>
      <c r="B321" s="3" t="s">
        <v>70</v>
      </c>
      <c r="C321" s="3" t="s">
        <v>67</v>
      </c>
      <c r="D321" s="3">
        <v>5.5</v>
      </c>
      <c r="E321" s="3">
        <v>3.8</v>
      </c>
      <c r="F321" s="3">
        <f t="shared" si="4"/>
        <v>4.6500000000000004</v>
      </c>
      <c r="G321" s="3"/>
      <c r="H321" s="3"/>
      <c r="I321" s="3"/>
      <c r="J321" s="8" t="s">
        <v>39</v>
      </c>
    </row>
    <row r="322" spans="1:10" x14ac:dyDescent="0.25">
      <c r="A322" s="3">
        <v>31</v>
      </c>
      <c r="B322" s="3" t="s">
        <v>70</v>
      </c>
      <c r="C322" s="3" t="s">
        <v>67</v>
      </c>
      <c r="D322" s="3">
        <v>3.8</v>
      </c>
      <c r="E322" s="3">
        <v>4.8</v>
      </c>
      <c r="F322" s="3">
        <f t="shared" si="4"/>
        <v>4.3</v>
      </c>
      <c r="G322" s="3"/>
      <c r="H322" s="3"/>
      <c r="I322" s="3"/>
      <c r="J322" s="8" t="s">
        <v>52</v>
      </c>
    </row>
    <row r="323" spans="1:10" x14ac:dyDescent="0.25">
      <c r="A323" s="3">
        <v>32</v>
      </c>
      <c r="B323" s="3" t="s">
        <v>70</v>
      </c>
      <c r="C323" s="3" t="s">
        <v>67</v>
      </c>
      <c r="D323" s="3">
        <v>3.8</v>
      </c>
      <c r="E323" s="3">
        <v>3.8</v>
      </c>
      <c r="F323" s="3">
        <f t="shared" si="4"/>
        <v>3.8</v>
      </c>
      <c r="G323" s="3"/>
      <c r="H323" s="3"/>
      <c r="I323" s="3"/>
      <c r="J323" s="8" t="s">
        <v>49</v>
      </c>
    </row>
    <row r="324" spans="1:10" x14ac:dyDescent="0.25">
      <c r="A324" s="3">
        <v>33</v>
      </c>
      <c r="B324" s="3" t="s">
        <v>70</v>
      </c>
      <c r="C324" s="3" t="s">
        <v>67</v>
      </c>
      <c r="D324" s="3">
        <v>4.9000000000000004</v>
      </c>
      <c r="E324" s="3">
        <v>4.9000000000000004</v>
      </c>
      <c r="F324" s="3">
        <f t="shared" si="4"/>
        <v>4.9000000000000004</v>
      </c>
      <c r="G324" s="3"/>
      <c r="H324" s="3"/>
      <c r="I324" s="3"/>
      <c r="J324" s="8"/>
    </row>
    <row r="325" spans="1:10" x14ac:dyDescent="0.25">
      <c r="A325" s="3">
        <v>34</v>
      </c>
      <c r="B325" s="3" t="s">
        <v>70</v>
      </c>
      <c r="C325" s="3" t="s">
        <v>67</v>
      </c>
      <c r="D325" s="3">
        <v>3.5</v>
      </c>
      <c r="E325" s="3">
        <v>3.5</v>
      </c>
      <c r="F325" s="3">
        <f t="shared" ref="F325:F327" si="5">AVERAGE(D325:E325)</f>
        <v>3.5</v>
      </c>
      <c r="G325" s="3"/>
      <c r="H325" s="3"/>
      <c r="I325" s="3"/>
      <c r="J325" s="8"/>
    </row>
    <row r="326" spans="1:10" x14ac:dyDescent="0.25">
      <c r="A326" s="3">
        <v>35</v>
      </c>
      <c r="B326" s="3" t="s">
        <v>70</v>
      </c>
      <c r="C326" s="3" t="s">
        <v>67</v>
      </c>
      <c r="D326" s="3">
        <v>4.2</v>
      </c>
      <c r="E326" s="3">
        <v>3.6</v>
      </c>
      <c r="F326" s="3">
        <f t="shared" si="5"/>
        <v>3.9000000000000004</v>
      </c>
      <c r="G326" s="3"/>
      <c r="H326" s="3"/>
      <c r="I326" s="3"/>
      <c r="J326" s="8" t="s">
        <v>57</v>
      </c>
    </row>
    <row r="327" spans="1:10" x14ac:dyDescent="0.25">
      <c r="A327" s="3">
        <v>36</v>
      </c>
      <c r="B327" s="3" t="s">
        <v>70</v>
      </c>
      <c r="C327" s="3" t="s">
        <v>67</v>
      </c>
      <c r="D327" s="3">
        <v>2.4</v>
      </c>
      <c r="E327" s="3">
        <v>3.2</v>
      </c>
      <c r="F327" s="3">
        <f t="shared" si="5"/>
        <v>2.8</v>
      </c>
      <c r="G327" s="3"/>
      <c r="H327" s="3"/>
      <c r="I327" s="3"/>
      <c r="J327" s="8" t="s">
        <v>49</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A327"/>
  <sheetViews>
    <sheetView zoomScale="60" zoomScaleNormal="60" zoomScalePageLayoutView="60" workbookViewId="0">
      <selection activeCell="Y316" activeCellId="8" sqref="Y220 Y232 Y244 Y256 Y268 Y280 Y292 Y304 Y316"/>
    </sheetView>
  </sheetViews>
  <sheetFormatPr baseColWidth="10" defaultColWidth="10.875" defaultRowHeight="15.75" x14ac:dyDescent="0.25"/>
  <cols>
    <col min="1" max="1" width="15.625" style="1" customWidth="1"/>
    <col min="2" max="3" width="19" style="1" customWidth="1"/>
    <col min="4" max="5" width="13.625" style="1" bestFit="1" customWidth="1"/>
    <col min="6" max="6" width="13.625" style="1" customWidth="1"/>
    <col min="7" max="7" width="10.875" style="1" customWidth="1"/>
    <col min="8" max="8" width="9.875" style="1" customWidth="1"/>
    <col min="9" max="9" width="5.125" style="1" customWidth="1"/>
    <col min="10" max="10" width="12.625" style="30" customWidth="1"/>
    <col min="11" max="11" width="11.5" style="30" customWidth="1"/>
    <col min="12" max="12" width="5.5" style="1" bestFit="1" customWidth="1"/>
    <col min="13" max="13" width="8.625" style="1" bestFit="1" customWidth="1"/>
    <col min="14" max="14" width="16.375" style="30" customWidth="1"/>
    <col min="15" max="16" width="12.875" style="30" bestFit="1" customWidth="1"/>
    <col min="17" max="17" width="21.625" style="1" bestFit="1" customWidth="1"/>
    <col min="18" max="22" width="10.875" style="1"/>
    <col min="23" max="23" width="5.125" style="36" customWidth="1"/>
    <col min="24" max="24" width="8.625" style="36" bestFit="1" customWidth="1"/>
    <col min="25" max="16384" width="10.875" style="1"/>
  </cols>
  <sheetData>
    <row r="1" spans="1:27" x14ac:dyDescent="0.25">
      <c r="A1" s="22" t="s">
        <v>35</v>
      </c>
      <c r="B1" s="22"/>
      <c r="C1" s="22"/>
      <c r="D1" s="22"/>
      <c r="E1" s="22"/>
      <c r="F1" s="22"/>
      <c r="G1" s="22"/>
      <c r="H1" s="22"/>
      <c r="I1" s="22"/>
      <c r="J1" s="22"/>
      <c r="K1" s="22"/>
      <c r="L1" s="22"/>
      <c r="M1" s="18"/>
      <c r="N1" s="29"/>
      <c r="O1" s="29"/>
      <c r="P1" s="29"/>
      <c r="W1" s="22"/>
      <c r="X1" s="35"/>
    </row>
    <row r="3" spans="1:27" x14ac:dyDescent="0.25">
      <c r="A3" s="21" t="s">
        <v>0</v>
      </c>
      <c r="B3" s="21" t="s">
        <v>62</v>
      </c>
      <c r="C3" s="21" t="s">
        <v>63</v>
      </c>
      <c r="D3" s="21" t="s">
        <v>1</v>
      </c>
      <c r="E3" s="21" t="s">
        <v>2</v>
      </c>
      <c r="F3" s="21" t="s">
        <v>72</v>
      </c>
      <c r="G3" s="21"/>
      <c r="H3" s="21"/>
      <c r="I3" s="21" t="s">
        <v>3</v>
      </c>
      <c r="J3" s="21"/>
      <c r="K3" s="21"/>
      <c r="L3" s="21" t="s">
        <v>4</v>
      </c>
      <c r="M3" s="21" t="s">
        <v>5</v>
      </c>
      <c r="N3" s="31"/>
      <c r="O3" s="31"/>
      <c r="P3" s="31"/>
      <c r="Q3" s="28" t="s">
        <v>119</v>
      </c>
      <c r="R3" s="28" t="s">
        <v>120</v>
      </c>
      <c r="W3" s="21" t="s">
        <v>3</v>
      </c>
      <c r="X3" s="21" t="s">
        <v>5</v>
      </c>
    </row>
    <row r="4" spans="1:27" x14ac:dyDescent="0.25">
      <c r="A4" s="3">
        <v>1</v>
      </c>
      <c r="B4" s="3" t="s">
        <v>64</v>
      </c>
      <c r="C4" s="3" t="s">
        <v>65</v>
      </c>
      <c r="D4" s="3">
        <v>3.9</v>
      </c>
      <c r="E4" s="3">
        <v>3.2</v>
      </c>
      <c r="F4" s="3">
        <f>AVERAGE(D4:E4)</f>
        <v>3.55</v>
      </c>
      <c r="G4" s="3">
        <f>AVERAGE(F4:F39)</f>
        <v>2.8458333333333332</v>
      </c>
      <c r="H4" s="3">
        <f>STDEV(F4:F39)</f>
        <v>0.51427827375569635</v>
      </c>
      <c r="I4" s="3">
        <v>10.199999999999999</v>
      </c>
      <c r="J4" s="3">
        <f>AVERAGE(I4:I39)</f>
        <v>10.233333333333333</v>
      </c>
      <c r="K4" s="3">
        <f>STDEV(I4:I39)</f>
        <v>0.25166114784235838</v>
      </c>
      <c r="L4" s="3">
        <v>645.70000000000005</v>
      </c>
      <c r="M4" s="3">
        <v>24.2</v>
      </c>
      <c r="N4" s="4">
        <f>M4*0.1*0.067*100/10</f>
        <v>1.6214000000000002</v>
      </c>
      <c r="O4" s="4">
        <f>AVERAGE(N4:N39)</f>
        <v>1.5209000000000001</v>
      </c>
      <c r="P4" s="4">
        <f>STDEV(N4:N39)</f>
        <v>9.3260053077402871E-2</v>
      </c>
      <c r="Q4" s="8"/>
      <c r="R4" s="1" t="s">
        <v>121</v>
      </c>
      <c r="S4" s="1">
        <f>8/36</f>
        <v>0.22222222222222221</v>
      </c>
      <c r="T4" s="1">
        <f>2/12</f>
        <v>0.16666666666666666</v>
      </c>
      <c r="U4" s="1">
        <f>AVERAGE(T4:T39)</f>
        <v>0.22222222222222221</v>
      </c>
      <c r="V4" s="1">
        <f>STDEV(T4:T39)</f>
        <v>9.6225044864937631E-2</v>
      </c>
      <c r="W4" s="3">
        <v>10.199999999999999</v>
      </c>
      <c r="X4" s="3">
        <v>24.2</v>
      </c>
      <c r="Y4" s="1">
        <f>W4/X4</f>
        <v>0.42148760330578511</v>
      </c>
      <c r="Z4" s="1">
        <f>AVERAGE(Y4:Y30)</f>
        <v>0.45179802762309346</v>
      </c>
      <c r="AA4" s="1">
        <f>STDEV(Y4:Y33)</f>
        <v>2.6260389082915971E-2</v>
      </c>
    </row>
    <row r="5" spans="1:27" x14ac:dyDescent="0.25">
      <c r="A5" s="3">
        <v>2</v>
      </c>
      <c r="B5" s="3" t="s">
        <v>64</v>
      </c>
      <c r="C5" s="3" t="s">
        <v>68</v>
      </c>
      <c r="D5" s="3">
        <v>3.5</v>
      </c>
      <c r="E5" s="3">
        <v>3.6</v>
      </c>
      <c r="F5" s="3">
        <f t="shared" ref="F5:F68" si="0">AVERAGE(D5:E5)</f>
        <v>3.55</v>
      </c>
      <c r="G5" s="3"/>
      <c r="H5" s="3"/>
      <c r="I5" s="3"/>
      <c r="J5" s="3"/>
      <c r="K5" s="3"/>
      <c r="L5" s="3"/>
      <c r="M5" s="3"/>
      <c r="N5" s="4"/>
      <c r="O5" s="4"/>
      <c r="P5" s="4"/>
      <c r="Q5" s="8"/>
      <c r="R5" s="26" t="s">
        <v>121</v>
      </c>
      <c r="W5" s="3"/>
      <c r="X5" s="3"/>
      <c r="Y5" s="36"/>
    </row>
    <row r="6" spans="1:27" x14ac:dyDescent="0.25">
      <c r="A6" s="3">
        <v>3</v>
      </c>
      <c r="B6" s="3" t="s">
        <v>64</v>
      </c>
      <c r="C6" s="3" t="s">
        <v>65</v>
      </c>
      <c r="D6" s="3">
        <v>2</v>
      </c>
      <c r="E6" s="3">
        <v>3</v>
      </c>
      <c r="F6" s="3">
        <f t="shared" si="0"/>
        <v>2.5</v>
      </c>
      <c r="G6" s="3"/>
      <c r="H6" s="3"/>
      <c r="I6" s="3"/>
      <c r="J6" s="3"/>
      <c r="K6" s="3"/>
      <c r="L6" s="3"/>
      <c r="M6" s="3"/>
      <c r="N6" s="4"/>
      <c r="O6" s="4"/>
      <c r="P6" s="4"/>
      <c r="Q6" s="8"/>
      <c r="R6" s="26" t="s">
        <v>121</v>
      </c>
      <c r="W6" s="3"/>
      <c r="X6" s="3"/>
      <c r="Y6" s="36"/>
    </row>
    <row r="7" spans="1:27" x14ac:dyDescent="0.25">
      <c r="A7" s="3">
        <v>4</v>
      </c>
      <c r="B7" s="3" t="s">
        <v>64</v>
      </c>
      <c r="C7" s="3" t="s">
        <v>65</v>
      </c>
      <c r="D7" s="3">
        <v>2.8</v>
      </c>
      <c r="E7" s="3">
        <v>3.5</v>
      </c>
      <c r="F7" s="3">
        <f t="shared" si="0"/>
        <v>3.15</v>
      </c>
      <c r="G7" s="3"/>
      <c r="H7" s="3"/>
      <c r="I7" s="3"/>
      <c r="J7" s="3"/>
      <c r="K7" s="3"/>
      <c r="L7" s="3"/>
      <c r="M7" s="3"/>
      <c r="N7" s="4"/>
      <c r="O7" s="4"/>
      <c r="P7" s="4"/>
      <c r="Q7" s="8"/>
      <c r="R7" s="26" t="s">
        <v>121</v>
      </c>
      <c r="W7" s="3"/>
      <c r="X7" s="3"/>
      <c r="Y7" s="36"/>
    </row>
    <row r="8" spans="1:27" x14ac:dyDescent="0.25">
      <c r="A8" s="3">
        <v>5</v>
      </c>
      <c r="B8" s="3" t="s">
        <v>64</v>
      </c>
      <c r="C8" s="3" t="s">
        <v>65</v>
      </c>
      <c r="D8" s="3">
        <v>3.5</v>
      </c>
      <c r="E8" s="3">
        <v>3.5</v>
      </c>
      <c r="F8" s="3">
        <f t="shared" si="0"/>
        <v>3.5</v>
      </c>
      <c r="G8" s="3"/>
      <c r="H8" s="3"/>
      <c r="I8" s="3"/>
      <c r="J8" s="3"/>
      <c r="K8" s="3"/>
      <c r="L8" s="3"/>
      <c r="M8" s="3"/>
      <c r="N8" s="4"/>
      <c r="O8" s="4"/>
      <c r="P8" s="4"/>
      <c r="Q8" s="8"/>
      <c r="R8" s="26" t="s">
        <v>121</v>
      </c>
      <c r="W8" s="3"/>
      <c r="X8" s="3"/>
      <c r="Y8" s="36"/>
    </row>
    <row r="9" spans="1:27" x14ac:dyDescent="0.25">
      <c r="A9" s="3">
        <v>6</v>
      </c>
      <c r="B9" s="3" t="s">
        <v>64</v>
      </c>
      <c r="C9" s="3" t="s">
        <v>65</v>
      </c>
      <c r="D9" s="3">
        <v>2</v>
      </c>
      <c r="E9" s="3">
        <v>1.8</v>
      </c>
      <c r="F9" s="3">
        <f t="shared" si="0"/>
        <v>1.9</v>
      </c>
      <c r="G9" s="3"/>
      <c r="H9" s="3"/>
      <c r="I9" s="3"/>
      <c r="J9" s="3"/>
      <c r="K9" s="3"/>
      <c r="L9" s="3"/>
      <c r="M9" s="3"/>
      <c r="N9" s="4"/>
      <c r="O9" s="4"/>
      <c r="P9" s="4"/>
      <c r="Q9" s="8" t="s">
        <v>44</v>
      </c>
      <c r="R9" s="1" t="s">
        <v>122</v>
      </c>
      <c r="W9" s="3"/>
      <c r="X9" s="3"/>
      <c r="Y9" s="36"/>
    </row>
    <row r="10" spans="1:27" x14ac:dyDescent="0.25">
      <c r="A10" s="3">
        <v>7</v>
      </c>
      <c r="B10" s="3" t="s">
        <v>64</v>
      </c>
      <c r="C10" s="3" t="s">
        <v>65</v>
      </c>
      <c r="D10" s="3">
        <v>3</v>
      </c>
      <c r="E10" s="3">
        <v>2.8</v>
      </c>
      <c r="F10" s="3">
        <f t="shared" si="0"/>
        <v>2.9</v>
      </c>
      <c r="G10" s="3"/>
      <c r="H10" s="3"/>
      <c r="I10" s="3"/>
      <c r="J10" s="3"/>
      <c r="K10" s="3"/>
      <c r="L10" s="3"/>
      <c r="M10" s="3"/>
      <c r="N10" s="4"/>
      <c r="O10" s="4"/>
      <c r="P10" s="4"/>
      <c r="Q10" s="8"/>
      <c r="R10" s="26" t="s">
        <v>121</v>
      </c>
      <c r="W10" s="3"/>
      <c r="X10" s="3"/>
      <c r="Y10" s="36"/>
    </row>
    <row r="11" spans="1:27" x14ac:dyDescent="0.25">
      <c r="A11" s="3">
        <v>8</v>
      </c>
      <c r="B11" s="3" t="s">
        <v>64</v>
      </c>
      <c r="C11" s="3" t="s">
        <v>65</v>
      </c>
      <c r="D11" s="3">
        <v>0.5</v>
      </c>
      <c r="E11" s="3">
        <v>4</v>
      </c>
      <c r="F11" s="3">
        <f t="shared" si="0"/>
        <v>2.25</v>
      </c>
      <c r="G11" s="3"/>
      <c r="H11" s="3"/>
      <c r="I11" s="3"/>
      <c r="J11" s="3"/>
      <c r="K11" s="3"/>
      <c r="L11" s="3"/>
      <c r="M11" s="3"/>
      <c r="N11" s="4"/>
      <c r="O11" s="4"/>
      <c r="P11" s="4"/>
      <c r="Q11" s="8"/>
      <c r="R11" s="26" t="s">
        <v>121</v>
      </c>
      <c r="W11" s="3"/>
      <c r="X11" s="3"/>
      <c r="Y11" s="36"/>
    </row>
    <row r="12" spans="1:27" x14ac:dyDescent="0.25">
      <c r="A12" s="3">
        <v>9</v>
      </c>
      <c r="B12" s="3" t="s">
        <v>64</v>
      </c>
      <c r="C12" s="3" t="s">
        <v>65</v>
      </c>
      <c r="D12" s="3">
        <v>2.8</v>
      </c>
      <c r="E12" s="3">
        <v>3</v>
      </c>
      <c r="F12" s="3">
        <f t="shared" si="0"/>
        <v>2.9</v>
      </c>
      <c r="G12" s="3"/>
      <c r="H12" s="3"/>
      <c r="I12" s="3"/>
      <c r="J12" s="3"/>
      <c r="K12" s="3"/>
      <c r="L12" s="3"/>
      <c r="M12" s="3"/>
      <c r="N12" s="4"/>
      <c r="O12" s="4"/>
      <c r="P12" s="4"/>
      <c r="Q12" s="8"/>
      <c r="R12" s="26" t="s">
        <v>121</v>
      </c>
      <c r="W12" s="3"/>
      <c r="X12" s="3"/>
      <c r="Y12" s="36"/>
    </row>
    <row r="13" spans="1:27" x14ac:dyDescent="0.25">
      <c r="A13" s="3">
        <v>10</v>
      </c>
      <c r="B13" s="3" t="s">
        <v>64</v>
      </c>
      <c r="C13" s="3" t="s">
        <v>65</v>
      </c>
      <c r="D13" s="3">
        <v>2.7</v>
      </c>
      <c r="E13" s="3">
        <v>2.7</v>
      </c>
      <c r="F13" s="3">
        <f t="shared" si="0"/>
        <v>2.7</v>
      </c>
      <c r="G13" s="3"/>
      <c r="H13" s="3"/>
      <c r="I13" s="3"/>
      <c r="J13" s="3"/>
      <c r="K13" s="3"/>
      <c r="L13" s="3"/>
      <c r="M13" s="3"/>
      <c r="N13" s="4"/>
      <c r="O13" s="4"/>
      <c r="P13" s="4"/>
      <c r="Q13" s="8"/>
      <c r="R13" s="26" t="s">
        <v>121</v>
      </c>
      <c r="W13" s="3"/>
      <c r="X13" s="3"/>
      <c r="Y13" s="36"/>
    </row>
    <row r="14" spans="1:27" x14ac:dyDescent="0.25">
      <c r="A14" s="3">
        <v>11</v>
      </c>
      <c r="B14" s="3" t="s">
        <v>64</v>
      </c>
      <c r="C14" s="3" t="s">
        <v>65</v>
      </c>
      <c r="D14" s="3">
        <v>3.1</v>
      </c>
      <c r="E14" s="3">
        <v>3.8</v>
      </c>
      <c r="F14" s="3">
        <f t="shared" si="0"/>
        <v>3.45</v>
      </c>
      <c r="G14" s="3"/>
      <c r="H14" s="3"/>
      <c r="I14" s="3"/>
      <c r="J14" s="3"/>
      <c r="K14" s="3"/>
      <c r="L14" s="3"/>
      <c r="M14" s="3"/>
      <c r="N14" s="4"/>
      <c r="O14" s="4"/>
      <c r="P14" s="4"/>
      <c r="Q14" s="8" t="s">
        <v>42</v>
      </c>
      <c r="R14" s="26" t="s">
        <v>122</v>
      </c>
      <c r="W14" s="3"/>
      <c r="X14" s="3"/>
      <c r="Y14" s="36"/>
    </row>
    <row r="15" spans="1:27" x14ac:dyDescent="0.25">
      <c r="A15" s="3">
        <v>12</v>
      </c>
      <c r="B15" s="3" t="s">
        <v>64</v>
      </c>
      <c r="C15" s="3" t="s">
        <v>65</v>
      </c>
      <c r="D15" s="3">
        <v>3.8</v>
      </c>
      <c r="E15" s="3">
        <v>3.3</v>
      </c>
      <c r="F15" s="3">
        <f t="shared" si="0"/>
        <v>3.55</v>
      </c>
      <c r="G15" s="3"/>
      <c r="H15" s="3"/>
      <c r="I15" s="3"/>
      <c r="J15" s="3"/>
      <c r="K15" s="3"/>
      <c r="L15" s="3"/>
      <c r="M15" s="3"/>
      <c r="N15" s="4"/>
      <c r="O15" s="4"/>
      <c r="P15" s="4"/>
      <c r="Q15" s="8"/>
      <c r="R15" s="26" t="s">
        <v>121</v>
      </c>
      <c r="W15" s="3"/>
      <c r="X15" s="3"/>
      <c r="Y15" s="36"/>
    </row>
    <row r="16" spans="1:27" x14ac:dyDescent="0.25">
      <c r="A16" s="3">
        <v>13</v>
      </c>
      <c r="B16" s="3" t="s">
        <v>64</v>
      </c>
      <c r="C16" s="3" t="s">
        <v>65</v>
      </c>
      <c r="D16" s="3">
        <v>3.5</v>
      </c>
      <c r="E16" s="3">
        <v>3.4</v>
      </c>
      <c r="F16" s="3">
        <f t="shared" si="0"/>
        <v>3.45</v>
      </c>
      <c r="G16" s="3"/>
      <c r="H16" s="3"/>
      <c r="I16" s="3">
        <v>10</v>
      </c>
      <c r="J16" s="3"/>
      <c r="K16" s="3"/>
      <c r="L16" s="3">
        <v>698.2</v>
      </c>
      <c r="M16" s="3">
        <v>21.45</v>
      </c>
      <c r="N16" s="4">
        <f t="shared" ref="N16:N64" si="1">M16*0.1*0.067*100/10</f>
        <v>1.4371500000000001</v>
      </c>
      <c r="O16" s="4"/>
      <c r="P16" s="4"/>
      <c r="Q16" s="8"/>
      <c r="R16" s="26" t="s">
        <v>121</v>
      </c>
      <c r="T16" s="1">
        <f>2/12</f>
        <v>0.16666666666666666</v>
      </c>
      <c r="W16" s="3">
        <v>10</v>
      </c>
      <c r="X16" s="3">
        <v>21.45</v>
      </c>
      <c r="Y16" s="36">
        <f t="shared" ref="Y16:Y64" si="2">W16/X16</f>
        <v>0.46620046620046623</v>
      </c>
    </row>
    <row r="17" spans="1:25" x14ac:dyDescent="0.25">
      <c r="A17" s="3">
        <v>14</v>
      </c>
      <c r="B17" s="3" t="s">
        <v>64</v>
      </c>
      <c r="C17" s="3" t="s">
        <v>65</v>
      </c>
      <c r="D17" s="3">
        <v>2.5</v>
      </c>
      <c r="E17" s="3">
        <v>3.1</v>
      </c>
      <c r="F17" s="3">
        <f t="shared" si="0"/>
        <v>2.8</v>
      </c>
      <c r="G17" s="3"/>
      <c r="H17" s="3"/>
      <c r="I17" s="3"/>
      <c r="J17" s="3"/>
      <c r="K17" s="3"/>
      <c r="L17" s="3"/>
      <c r="M17" s="3"/>
      <c r="N17" s="4"/>
      <c r="O17" s="4"/>
      <c r="P17" s="4"/>
      <c r="Q17" s="8"/>
      <c r="R17" s="26" t="s">
        <v>121</v>
      </c>
      <c r="W17" s="3"/>
      <c r="X17" s="3"/>
      <c r="Y17" s="36"/>
    </row>
    <row r="18" spans="1:25" x14ac:dyDescent="0.25">
      <c r="A18" s="3">
        <v>15</v>
      </c>
      <c r="B18" s="3" t="s">
        <v>64</v>
      </c>
      <c r="C18" s="3" t="s">
        <v>65</v>
      </c>
      <c r="D18" s="3">
        <v>2.4</v>
      </c>
      <c r="E18" s="3">
        <v>2.5</v>
      </c>
      <c r="F18" s="3">
        <f t="shared" si="0"/>
        <v>2.4500000000000002</v>
      </c>
      <c r="G18" s="3"/>
      <c r="H18" s="3"/>
      <c r="I18" s="3"/>
      <c r="J18" s="3"/>
      <c r="K18" s="3"/>
      <c r="L18" s="3"/>
      <c r="M18" s="3"/>
      <c r="N18" s="4"/>
      <c r="O18" s="4"/>
      <c r="P18" s="4"/>
      <c r="Q18" s="8" t="s">
        <v>44</v>
      </c>
      <c r="R18" s="26" t="s">
        <v>122</v>
      </c>
      <c r="W18" s="3"/>
      <c r="X18" s="3"/>
      <c r="Y18" s="36"/>
    </row>
    <row r="19" spans="1:25" x14ac:dyDescent="0.25">
      <c r="A19" s="3">
        <v>16</v>
      </c>
      <c r="B19" s="3" t="s">
        <v>64</v>
      </c>
      <c r="C19" s="3" t="s">
        <v>65</v>
      </c>
      <c r="D19" s="3">
        <v>2.6</v>
      </c>
      <c r="E19" s="3">
        <v>2.6</v>
      </c>
      <c r="F19" s="3">
        <f t="shared" si="0"/>
        <v>2.6</v>
      </c>
      <c r="G19" s="3"/>
      <c r="H19" s="3"/>
      <c r="I19" s="3"/>
      <c r="J19" s="3"/>
      <c r="K19" s="3"/>
      <c r="L19" s="3"/>
      <c r="M19" s="3"/>
      <c r="N19" s="4"/>
      <c r="O19" s="4"/>
      <c r="P19" s="4"/>
      <c r="Q19" s="8"/>
      <c r="R19" s="26" t="s">
        <v>121</v>
      </c>
      <c r="W19" s="3"/>
      <c r="X19" s="3"/>
      <c r="Y19" s="36"/>
    </row>
    <row r="20" spans="1:25" x14ac:dyDescent="0.25">
      <c r="A20" s="3">
        <v>17</v>
      </c>
      <c r="B20" s="3" t="s">
        <v>64</v>
      </c>
      <c r="C20" s="3" t="s">
        <v>65</v>
      </c>
      <c r="D20" s="3">
        <v>2.5</v>
      </c>
      <c r="E20" s="3">
        <v>2.9</v>
      </c>
      <c r="F20" s="3">
        <f t="shared" si="0"/>
        <v>2.7</v>
      </c>
      <c r="G20" s="3"/>
      <c r="H20" s="3"/>
      <c r="I20" s="3"/>
      <c r="J20" s="3"/>
      <c r="K20" s="3"/>
      <c r="L20" s="3"/>
      <c r="M20" s="3"/>
      <c r="N20" s="4"/>
      <c r="O20" s="4"/>
      <c r="P20" s="4"/>
      <c r="Q20" s="8"/>
      <c r="R20" s="26" t="s">
        <v>121</v>
      </c>
      <c r="W20" s="3"/>
      <c r="X20" s="3"/>
      <c r="Y20" s="36"/>
    </row>
    <row r="21" spans="1:25" x14ac:dyDescent="0.25">
      <c r="A21" s="3">
        <v>18</v>
      </c>
      <c r="B21" s="3" t="s">
        <v>64</v>
      </c>
      <c r="C21" s="3" t="s">
        <v>65</v>
      </c>
      <c r="D21" s="3">
        <v>2.2999999999999998</v>
      </c>
      <c r="E21" s="3">
        <v>2.5</v>
      </c>
      <c r="F21" s="3">
        <f t="shared" si="0"/>
        <v>2.4</v>
      </c>
      <c r="G21" s="3"/>
      <c r="H21" s="3"/>
      <c r="I21" s="3"/>
      <c r="J21" s="3"/>
      <c r="K21" s="3"/>
      <c r="L21" s="3"/>
      <c r="M21" s="3"/>
      <c r="N21" s="4"/>
      <c r="O21" s="4"/>
      <c r="P21" s="4"/>
      <c r="Q21" s="8" t="s">
        <v>42</v>
      </c>
      <c r="R21" s="26" t="s">
        <v>122</v>
      </c>
      <c r="W21" s="3"/>
      <c r="X21" s="3"/>
      <c r="Y21" s="36"/>
    </row>
    <row r="22" spans="1:25" x14ac:dyDescent="0.25">
      <c r="A22" s="3">
        <v>19</v>
      </c>
      <c r="B22" s="3" t="s">
        <v>64</v>
      </c>
      <c r="C22" s="3" t="s">
        <v>65</v>
      </c>
      <c r="D22" s="3">
        <v>2.7</v>
      </c>
      <c r="E22" s="3">
        <v>2.7</v>
      </c>
      <c r="F22" s="3">
        <f t="shared" si="0"/>
        <v>2.7</v>
      </c>
      <c r="G22" s="3"/>
      <c r="H22" s="3"/>
      <c r="I22" s="3"/>
      <c r="J22" s="3"/>
      <c r="K22" s="3"/>
      <c r="L22" s="3"/>
      <c r="M22" s="3"/>
      <c r="N22" s="4"/>
      <c r="O22" s="4"/>
      <c r="P22" s="4"/>
      <c r="Q22" s="8"/>
      <c r="R22" s="26" t="s">
        <v>121</v>
      </c>
      <c r="W22" s="3"/>
      <c r="X22" s="3"/>
      <c r="Y22" s="36"/>
    </row>
    <row r="23" spans="1:25" x14ac:dyDescent="0.25">
      <c r="A23" s="3">
        <v>20</v>
      </c>
      <c r="B23" s="3" t="s">
        <v>64</v>
      </c>
      <c r="C23" s="3" t="s">
        <v>65</v>
      </c>
      <c r="D23" s="3">
        <v>3.6</v>
      </c>
      <c r="E23" s="3">
        <v>3.3</v>
      </c>
      <c r="F23" s="3">
        <f t="shared" si="0"/>
        <v>3.45</v>
      </c>
      <c r="G23" s="3"/>
      <c r="H23" s="3"/>
      <c r="I23" s="3"/>
      <c r="J23" s="3"/>
      <c r="K23" s="3"/>
      <c r="L23" s="3"/>
      <c r="M23" s="3"/>
      <c r="N23" s="4"/>
      <c r="O23" s="4"/>
      <c r="P23" s="4"/>
      <c r="Q23" s="8"/>
      <c r="R23" s="26" t="s">
        <v>121</v>
      </c>
      <c r="W23" s="3"/>
      <c r="X23" s="3"/>
      <c r="Y23" s="36"/>
    </row>
    <row r="24" spans="1:25" x14ac:dyDescent="0.25">
      <c r="A24" s="3">
        <v>21</v>
      </c>
      <c r="B24" s="3" t="s">
        <v>64</v>
      </c>
      <c r="C24" s="3" t="s">
        <v>65</v>
      </c>
      <c r="D24" s="3">
        <v>2.5</v>
      </c>
      <c r="E24" s="3">
        <v>2.7</v>
      </c>
      <c r="F24" s="3">
        <f t="shared" si="0"/>
        <v>2.6</v>
      </c>
      <c r="G24" s="3"/>
      <c r="H24" s="3"/>
      <c r="I24" s="3"/>
      <c r="J24" s="3"/>
      <c r="K24" s="3"/>
      <c r="L24" s="3"/>
      <c r="M24" s="3"/>
      <c r="N24" s="4"/>
      <c r="O24" s="4"/>
      <c r="P24" s="4"/>
      <c r="Q24" s="8"/>
      <c r="R24" s="26" t="s">
        <v>121</v>
      </c>
      <c r="W24" s="3"/>
      <c r="X24" s="3"/>
      <c r="Y24" s="36"/>
    </row>
    <row r="25" spans="1:25" x14ac:dyDescent="0.25">
      <c r="A25" s="3">
        <v>22</v>
      </c>
      <c r="B25" s="3" t="s">
        <v>64</v>
      </c>
      <c r="C25" s="3" t="s">
        <v>65</v>
      </c>
      <c r="D25" s="3">
        <v>2.8</v>
      </c>
      <c r="E25" s="3">
        <v>3.2</v>
      </c>
      <c r="F25" s="3">
        <f t="shared" si="0"/>
        <v>3</v>
      </c>
      <c r="G25" s="3"/>
      <c r="H25" s="3"/>
      <c r="I25" s="3"/>
      <c r="J25" s="3"/>
      <c r="K25" s="3"/>
      <c r="L25" s="3"/>
      <c r="M25" s="3"/>
      <c r="N25" s="4"/>
      <c r="O25" s="4"/>
      <c r="P25" s="4"/>
      <c r="Q25" s="8"/>
      <c r="R25" s="26" t="s">
        <v>121</v>
      </c>
      <c r="W25" s="3"/>
      <c r="X25" s="3"/>
      <c r="Y25" s="36"/>
    </row>
    <row r="26" spans="1:25" x14ac:dyDescent="0.25">
      <c r="A26" s="3">
        <v>23</v>
      </c>
      <c r="B26" s="3" t="s">
        <v>64</v>
      </c>
      <c r="C26" s="3" t="s">
        <v>65</v>
      </c>
      <c r="D26" s="3">
        <v>3.1</v>
      </c>
      <c r="E26" s="3">
        <v>3</v>
      </c>
      <c r="F26" s="3">
        <f t="shared" si="0"/>
        <v>3.05</v>
      </c>
      <c r="G26" s="3"/>
      <c r="H26" s="3"/>
      <c r="I26" s="3"/>
      <c r="J26" s="3"/>
      <c r="K26" s="3"/>
      <c r="L26" s="3"/>
      <c r="M26" s="3"/>
      <c r="N26" s="4"/>
      <c r="O26" s="4"/>
      <c r="P26" s="4"/>
      <c r="Q26" s="8"/>
      <c r="R26" s="26" t="s">
        <v>121</v>
      </c>
      <c r="W26" s="3"/>
      <c r="X26" s="3"/>
      <c r="Y26" s="36"/>
    </row>
    <row r="27" spans="1:25" x14ac:dyDescent="0.25">
      <c r="A27" s="3">
        <v>24</v>
      </c>
      <c r="B27" s="3" t="s">
        <v>64</v>
      </c>
      <c r="C27" s="3" t="s">
        <v>65</v>
      </c>
      <c r="D27" s="3">
        <v>2.8</v>
      </c>
      <c r="E27" s="3">
        <v>2.6</v>
      </c>
      <c r="F27" s="3">
        <f t="shared" si="0"/>
        <v>2.7</v>
      </c>
      <c r="G27" s="3"/>
      <c r="H27" s="3"/>
      <c r="I27" s="3"/>
      <c r="J27" s="3"/>
      <c r="K27" s="3"/>
      <c r="L27" s="3"/>
      <c r="M27" s="3"/>
      <c r="N27" s="4"/>
      <c r="O27" s="4"/>
      <c r="P27" s="4"/>
      <c r="Q27" s="8"/>
      <c r="R27" s="26" t="s">
        <v>121</v>
      </c>
      <c r="W27" s="3"/>
      <c r="X27" s="3"/>
      <c r="Y27" s="36"/>
    </row>
    <row r="28" spans="1:25" x14ac:dyDescent="0.25">
      <c r="A28" s="3">
        <v>25</v>
      </c>
      <c r="B28" s="3" t="s">
        <v>64</v>
      </c>
      <c r="C28" s="3" t="s">
        <v>65</v>
      </c>
      <c r="D28" s="3">
        <v>3.3</v>
      </c>
      <c r="E28" s="3">
        <v>4</v>
      </c>
      <c r="F28" s="3">
        <f t="shared" si="0"/>
        <v>3.65</v>
      </c>
      <c r="G28" s="3"/>
      <c r="H28" s="3"/>
      <c r="I28" s="3">
        <v>10.5</v>
      </c>
      <c r="J28" s="3"/>
      <c r="K28" s="3"/>
      <c r="L28" s="3">
        <v>687.5</v>
      </c>
      <c r="M28" s="3">
        <v>22.45</v>
      </c>
      <c r="N28" s="4">
        <f t="shared" si="1"/>
        <v>1.5041500000000003</v>
      </c>
      <c r="O28" s="4"/>
      <c r="P28" s="4"/>
      <c r="Q28" s="8"/>
      <c r="R28" s="26" t="s">
        <v>121</v>
      </c>
      <c r="T28" s="1">
        <f>4/12</f>
        <v>0.33333333333333331</v>
      </c>
      <c r="W28" s="3">
        <v>10.5</v>
      </c>
      <c r="X28" s="3">
        <v>22.45</v>
      </c>
      <c r="Y28" s="36">
        <f t="shared" si="2"/>
        <v>0.46770601336302897</v>
      </c>
    </row>
    <row r="29" spans="1:25" x14ac:dyDescent="0.25">
      <c r="A29" s="3">
        <v>26</v>
      </c>
      <c r="B29" s="3" t="s">
        <v>64</v>
      </c>
      <c r="C29" s="3" t="s">
        <v>65</v>
      </c>
      <c r="D29" s="3">
        <v>2.8</v>
      </c>
      <c r="E29" s="3">
        <v>3.5</v>
      </c>
      <c r="F29" s="3">
        <f t="shared" si="0"/>
        <v>3.15</v>
      </c>
      <c r="G29" s="3"/>
      <c r="H29" s="3"/>
      <c r="I29" s="3"/>
      <c r="J29" s="3"/>
      <c r="K29" s="3"/>
      <c r="L29" s="3"/>
      <c r="M29" s="3"/>
      <c r="N29" s="4"/>
      <c r="O29" s="4"/>
      <c r="P29" s="4"/>
      <c r="Q29" s="8"/>
      <c r="R29" s="26" t="s">
        <v>121</v>
      </c>
      <c r="W29" s="3"/>
      <c r="X29" s="3"/>
      <c r="Y29" s="36"/>
    </row>
    <row r="30" spans="1:25" x14ac:dyDescent="0.25">
      <c r="A30" s="3">
        <v>27</v>
      </c>
      <c r="B30" s="3" t="s">
        <v>64</v>
      </c>
      <c r="C30" s="3" t="s">
        <v>65</v>
      </c>
      <c r="D30" s="3">
        <v>3</v>
      </c>
      <c r="E30" s="3">
        <v>3.6</v>
      </c>
      <c r="F30" s="3">
        <f t="shared" si="0"/>
        <v>3.3</v>
      </c>
      <c r="G30" s="3"/>
      <c r="H30" s="3"/>
      <c r="I30" s="3"/>
      <c r="J30" s="3"/>
      <c r="K30" s="3"/>
      <c r="L30" s="3"/>
      <c r="M30" s="3"/>
      <c r="N30" s="4"/>
      <c r="O30" s="4"/>
      <c r="P30" s="4"/>
      <c r="Q30" s="8"/>
      <c r="R30" s="26" t="s">
        <v>121</v>
      </c>
      <c r="W30" s="3"/>
      <c r="X30" s="3"/>
      <c r="Y30" s="36"/>
    </row>
    <row r="31" spans="1:25" x14ac:dyDescent="0.25">
      <c r="A31" s="3">
        <v>28</v>
      </c>
      <c r="B31" s="3" t="s">
        <v>64</v>
      </c>
      <c r="C31" s="3" t="s">
        <v>65</v>
      </c>
      <c r="D31" s="3">
        <v>2.2000000000000002</v>
      </c>
      <c r="E31" s="3">
        <v>2.5</v>
      </c>
      <c r="F31" s="3">
        <f t="shared" si="0"/>
        <v>2.35</v>
      </c>
      <c r="G31" s="3"/>
      <c r="H31" s="3"/>
      <c r="I31" s="3"/>
      <c r="J31" s="3"/>
      <c r="K31" s="3"/>
      <c r="L31" s="3"/>
      <c r="M31" s="3"/>
      <c r="N31" s="4"/>
      <c r="O31" s="4"/>
      <c r="P31" s="4"/>
      <c r="Q31" s="8" t="s">
        <v>42</v>
      </c>
      <c r="R31" s="26" t="s">
        <v>122</v>
      </c>
      <c r="W31" s="3"/>
      <c r="X31" s="3"/>
      <c r="Y31" s="36"/>
    </row>
    <row r="32" spans="1:25" x14ac:dyDescent="0.25">
      <c r="A32" s="3">
        <v>29</v>
      </c>
      <c r="B32" s="3" t="s">
        <v>64</v>
      </c>
      <c r="C32" s="3" t="s">
        <v>65</v>
      </c>
      <c r="D32" s="3">
        <v>3.1</v>
      </c>
      <c r="E32" s="3">
        <v>3.1</v>
      </c>
      <c r="F32" s="3">
        <f t="shared" si="0"/>
        <v>3.1</v>
      </c>
      <c r="G32" s="3"/>
      <c r="H32" s="3"/>
      <c r="I32" s="3"/>
      <c r="J32" s="3"/>
      <c r="K32" s="3"/>
      <c r="L32" s="3"/>
      <c r="M32" s="3"/>
      <c r="N32" s="4"/>
      <c r="O32" s="4"/>
      <c r="P32" s="4"/>
      <c r="Q32" s="8"/>
      <c r="R32" s="26" t="s">
        <v>121</v>
      </c>
      <c r="W32" s="3"/>
      <c r="X32" s="3"/>
      <c r="Y32" s="36"/>
    </row>
    <row r="33" spans="1:27" x14ac:dyDescent="0.25">
      <c r="A33" s="3">
        <v>30</v>
      </c>
      <c r="B33" s="3" t="s">
        <v>64</v>
      </c>
      <c r="C33" s="3" t="s">
        <v>65</v>
      </c>
      <c r="D33" s="3">
        <v>2.8</v>
      </c>
      <c r="E33" s="3">
        <v>3</v>
      </c>
      <c r="F33" s="3">
        <f t="shared" si="0"/>
        <v>2.9</v>
      </c>
      <c r="G33" s="3"/>
      <c r="H33" s="3"/>
      <c r="I33" s="3"/>
      <c r="J33" s="3"/>
      <c r="K33" s="3"/>
      <c r="L33" s="3"/>
      <c r="M33" s="3"/>
      <c r="N33" s="4"/>
      <c r="O33" s="4"/>
      <c r="P33" s="4"/>
      <c r="Q33" s="8"/>
      <c r="R33" s="26" t="s">
        <v>121</v>
      </c>
      <c r="W33" s="3"/>
      <c r="X33" s="3"/>
      <c r="Y33" s="36"/>
    </row>
    <row r="34" spans="1:27" x14ac:dyDescent="0.25">
      <c r="A34" s="3">
        <v>31</v>
      </c>
      <c r="B34" s="3" t="s">
        <v>64</v>
      </c>
      <c r="C34" s="3" t="s">
        <v>65</v>
      </c>
      <c r="D34" s="3">
        <v>2.5</v>
      </c>
      <c r="E34" s="3">
        <v>3.2</v>
      </c>
      <c r="F34" s="3">
        <f t="shared" si="0"/>
        <v>2.85</v>
      </c>
      <c r="G34" s="3"/>
      <c r="H34" s="3"/>
      <c r="I34" s="3"/>
      <c r="J34" s="3"/>
      <c r="K34" s="3"/>
      <c r="L34" s="3"/>
      <c r="M34" s="3"/>
      <c r="N34" s="4"/>
      <c r="O34" s="4"/>
      <c r="P34" s="4"/>
      <c r="Q34" s="8"/>
      <c r="R34" s="26" t="s">
        <v>121</v>
      </c>
      <c r="W34" s="3"/>
      <c r="X34" s="3"/>
      <c r="Y34" s="36"/>
    </row>
    <row r="35" spans="1:27" x14ac:dyDescent="0.25">
      <c r="A35" s="3">
        <v>32</v>
      </c>
      <c r="B35" s="3" t="s">
        <v>64</v>
      </c>
      <c r="C35" s="3" t="s">
        <v>65</v>
      </c>
      <c r="D35" s="3">
        <v>2.1</v>
      </c>
      <c r="E35" s="3">
        <v>2</v>
      </c>
      <c r="F35" s="3">
        <f t="shared" si="0"/>
        <v>2.0499999999999998</v>
      </c>
      <c r="G35" s="3"/>
      <c r="H35" s="3"/>
      <c r="I35" s="3"/>
      <c r="J35" s="3"/>
      <c r="K35" s="3"/>
      <c r="L35" s="3"/>
      <c r="M35" s="3"/>
      <c r="N35" s="4"/>
      <c r="O35" s="4"/>
      <c r="P35" s="4"/>
      <c r="Q35" s="8" t="s">
        <v>44</v>
      </c>
      <c r="R35" s="26" t="s">
        <v>122</v>
      </c>
      <c r="W35" s="3"/>
      <c r="X35" s="3"/>
      <c r="Y35" s="36"/>
    </row>
    <row r="36" spans="1:27" x14ac:dyDescent="0.25">
      <c r="A36" s="3">
        <v>33</v>
      </c>
      <c r="B36" s="3" t="s">
        <v>64</v>
      </c>
      <c r="C36" s="3" t="s">
        <v>65</v>
      </c>
      <c r="D36" s="3">
        <v>2.2000000000000002</v>
      </c>
      <c r="E36" s="3">
        <v>2.2000000000000002</v>
      </c>
      <c r="F36" s="3">
        <f t="shared" si="0"/>
        <v>2.2000000000000002</v>
      </c>
      <c r="G36" s="3"/>
      <c r="H36" s="3"/>
      <c r="I36" s="3"/>
      <c r="J36" s="3"/>
      <c r="K36" s="3"/>
      <c r="L36" s="3"/>
      <c r="M36" s="3"/>
      <c r="N36" s="4"/>
      <c r="O36" s="4"/>
      <c r="P36" s="4"/>
      <c r="Q36" s="8" t="s">
        <v>52</v>
      </c>
      <c r="R36" s="26" t="s">
        <v>122</v>
      </c>
      <c r="W36" s="3"/>
      <c r="X36" s="3"/>
      <c r="Y36" s="36"/>
    </row>
    <row r="37" spans="1:27" x14ac:dyDescent="0.25">
      <c r="A37" s="3">
        <v>34</v>
      </c>
      <c r="B37" s="3" t="s">
        <v>64</v>
      </c>
      <c r="C37" s="3" t="s">
        <v>65</v>
      </c>
      <c r="D37" s="3">
        <v>1.8</v>
      </c>
      <c r="E37" s="3">
        <v>1.3</v>
      </c>
      <c r="F37" s="3">
        <f t="shared" si="0"/>
        <v>1.55</v>
      </c>
      <c r="G37" s="3"/>
      <c r="H37" s="3"/>
      <c r="I37" s="3"/>
      <c r="J37" s="3"/>
      <c r="K37" s="3"/>
      <c r="L37" s="3"/>
      <c r="M37" s="3"/>
      <c r="N37" s="4"/>
      <c r="O37" s="4"/>
      <c r="P37" s="4"/>
      <c r="Q37" s="8" t="s">
        <v>43</v>
      </c>
      <c r="R37" s="26" t="s">
        <v>122</v>
      </c>
      <c r="W37" s="3"/>
      <c r="X37" s="3"/>
      <c r="Y37" s="36"/>
    </row>
    <row r="38" spans="1:27" x14ac:dyDescent="0.25">
      <c r="A38" s="3">
        <v>35</v>
      </c>
      <c r="B38" s="3" t="s">
        <v>64</v>
      </c>
      <c r="C38" s="3" t="s">
        <v>65</v>
      </c>
      <c r="D38" s="3">
        <v>2.5</v>
      </c>
      <c r="E38" s="3">
        <v>2.5</v>
      </c>
      <c r="F38" s="3">
        <f t="shared" si="0"/>
        <v>2.5</v>
      </c>
      <c r="G38" s="3"/>
      <c r="H38" s="3"/>
      <c r="I38" s="3"/>
      <c r="J38" s="3"/>
      <c r="K38" s="3"/>
      <c r="L38" s="3"/>
      <c r="M38" s="3"/>
      <c r="N38" s="4"/>
      <c r="O38" s="4"/>
      <c r="P38" s="4"/>
      <c r="Q38" s="8"/>
      <c r="R38" s="26" t="s">
        <v>121</v>
      </c>
      <c r="W38" s="3"/>
      <c r="X38" s="3"/>
      <c r="Y38" s="36"/>
    </row>
    <row r="39" spans="1:27" x14ac:dyDescent="0.25">
      <c r="A39" s="3">
        <v>36</v>
      </c>
      <c r="B39" s="3" t="s">
        <v>64</v>
      </c>
      <c r="C39" s="3" t="s">
        <v>65</v>
      </c>
      <c r="D39" s="3">
        <v>2.8</v>
      </c>
      <c r="E39" s="3">
        <v>3.3</v>
      </c>
      <c r="F39" s="3">
        <f t="shared" si="0"/>
        <v>3.05</v>
      </c>
      <c r="G39" s="3"/>
      <c r="H39" s="3"/>
      <c r="I39" s="3"/>
      <c r="J39" s="3"/>
      <c r="K39" s="3"/>
      <c r="L39" s="3"/>
      <c r="M39" s="3"/>
      <c r="N39" s="4"/>
      <c r="O39" s="4"/>
      <c r="P39" s="4"/>
      <c r="Q39" s="8"/>
      <c r="R39" s="26" t="s">
        <v>121</v>
      </c>
      <c r="W39" s="3"/>
      <c r="X39" s="3"/>
      <c r="Y39" s="36"/>
    </row>
    <row r="40" spans="1:27" x14ac:dyDescent="0.25">
      <c r="A40" s="3">
        <v>1</v>
      </c>
      <c r="B40" s="3" t="s">
        <v>69</v>
      </c>
      <c r="C40" s="3" t="s">
        <v>65</v>
      </c>
      <c r="D40" s="3">
        <v>1.8</v>
      </c>
      <c r="E40" s="3">
        <v>2.5</v>
      </c>
      <c r="F40" s="3">
        <f t="shared" si="0"/>
        <v>2.15</v>
      </c>
      <c r="G40" s="3">
        <f>AVERAGE(F40:F75)</f>
        <v>2.2944444444444443</v>
      </c>
      <c r="H40" s="3">
        <f>STDEV(F40:F75)</f>
        <v>0.71342011043161146</v>
      </c>
      <c r="I40" s="3">
        <v>11.8</v>
      </c>
      <c r="J40" s="3">
        <f>AVERAGE(I40:I75)</f>
        <v>11.5</v>
      </c>
      <c r="K40" s="3">
        <f>STDEV(I40:I75)</f>
        <v>0.3605551275463994</v>
      </c>
      <c r="L40" s="3">
        <v>469</v>
      </c>
      <c r="M40" s="3">
        <v>29.5</v>
      </c>
      <c r="N40" s="4">
        <f t="shared" si="1"/>
        <v>1.9765000000000001</v>
      </c>
      <c r="O40" s="4">
        <f>AVERAGE(N40:N75)</f>
        <v>1.8648333333333333</v>
      </c>
      <c r="P40" s="4">
        <f>STDEV(N40:N75)</f>
        <v>0.10035100065935232</v>
      </c>
      <c r="Q40" s="8" t="s">
        <v>42</v>
      </c>
      <c r="R40" s="26" t="s">
        <v>122</v>
      </c>
      <c r="S40" s="1">
        <f>14/36</f>
        <v>0.3888888888888889</v>
      </c>
      <c r="T40" s="1">
        <f>7/12</f>
        <v>0.58333333333333337</v>
      </c>
      <c r="U40" s="33">
        <f>AVERAGE(T40:T75)</f>
        <v>0.3888888888888889</v>
      </c>
      <c r="V40" s="33">
        <f>STDEV(T40:T75)</f>
        <v>0.17347216662217771</v>
      </c>
      <c r="W40" s="3">
        <v>11.8</v>
      </c>
      <c r="X40" s="3">
        <v>29.5</v>
      </c>
      <c r="Y40" s="36">
        <f t="shared" si="2"/>
        <v>0.4</v>
      </c>
      <c r="Z40" s="36">
        <f>AVERAGE(Y40:Y66)</f>
        <v>0.41355029910542779</v>
      </c>
      <c r="AA40" s="36">
        <f>STDEV(Y40:Y69)</f>
        <v>1.2120325312499979E-2</v>
      </c>
    </row>
    <row r="41" spans="1:27" x14ac:dyDescent="0.25">
      <c r="A41" s="3">
        <v>2</v>
      </c>
      <c r="B41" s="3" t="s">
        <v>69</v>
      </c>
      <c r="C41" s="3" t="s">
        <v>65</v>
      </c>
      <c r="D41" s="3">
        <v>1.5</v>
      </c>
      <c r="E41" s="3">
        <v>1.8</v>
      </c>
      <c r="F41" s="3">
        <f t="shared" si="0"/>
        <v>1.65</v>
      </c>
      <c r="G41" s="3"/>
      <c r="H41" s="3"/>
      <c r="I41" s="3"/>
      <c r="J41" s="3"/>
      <c r="K41" s="3"/>
      <c r="L41" s="3"/>
      <c r="M41" s="3"/>
      <c r="N41" s="4"/>
      <c r="O41" s="4"/>
      <c r="P41" s="4"/>
      <c r="Q41" s="8" t="s">
        <v>43</v>
      </c>
      <c r="R41" s="26" t="s">
        <v>122</v>
      </c>
      <c r="W41" s="3"/>
      <c r="X41" s="3"/>
      <c r="Y41" s="36"/>
    </row>
    <row r="42" spans="1:27" x14ac:dyDescent="0.25">
      <c r="A42" s="3">
        <v>3</v>
      </c>
      <c r="B42" s="3" t="s">
        <v>69</v>
      </c>
      <c r="C42" s="3" t="s">
        <v>65</v>
      </c>
      <c r="D42" s="3">
        <v>3.7</v>
      </c>
      <c r="E42" s="3">
        <v>3.3</v>
      </c>
      <c r="F42" s="3">
        <f t="shared" si="0"/>
        <v>3.5</v>
      </c>
      <c r="G42" s="3"/>
      <c r="H42" s="3"/>
      <c r="I42" s="3"/>
      <c r="J42" s="3"/>
      <c r="K42" s="3"/>
      <c r="L42" s="3"/>
      <c r="M42" s="3"/>
      <c r="N42" s="4"/>
      <c r="O42" s="4"/>
      <c r="P42" s="4"/>
      <c r="Q42" s="8"/>
      <c r="R42" s="26" t="s">
        <v>121</v>
      </c>
      <c r="W42" s="3"/>
      <c r="X42" s="3"/>
      <c r="Y42" s="36"/>
    </row>
    <row r="43" spans="1:27" x14ac:dyDescent="0.25">
      <c r="A43" s="3">
        <v>4</v>
      </c>
      <c r="B43" s="3" t="s">
        <v>69</v>
      </c>
      <c r="C43" s="3" t="s">
        <v>65</v>
      </c>
      <c r="D43" s="3">
        <v>2.7</v>
      </c>
      <c r="E43" s="3">
        <v>2.9</v>
      </c>
      <c r="F43" s="3">
        <f t="shared" si="0"/>
        <v>2.8</v>
      </c>
      <c r="G43" s="3"/>
      <c r="H43" s="3"/>
      <c r="I43" s="3"/>
      <c r="J43" s="3"/>
      <c r="K43" s="3"/>
      <c r="L43" s="3"/>
      <c r="M43" s="3"/>
      <c r="N43" s="4"/>
      <c r="O43" s="4"/>
      <c r="P43" s="4"/>
      <c r="Q43" s="8"/>
      <c r="R43" s="26" t="s">
        <v>121</v>
      </c>
      <c r="W43" s="3"/>
      <c r="X43" s="3"/>
      <c r="Y43" s="36"/>
    </row>
    <row r="44" spans="1:27" x14ac:dyDescent="0.25">
      <c r="A44" s="3">
        <v>5</v>
      </c>
      <c r="B44" s="3" t="s">
        <v>69</v>
      </c>
      <c r="C44" s="3" t="s">
        <v>65</v>
      </c>
      <c r="D44" s="3">
        <v>2</v>
      </c>
      <c r="E44" s="3">
        <v>2.2999999999999998</v>
      </c>
      <c r="F44" s="3">
        <f t="shared" si="0"/>
        <v>2.15</v>
      </c>
      <c r="G44" s="3"/>
      <c r="H44" s="3"/>
      <c r="I44" s="3"/>
      <c r="J44" s="3"/>
      <c r="K44" s="3"/>
      <c r="L44" s="3"/>
      <c r="M44" s="3"/>
      <c r="N44" s="4"/>
      <c r="O44" s="4"/>
      <c r="P44" s="4"/>
      <c r="Q44" s="8"/>
      <c r="R44" s="26" t="s">
        <v>121</v>
      </c>
      <c r="W44" s="3"/>
      <c r="X44" s="3"/>
      <c r="Y44" s="36"/>
    </row>
    <row r="45" spans="1:27" x14ac:dyDescent="0.25">
      <c r="A45" s="3">
        <v>6</v>
      </c>
      <c r="B45" s="3" t="s">
        <v>69</v>
      </c>
      <c r="C45" s="3" t="s">
        <v>65</v>
      </c>
      <c r="D45" s="3">
        <v>3.3</v>
      </c>
      <c r="E45" s="3">
        <v>4</v>
      </c>
      <c r="F45" s="3">
        <f t="shared" si="0"/>
        <v>3.65</v>
      </c>
      <c r="G45" s="3"/>
      <c r="H45" s="3"/>
      <c r="I45" s="3"/>
      <c r="J45" s="3"/>
      <c r="K45" s="3"/>
      <c r="L45" s="3"/>
      <c r="M45" s="3"/>
      <c r="N45" s="4"/>
      <c r="O45" s="4"/>
      <c r="P45" s="4"/>
      <c r="Q45" s="8"/>
      <c r="R45" s="26" t="s">
        <v>121</v>
      </c>
      <c r="W45" s="3"/>
      <c r="X45" s="3"/>
      <c r="Y45" s="36"/>
    </row>
    <row r="46" spans="1:27" x14ac:dyDescent="0.25">
      <c r="A46" s="3">
        <v>7</v>
      </c>
      <c r="B46" s="3" t="s">
        <v>69</v>
      </c>
      <c r="C46" s="3" t="s">
        <v>65</v>
      </c>
      <c r="D46" s="3">
        <v>2</v>
      </c>
      <c r="E46" s="3">
        <v>1.6</v>
      </c>
      <c r="F46" s="3">
        <f t="shared" si="0"/>
        <v>1.8</v>
      </c>
      <c r="G46" s="3"/>
      <c r="H46" s="3"/>
      <c r="I46" s="3"/>
      <c r="J46" s="3"/>
      <c r="K46" s="3"/>
      <c r="L46" s="3"/>
      <c r="M46" s="3"/>
      <c r="N46" s="4"/>
      <c r="O46" s="4"/>
      <c r="P46" s="4"/>
      <c r="Q46" s="8" t="s">
        <v>39</v>
      </c>
      <c r="R46" s="26" t="s">
        <v>122</v>
      </c>
      <c r="W46" s="3"/>
      <c r="X46" s="3"/>
      <c r="Y46" s="36"/>
    </row>
    <row r="47" spans="1:27" x14ac:dyDescent="0.25">
      <c r="A47" s="3">
        <v>8</v>
      </c>
      <c r="B47" s="3" t="s">
        <v>69</v>
      </c>
      <c r="C47" s="3" t="s">
        <v>65</v>
      </c>
      <c r="D47" s="3">
        <v>1.6</v>
      </c>
      <c r="E47" s="3">
        <v>0.3</v>
      </c>
      <c r="F47" s="3">
        <f t="shared" si="0"/>
        <v>0.95000000000000007</v>
      </c>
      <c r="G47" s="3"/>
      <c r="H47" s="3"/>
      <c r="I47" s="3"/>
      <c r="J47" s="3"/>
      <c r="K47" s="3"/>
      <c r="L47" s="3"/>
      <c r="M47" s="3"/>
      <c r="N47" s="4"/>
      <c r="O47" s="4"/>
      <c r="P47" s="4"/>
      <c r="Q47" s="8" t="s">
        <v>56</v>
      </c>
      <c r="R47" s="26" t="s">
        <v>122</v>
      </c>
      <c r="W47" s="3"/>
      <c r="X47" s="3"/>
      <c r="Y47" s="36"/>
    </row>
    <row r="48" spans="1:27" x14ac:dyDescent="0.25">
      <c r="A48" s="3">
        <v>9</v>
      </c>
      <c r="B48" s="3" t="s">
        <v>69</v>
      </c>
      <c r="C48" s="3" t="s">
        <v>65</v>
      </c>
      <c r="D48" s="3">
        <v>2.6</v>
      </c>
      <c r="E48" s="3">
        <v>1.8</v>
      </c>
      <c r="F48" s="3">
        <f t="shared" si="0"/>
        <v>2.2000000000000002</v>
      </c>
      <c r="G48" s="3"/>
      <c r="H48" s="3"/>
      <c r="I48" s="3"/>
      <c r="J48" s="3"/>
      <c r="K48" s="3"/>
      <c r="L48" s="3"/>
      <c r="M48" s="3"/>
      <c r="N48" s="4"/>
      <c r="O48" s="4"/>
      <c r="P48" s="4"/>
      <c r="Q48" s="8" t="s">
        <v>39</v>
      </c>
      <c r="R48" s="26" t="s">
        <v>122</v>
      </c>
      <c r="W48" s="3"/>
      <c r="X48" s="3"/>
      <c r="Y48" s="36"/>
    </row>
    <row r="49" spans="1:25" x14ac:dyDescent="0.25">
      <c r="A49" s="3">
        <v>10</v>
      </c>
      <c r="B49" s="3" t="s">
        <v>69</v>
      </c>
      <c r="C49" s="3" t="s">
        <v>65</v>
      </c>
      <c r="D49" s="3">
        <v>3.2</v>
      </c>
      <c r="E49" s="3">
        <v>2.8</v>
      </c>
      <c r="F49" s="3">
        <f t="shared" si="0"/>
        <v>3</v>
      </c>
      <c r="G49" s="3"/>
      <c r="H49" s="3"/>
      <c r="I49" s="3"/>
      <c r="J49" s="3"/>
      <c r="K49" s="3"/>
      <c r="L49" s="3"/>
      <c r="M49" s="3"/>
      <c r="N49" s="4"/>
      <c r="O49" s="4"/>
      <c r="P49" s="4"/>
      <c r="Q49" s="8"/>
      <c r="R49" s="26" t="s">
        <v>121</v>
      </c>
      <c r="W49" s="3"/>
      <c r="X49" s="3"/>
      <c r="Y49" s="36"/>
    </row>
    <row r="50" spans="1:25" x14ac:dyDescent="0.25">
      <c r="A50" s="3">
        <v>11</v>
      </c>
      <c r="B50" s="3" t="s">
        <v>69</v>
      </c>
      <c r="C50" s="3" t="s">
        <v>65</v>
      </c>
      <c r="D50" s="3">
        <v>0.2</v>
      </c>
      <c r="E50" s="3">
        <v>0.3</v>
      </c>
      <c r="F50" s="3">
        <f t="shared" si="0"/>
        <v>0.25</v>
      </c>
      <c r="G50" s="3"/>
      <c r="H50" s="3"/>
      <c r="I50" s="3"/>
      <c r="J50" s="3"/>
      <c r="K50" s="3"/>
      <c r="L50" s="3"/>
      <c r="M50" s="3"/>
      <c r="N50" s="4"/>
      <c r="O50" s="4"/>
      <c r="P50" s="4"/>
      <c r="Q50" s="8" t="s">
        <v>44</v>
      </c>
      <c r="R50" s="26" t="s">
        <v>122</v>
      </c>
      <c r="W50" s="3"/>
      <c r="X50" s="3"/>
      <c r="Y50" s="36"/>
    </row>
    <row r="51" spans="1:25" x14ac:dyDescent="0.25">
      <c r="A51" s="3">
        <v>12</v>
      </c>
      <c r="B51" s="3" t="s">
        <v>69</v>
      </c>
      <c r="C51" s="3" t="s">
        <v>65</v>
      </c>
      <c r="D51" s="3">
        <v>2.6</v>
      </c>
      <c r="E51" s="3">
        <v>2.1</v>
      </c>
      <c r="F51" s="3">
        <f t="shared" si="0"/>
        <v>2.35</v>
      </c>
      <c r="G51" s="3"/>
      <c r="H51" s="3"/>
      <c r="I51" s="3"/>
      <c r="J51" s="3"/>
      <c r="K51" s="3"/>
      <c r="L51" s="3"/>
      <c r="M51" s="3"/>
      <c r="N51" s="4"/>
      <c r="O51" s="4"/>
      <c r="P51" s="4"/>
      <c r="Q51" s="8" t="s">
        <v>39</v>
      </c>
      <c r="R51" s="26" t="s">
        <v>122</v>
      </c>
      <c r="W51" s="3"/>
      <c r="X51" s="3"/>
      <c r="Y51" s="36"/>
    </row>
    <row r="52" spans="1:25" x14ac:dyDescent="0.25">
      <c r="A52" s="3">
        <v>13</v>
      </c>
      <c r="B52" s="3" t="s">
        <v>69</v>
      </c>
      <c r="C52" s="3" t="s">
        <v>65</v>
      </c>
      <c r="D52" s="3">
        <v>1.8</v>
      </c>
      <c r="E52" s="3">
        <v>1.8</v>
      </c>
      <c r="F52" s="3">
        <f t="shared" si="0"/>
        <v>1.8</v>
      </c>
      <c r="G52" s="3"/>
      <c r="H52" s="3"/>
      <c r="I52" s="3">
        <v>11.1</v>
      </c>
      <c r="J52" s="3"/>
      <c r="K52" s="3"/>
      <c r="L52" s="3">
        <v>465</v>
      </c>
      <c r="M52" s="3">
        <v>26.6</v>
      </c>
      <c r="N52" s="4">
        <f t="shared" si="1"/>
        <v>1.7822000000000002</v>
      </c>
      <c r="O52" s="4"/>
      <c r="P52" s="4"/>
      <c r="Q52" s="8" t="s">
        <v>42</v>
      </c>
      <c r="R52" s="26" t="s">
        <v>122</v>
      </c>
      <c r="T52" s="1">
        <f>4/12</f>
        <v>0.33333333333333331</v>
      </c>
      <c r="W52" s="3">
        <v>11.1</v>
      </c>
      <c r="X52" s="3">
        <v>26.6</v>
      </c>
      <c r="Y52" s="36">
        <f t="shared" si="2"/>
        <v>0.41729323308270672</v>
      </c>
    </row>
    <row r="53" spans="1:25" x14ac:dyDescent="0.25">
      <c r="A53" s="3">
        <v>14</v>
      </c>
      <c r="B53" s="3" t="s">
        <v>69</v>
      </c>
      <c r="C53" s="3" t="s">
        <v>65</v>
      </c>
      <c r="D53" s="3">
        <v>2.8</v>
      </c>
      <c r="E53" s="3">
        <v>2.6</v>
      </c>
      <c r="F53" s="3">
        <f t="shared" si="0"/>
        <v>2.7</v>
      </c>
      <c r="G53" s="3"/>
      <c r="H53" s="3"/>
      <c r="I53" s="3"/>
      <c r="J53" s="3"/>
      <c r="K53" s="3"/>
      <c r="L53" s="3"/>
      <c r="M53" s="3"/>
      <c r="N53" s="4"/>
      <c r="O53" s="4"/>
      <c r="P53" s="4"/>
      <c r="Q53" s="8"/>
      <c r="R53" s="26" t="s">
        <v>121</v>
      </c>
      <c r="W53" s="3"/>
      <c r="X53" s="3"/>
      <c r="Y53" s="36"/>
    </row>
    <row r="54" spans="1:25" x14ac:dyDescent="0.25">
      <c r="A54" s="3">
        <v>15</v>
      </c>
      <c r="B54" s="3" t="s">
        <v>69</v>
      </c>
      <c r="C54" s="3" t="s">
        <v>65</v>
      </c>
      <c r="D54" s="3">
        <v>1.6</v>
      </c>
      <c r="E54" s="3">
        <v>1.8</v>
      </c>
      <c r="F54" s="3">
        <f t="shared" si="0"/>
        <v>1.7000000000000002</v>
      </c>
      <c r="G54" s="3"/>
      <c r="H54" s="3"/>
      <c r="I54" s="3"/>
      <c r="J54" s="3"/>
      <c r="K54" s="3"/>
      <c r="L54" s="3"/>
      <c r="M54" s="3"/>
      <c r="N54" s="4"/>
      <c r="O54" s="4"/>
      <c r="P54" s="4"/>
      <c r="Q54" s="8" t="s">
        <v>49</v>
      </c>
      <c r="R54" s="26" t="s">
        <v>122</v>
      </c>
      <c r="W54" s="3"/>
      <c r="X54" s="3"/>
      <c r="Y54" s="36"/>
    </row>
    <row r="55" spans="1:25" x14ac:dyDescent="0.25">
      <c r="A55" s="3">
        <v>16</v>
      </c>
      <c r="B55" s="3" t="s">
        <v>69</v>
      </c>
      <c r="C55" s="3" t="s">
        <v>65</v>
      </c>
      <c r="D55" s="3">
        <v>2.6</v>
      </c>
      <c r="E55" s="3">
        <v>2.2999999999999998</v>
      </c>
      <c r="F55" s="3">
        <f t="shared" si="0"/>
        <v>2.4500000000000002</v>
      </c>
      <c r="G55" s="3"/>
      <c r="H55" s="3"/>
      <c r="I55" s="3"/>
      <c r="J55" s="3"/>
      <c r="K55" s="3"/>
      <c r="L55" s="3"/>
      <c r="M55" s="3"/>
      <c r="N55" s="4"/>
      <c r="O55" s="4"/>
      <c r="P55" s="4"/>
      <c r="Q55" s="8" t="s">
        <v>42</v>
      </c>
      <c r="R55" s="26" t="s">
        <v>122</v>
      </c>
      <c r="W55" s="3"/>
      <c r="X55" s="3"/>
      <c r="Y55" s="36"/>
    </row>
    <row r="56" spans="1:25" x14ac:dyDescent="0.25">
      <c r="A56" s="3">
        <v>17</v>
      </c>
      <c r="B56" s="3" t="s">
        <v>69</v>
      </c>
      <c r="C56" s="3" t="s">
        <v>65</v>
      </c>
      <c r="D56" s="3">
        <v>3.7</v>
      </c>
      <c r="E56" s="3">
        <v>3.9</v>
      </c>
      <c r="F56" s="3">
        <f t="shared" si="0"/>
        <v>3.8</v>
      </c>
      <c r="G56" s="3"/>
      <c r="H56" s="3"/>
      <c r="I56" s="3"/>
      <c r="J56" s="3"/>
      <c r="K56" s="3"/>
      <c r="L56" s="3"/>
      <c r="M56" s="3"/>
      <c r="N56" s="4"/>
      <c r="O56" s="4"/>
      <c r="P56" s="4"/>
      <c r="Q56" s="8"/>
      <c r="R56" s="26" t="s">
        <v>121</v>
      </c>
      <c r="W56" s="3"/>
      <c r="X56" s="3"/>
      <c r="Y56" s="36"/>
    </row>
    <row r="57" spans="1:25" x14ac:dyDescent="0.25">
      <c r="A57" s="3">
        <v>18</v>
      </c>
      <c r="B57" s="3" t="s">
        <v>69</v>
      </c>
      <c r="C57" s="3" t="s">
        <v>65</v>
      </c>
      <c r="D57" s="3">
        <v>2.5</v>
      </c>
      <c r="E57" s="3">
        <v>2.1</v>
      </c>
      <c r="F57" s="3">
        <f t="shared" si="0"/>
        <v>2.2999999999999998</v>
      </c>
      <c r="G57" s="3"/>
      <c r="H57" s="3"/>
      <c r="I57" s="3"/>
      <c r="J57" s="3"/>
      <c r="K57" s="3"/>
      <c r="L57" s="3"/>
      <c r="M57" s="3"/>
      <c r="N57" s="4"/>
      <c r="O57" s="4"/>
      <c r="P57" s="4"/>
      <c r="Q57" s="8"/>
      <c r="R57" s="26" t="s">
        <v>121</v>
      </c>
      <c r="W57" s="3"/>
      <c r="X57" s="3"/>
      <c r="Y57" s="36"/>
    </row>
    <row r="58" spans="1:25" x14ac:dyDescent="0.25">
      <c r="A58" s="3">
        <v>19</v>
      </c>
      <c r="B58" s="3" t="s">
        <v>69</v>
      </c>
      <c r="C58" s="3" t="s">
        <v>65</v>
      </c>
      <c r="D58" s="3">
        <v>1.1000000000000001</v>
      </c>
      <c r="E58" s="3">
        <v>1.4</v>
      </c>
      <c r="F58" s="3">
        <f t="shared" si="0"/>
        <v>1.25</v>
      </c>
      <c r="G58" s="3"/>
      <c r="H58" s="3"/>
      <c r="I58" s="3"/>
      <c r="J58" s="3"/>
      <c r="K58" s="3"/>
      <c r="L58" s="3"/>
      <c r="M58" s="3"/>
      <c r="N58" s="4"/>
      <c r="O58" s="4"/>
      <c r="P58" s="4"/>
      <c r="Q58" s="8"/>
      <c r="R58" s="26" t="s">
        <v>121</v>
      </c>
      <c r="W58" s="3"/>
      <c r="X58" s="3"/>
      <c r="Y58" s="36"/>
    </row>
    <row r="59" spans="1:25" x14ac:dyDescent="0.25">
      <c r="A59" s="3">
        <v>20</v>
      </c>
      <c r="B59" s="3" t="s">
        <v>69</v>
      </c>
      <c r="C59" s="3" t="s">
        <v>65</v>
      </c>
      <c r="D59" s="3">
        <v>1.3</v>
      </c>
      <c r="E59" s="3">
        <v>1.5</v>
      </c>
      <c r="F59" s="3">
        <f t="shared" si="0"/>
        <v>1.4</v>
      </c>
      <c r="G59" s="3"/>
      <c r="H59" s="3"/>
      <c r="I59" s="3"/>
      <c r="J59" s="3"/>
      <c r="K59" s="3"/>
      <c r="L59" s="3"/>
      <c r="M59" s="3"/>
      <c r="N59" s="4"/>
      <c r="O59" s="4"/>
      <c r="P59" s="4"/>
      <c r="Q59" s="8" t="s">
        <v>42</v>
      </c>
      <c r="R59" s="26" t="s">
        <v>122</v>
      </c>
      <c r="W59" s="3"/>
      <c r="X59" s="3"/>
      <c r="Y59" s="36"/>
    </row>
    <row r="60" spans="1:25" x14ac:dyDescent="0.25">
      <c r="A60" s="3">
        <v>21</v>
      </c>
      <c r="B60" s="3" t="s">
        <v>69</v>
      </c>
      <c r="C60" s="3" t="s">
        <v>65</v>
      </c>
      <c r="D60" s="3">
        <v>2.4</v>
      </c>
      <c r="E60" s="3">
        <v>2.8</v>
      </c>
      <c r="F60" s="3">
        <f t="shared" si="0"/>
        <v>2.5999999999999996</v>
      </c>
      <c r="G60" s="3"/>
      <c r="H60" s="3"/>
      <c r="I60" s="3"/>
      <c r="J60" s="3"/>
      <c r="K60" s="3"/>
      <c r="L60" s="3"/>
      <c r="M60" s="3"/>
      <c r="N60" s="4"/>
      <c r="O60" s="4"/>
      <c r="P60" s="4"/>
      <c r="Q60" s="8"/>
      <c r="R60" s="26" t="s">
        <v>121</v>
      </c>
      <c r="W60" s="3"/>
      <c r="X60" s="3"/>
      <c r="Y60" s="36"/>
    </row>
    <row r="61" spans="1:25" x14ac:dyDescent="0.25">
      <c r="A61" s="3">
        <v>22</v>
      </c>
      <c r="B61" s="3" t="s">
        <v>69</v>
      </c>
      <c r="C61" s="3" t="s">
        <v>65</v>
      </c>
      <c r="D61" s="3">
        <v>2.6</v>
      </c>
      <c r="E61" s="3">
        <v>2.8</v>
      </c>
      <c r="F61" s="3">
        <f t="shared" si="0"/>
        <v>2.7</v>
      </c>
      <c r="G61" s="3"/>
      <c r="H61" s="3"/>
      <c r="I61" s="3"/>
      <c r="J61" s="3"/>
      <c r="K61" s="3"/>
      <c r="L61" s="3"/>
      <c r="M61" s="3"/>
      <c r="N61" s="4"/>
      <c r="O61" s="4"/>
      <c r="P61" s="4"/>
      <c r="Q61" s="8"/>
      <c r="R61" s="26" t="s">
        <v>121</v>
      </c>
      <c r="W61" s="3"/>
      <c r="X61" s="3"/>
      <c r="Y61" s="36"/>
    </row>
    <row r="62" spans="1:25" x14ac:dyDescent="0.25">
      <c r="A62" s="3">
        <v>23</v>
      </c>
      <c r="B62" s="3" t="s">
        <v>69</v>
      </c>
      <c r="C62" s="3" t="s">
        <v>65</v>
      </c>
      <c r="D62" s="3">
        <v>2.7</v>
      </c>
      <c r="E62" s="3">
        <v>2</v>
      </c>
      <c r="F62" s="3">
        <f t="shared" si="0"/>
        <v>2.35</v>
      </c>
      <c r="G62" s="3"/>
      <c r="H62" s="3"/>
      <c r="I62" s="3"/>
      <c r="J62" s="3"/>
      <c r="K62" s="3"/>
      <c r="L62" s="3"/>
      <c r="M62" s="3"/>
      <c r="N62" s="4"/>
      <c r="O62" s="4"/>
      <c r="P62" s="4"/>
      <c r="Q62" s="8"/>
      <c r="R62" s="26" t="s">
        <v>121</v>
      </c>
      <c r="W62" s="3"/>
      <c r="X62" s="3"/>
      <c r="Y62" s="36"/>
    </row>
    <row r="63" spans="1:25" x14ac:dyDescent="0.25">
      <c r="A63" s="3">
        <v>24</v>
      </c>
      <c r="B63" s="3" t="s">
        <v>69</v>
      </c>
      <c r="C63" s="3" t="s">
        <v>65</v>
      </c>
      <c r="D63" s="3">
        <v>2.6</v>
      </c>
      <c r="E63" s="3">
        <v>2</v>
      </c>
      <c r="F63" s="3">
        <f t="shared" si="0"/>
        <v>2.2999999999999998</v>
      </c>
      <c r="G63" s="3"/>
      <c r="H63" s="3"/>
      <c r="I63" s="3"/>
      <c r="J63" s="3"/>
      <c r="K63" s="3"/>
      <c r="L63" s="3"/>
      <c r="M63" s="3"/>
      <c r="N63" s="4"/>
      <c r="O63" s="4"/>
      <c r="P63" s="4"/>
      <c r="Q63" s="8"/>
      <c r="R63" s="26" t="s">
        <v>121</v>
      </c>
      <c r="W63" s="3"/>
      <c r="X63" s="3"/>
      <c r="Y63" s="36"/>
    </row>
    <row r="64" spans="1:25" x14ac:dyDescent="0.25">
      <c r="A64" s="3">
        <v>25</v>
      </c>
      <c r="B64" s="3" t="s">
        <v>69</v>
      </c>
      <c r="C64" s="3" t="s">
        <v>65</v>
      </c>
      <c r="D64" s="3">
        <v>2.4</v>
      </c>
      <c r="E64" s="3">
        <v>1.9</v>
      </c>
      <c r="F64" s="3">
        <f t="shared" si="0"/>
        <v>2.15</v>
      </c>
      <c r="G64" s="3"/>
      <c r="H64" s="3"/>
      <c r="I64" s="3">
        <v>11.6</v>
      </c>
      <c r="J64" s="3"/>
      <c r="K64" s="3"/>
      <c r="L64" s="3">
        <v>509.2</v>
      </c>
      <c r="M64" s="3">
        <v>27.4</v>
      </c>
      <c r="N64" s="4">
        <f t="shared" si="1"/>
        <v>1.8358000000000001</v>
      </c>
      <c r="O64" s="4"/>
      <c r="P64" s="4"/>
      <c r="Q64" s="8" t="s">
        <v>39</v>
      </c>
      <c r="R64" s="26" t="s">
        <v>122</v>
      </c>
      <c r="T64" s="1">
        <f>3/12</f>
        <v>0.25</v>
      </c>
      <c r="W64" s="3">
        <v>11.6</v>
      </c>
      <c r="X64" s="3">
        <v>27.4</v>
      </c>
      <c r="Y64" s="36">
        <f t="shared" si="2"/>
        <v>0.42335766423357662</v>
      </c>
    </row>
    <row r="65" spans="1:27" x14ac:dyDescent="0.25">
      <c r="A65" s="3">
        <v>26</v>
      </c>
      <c r="B65" s="3" t="s">
        <v>69</v>
      </c>
      <c r="C65" s="3" t="s">
        <v>65</v>
      </c>
      <c r="D65" s="3">
        <v>2</v>
      </c>
      <c r="E65" s="3">
        <v>2.1</v>
      </c>
      <c r="F65" s="3">
        <f t="shared" si="0"/>
        <v>2.0499999999999998</v>
      </c>
      <c r="G65" s="3"/>
      <c r="H65" s="3"/>
      <c r="I65" s="3"/>
      <c r="J65" s="3"/>
      <c r="K65" s="3"/>
      <c r="L65" s="3"/>
      <c r="M65" s="3"/>
      <c r="N65" s="4"/>
      <c r="O65" s="4"/>
      <c r="P65" s="4"/>
      <c r="Q65" s="8"/>
      <c r="R65" s="26" t="s">
        <v>121</v>
      </c>
      <c r="W65" s="3"/>
      <c r="X65" s="3"/>
      <c r="Y65" s="36"/>
    </row>
    <row r="66" spans="1:27" x14ac:dyDescent="0.25">
      <c r="A66" s="3">
        <v>27</v>
      </c>
      <c r="B66" s="3" t="s">
        <v>69</v>
      </c>
      <c r="C66" s="3" t="s">
        <v>65</v>
      </c>
      <c r="D66" s="3">
        <v>3</v>
      </c>
      <c r="E66" s="3">
        <v>1.8</v>
      </c>
      <c r="F66" s="3">
        <f t="shared" si="0"/>
        <v>2.4</v>
      </c>
      <c r="G66" s="3"/>
      <c r="H66" s="3"/>
      <c r="I66" s="3"/>
      <c r="J66" s="3"/>
      <c r="K66" s="3"/>
      <c r="L66" s="3"/>
      <c r="M66" s="3"/>
      <c r="N66" s="4"/>
      <c r="O66" s="4"/>
      <c r="P66" s="4"/>
      <c r="Q66" s="8" t="s">
        <v>45</v>
      </c>
      <c r="R66" s="26" t="s">
        <v>122</v>
      </c>
      <c r="W66" s="3"/>
      <c r="X66" s="3"/>
      <c r="Y66" s="36"/>
    </row>
    <row r="67" spans="1:27" x14ac:dyDescent="0.25">
      <c r="A67" s="3">
        <v>28</v>
      </c>
      <c r="B67" s="3" t="s">
        <v>69</v>
      </c>
      <c r="C67" s="3" t="s">
        <v>65</v>
      </c>
      <c r="D67" s="3">
        <v>2.7</v>
      </c>
      <c r="E67" s="3">
        <v>2.1</v>
      </c>
      <c r="F67" s="3">
        <f t="shared" si="0"/>
        <v>2.4000000000000004</v>
      </c>
      <c r="G67" s="3"/>
      <c r="H67" s="3"/>
      <c r="I67" s="3"/>
      <c r="J67" s="3"/>
      <c r="K67" s="3"/>
      <c r="L67" s="3"/>
      <c r="M67" s="3"/>
      <c r="N67" s="4"/>
      <c r="O67" s="4"/>
      <c r="P67" s="4"/>
      <c r="Q67" s="8"/>
      <c r="R67" s="26" t="s">
        <v>121</v>
      </c>
      <c r="W67" s="3"/>
      <c r="X67" s="3"/>
      <c r="Y67" s="36"/>
    </row>
    <row r="68" spans="1:27" x14ac:dyDescent="0.25">
      <c r="A68" s="3">
        <v>29</v>
      </c>
      <c r="B68" s="3" t="s">
        <v>69</v>
      </c>
      <c r="C68" s="3" t="s">
        <v>65</v>
      </c>
      <c r="D68" s="3">
        <v>2.7</v>
      </c>
      <c r="E68" s="3">
        <v>2.1</v>
      </c>
      <c r="F68" s="3">
        <f t="shared" si="0"/>
        <v>2.4000000000000004</v>
      </c>
      <c r="G68" s="3"/>
      <c r="H68" s="3"/>
      <c r="I68" s="3"/>
      <c r="J68" s="3"/>
      <c r="K68" s="3"/>
      <c r="L68" s="3"/>
      <c r="M68" s="3"/>
      <c r="N68" s="4"/>
      <c r="O68" s="4"/>
      <c r="P68" s="4"/>
      <c r="Q68" s="8"/>
      <c r="R68" s="26" t="s">
        <v>121</v>
      </c>
      <c r="W68" s="3"/>
      <c r="X68" s="3"/>
      <c r="Y68" s="36"/>
    </row>
    <row r="69" spans="1:27" x14ac:dyDescent="0.25">
      <c r="A69" s="3">
        <v>30</v>
      </c>
      <c r="B69" s="3" t="s">
        <v>69</v>
      </c>
      <c r="C69" s="3" t="s">
        <v>65</v>
      </c>
      <c r="D69" s="3">
        <v>2.8</v>
      </c>
      <c r="E69" s="3">
        <v>1</v>
      </c>
      <c r="F69" s="3">
        <f t="shared" ref="F69:F132" si="3">AVERAGE(D69:E69)</f>
        <v>1.9</v>
      </c>
      <c r="G69" s="3"/>
      <c r="H69" s="3"/>
      <c r="I69" s="3"/>
      <c r="J69" s="3"/>
      <c r="K69" s="3"/>
      <c r="L69" s="3"/>
      <c r="M69" s="3"/>
      <c r="N69" s="4"/>
      <c r="O69" s="4"/>
      <c r="P69" s="4"/>
      <c r="Q69" s="8" t="s">
        <v>40</v>
      </c>
      <c r="R69" s="26" t="s">
        <v>122</v>
      </c>
      <c r="W69" s="3"/>
      <c r="X69" s="3"/>
      <c r="Y69" s="36"/>
    </row>
    <row r="70" spans="1:27" x14ac:dyDescent="0.25">
      <c r="A70" s="3">
        <v>31</v>
      </c>
      <c r="B70" s="3" t="s">
        <v>69</v>
      </c>
      <c r="C70" s="3" t="s">
        <v>65</v>
      </c>
      <c r="D70" s="3">
        <v>2.8</v>
      </c>
      <c r="E70" s="3">
        <v>2.6</v>
      </c>
      <c r="F70" s="3">
        <f t="shared" si="3"/>
        <v>2.7</v>
      </c>
      <c r="G70" s="3"/>
      <c r="H70" s="3"/>
      <c r="I70" s="3"/>
      <c r="J70" s="3"/>
      <c r="K70" s="3"/>
      <c r="L70" s="3"/>
      <c r="M70" s="3"/>
      <c r="N70" s="4"/>
      <c r="O70" s="4"/>
      <c r="P70" s="4"/>
      <c r="Q70" s="8"/>
      <c r="R70" s="26" t="s">
        <v>121</v>
      </c>
      <c r="W70" s="3"/>
      <c r="X70" s="3"/>
      <c r="Y70" s="36"/>
    </row>
    <row r="71" spans="1:27" x14ac:dyDescent="0.25">
      <c r="A71" s="3">
        <v>32</v>
      </c>
      <c r="B71" s="3" t="s">
        <v>69</v>
      </c>
      <c r="C71" s="3" t="s">
        <v>65</v>
      </c>
      <c r="D71" s="3">
        <v>2.8</v>
      </c>
      <c r="E71" s="3">
        <v>3.4</v>
      </c>
      <c r="F71" s="3">
        <f t="shared" si="3"/>
        <v>3.0999999999999996</v>
      </c>
      <c r="G71" s="3"/>
      <c r="H71" s="3"/>
      <c r="I71" s="3"/>
      <c r="J71" s="3"/>
      <c r="K71" s="3"/>
      <c r="L71" s="3"/>
      <c r="M71" s="3"/>
      <c r="N71" s="4"/>
      <c r="O71" s="4"/>
      <c r="P71" s="4"/>
      <c r="Q71" s="8"/>
      <c r="R71" s="26" t="s">
        <v>121</v>
      </c>
      <c r="W71" s="3"/>
      <c r="X71" s="3"/>
      <c r="Y71" s="36"/>
    </row>
    <row r="72" spans="1:27" x14ac:dyDescent="0.25">
      <c r="A72" s="3">
        <v>33</v>
      </c>
      <c r="B72" s="3" t="s">
        <v>69</v>
      </c>
      <c r="C72" s="3" t="s">
        <v>65</v>
      </c>
      <c r="D72" s="3">
        <v>2.2000000000000002</v>
      </c>
      <c r="E72" s="3">
        <v>1.3</v>
      </c>
      <c r="F72" s="3">
        <f t="shared" si="3"/>
        <v>1.75</v>
      </c>
      <c r="G72" s="3"/>
      <c r="H72" s="3"/>
      <c r="I72" s="3"/>
      <c r="J72" s="3"/>
      <c r="K72" s="3"/>
      <c r="L72" s="3"/>
      <c r="M72" s="3"/>
      <c r="N72" s="4"/>
      <c r="O72" s="4"/>
      <c r="P72" s="4"/>
      <c r="Q72" s="8"/>
      <c r="R72" s="26" t="s">
        <v>121</v>
      </c>
      <c r="W72" s="3"/>
      <c r="X72" s="3"/>
      <c r="Y72" s="36"/>
    </row>
    <row r="73" spans="1:27" x14ac:dyDescent="0.25">
      <c r="A73" s="3">
        <v>34</v>
      </c>
      <c r="B73" s="3" t="s">
        <v>69</v>
      </c>
      <c r="C73" s="3" t="s">
        <v>65</v>
      </c>
      <c r="D73" s="3">
        <v>2.6</v>
      </c>
      <c r="E73" s="3">
        <v>2.2999999999999998</v>
      </c>
      <c r="F73" s="3">
        <f t="shared" si="3"/>
        <v>2.4500000000000002</v>
      </c>
      <c r="G73" s="3"/>
      <c r="H73" s="3"/>
      <c r="I73" s="3"/>
      <c r="J73" s="3"/>
      <c r="K73" s="3"/>
      <c r="L73" s="3"/>
      <c r="M73" s="3"/>
      <c r="N73" s="4"/>
      <c r="O73" s="4"/>
      <c r="P73" s="4"/>
      <c r="Q73" s="8"/>
      <c r="R73" s="26" t="s">
        <v>121</v>
      </c>
      <c r="W73" s="3"/>
      <c r="X73" s="3"/>
      <c r="Y73" s="36"/>
    </row>
    <row r="74" spans="1:27" x14ac:dyDescent="0.25">
      <c r="A74" s="3">
        <v>35</v>
      </c>
      <c r="B74" s="3" t="s">
        <v>69</v>
      </c>
      <c r="C74" s="3" t="s">
        <v>65</v>
      </c>
      <c r="D74" s="3">
        <v>2.8</v>
      </c>
      <c r="E74" s="3">
        <v>2.4</v>
      </c>
      <c r="F74" s="3">
        <f t="shared" si="3"/>
        <v>2.5999999999999996</v>
      </c>
      <c r="G74" s="3"/>
      <c r="H74" s="3"/>
      <c r="I74" s="3"/>
      <c r="J74" s="3"/>
      <c r="K74" s="3"/>
      <c r="L74" s="3"/>
      <c r="M74" s="3"/>
      <c r="N74" s="4"/>
      <c r="O74" s="4"/>
      <c r="P74" s="4"/>
      <c r="Q74" s="8"/>
      <c r="R74" s="26" t="s">
        <v>121</v>
      </c>
      <c r="W74" s="3"/>
      <c r="X74" s="3"/>
      <c r="Y74" s="36"/>
    </row>
    <row r="75" spans="1:27" x14ac:dyDescent="0.25">
      <c r="A75" s="3">
        <v>36</v>
      </c>
      <c r="B75" s="3" t="s">
        <v>69</v>
      </c>
      <c r="C75" s="3" t="s">
        <v>65</v>
      </c>
      <c r="D75" s="3">
        <v>2.8</v>
      </c>
      <c r="E75" s="3">
        <v>3</v>
      </c>
      <c r="F75" s="3">
        <f t="shared" si="3"/>
        <v>2.9</v>
      </c>
      <c r="G75" s="3"/>
      <c r="H75" s="3"/>
      <c r="I75" s="3"/>
      <c r="J75" s="3"/>
      <c r="K75" s="3"/>
      <c r="L75" s="3"/>
      <c r="M75" s="3"/>
      <c r="N75" s="4"/>
      <c r="O75" s="4"/>
      <c r="P75" s="4"/>
      <c r="Q75" s="8"/>
      <c r="R75" s="26" t="s">
        <v>121</v>
      </c>
      <c r="W75" s="3"/>
      <c r="X75" s="3"/>
      <c r="Y75" s="36"/>
    </row>
    <row r="76" spans="1:27" x14ac:dyDescent="0.25">
      <c r="A76" s="3">
        <v>1</v>
      </c>
      <c r="B76" s="3" t="s">
        <v>70</v>
      </c>
      <c r="C76" s="3" t="s">
        <v>65</v>
      </c>
      <c r="D76" s="3">
        <v>5</v>
      </c>
      <c r="E76" s="3">
        <v>5.3</v>
      </c>
      <c r="F76" s="3">
        <f t="shared" si="3"/>
        <v>5.15</v>
      </c>
      <c r="G76" s="3">
        <f>AVERAGE(F76:F111)</f>
        <v>4.6694444444444443</v>
      </c>
      <c r="H76" s="3">
        <f>STDEV(F76:F111)</f>
        <v>0.51022092942704722</v>
      </c>
      <c r="I76" s="3">
        <v>12.6</v>
      </c>
      <c r="J76" s="3">
        <f>AVERAGE(I76:I111)</f>
        <v>11.727777777777776</v>
      </c>
      <c r="K76" s="3">
        <f>STDEV(I76:I111)</f>
        <v>1.1881825523789593</v>
      </c>
      <c r="L76" s="3">
        <v>1225.2</v>
      </c>
      <c r="M76" s="3">
        <v>19.55</v>
      </c>
      <c r="N76" s="4">
        <f t="shared" ref="N76:N124" si="4">M76*0.1*0.067*100/10</f>
        <v>1.3098500000000002</v>
      </c>
      <c r="O76" s="4">
        <f>AVERAGE(N76:N111)</f>
        <v>1.3790833333333332</v>
      </c>
      <c r="P76" s="4">
        <f>STDEV(N76:N111)</f>
        <v>7.8230450167011842E-2</v>
      </c>
      <c r="Q76" s="8" t="s">
        <v>41</v>
      </c>
      <c r="R76" s="26" t="s">
        <v>121</v>
      </c>
      <c r="S76" s="1">
        <f>14/36</f>
        <v>0.3888888888888889</v>
      </c>
      <c r="T76" s="1">
        <f>1/12</f>
        <v>8.3333333333333329E-2</v>
      </c>
      <c r="U76" s="33">
        <f>AVERAGE(T76:T111)</f>
        <v>0.3888888888888889</v>
      </c>
      <c r="V76" s="33">
        <f>STDEV(T76:T111)</f>
        <v>0.26787918780535991</v>
      </c>
      <c r="W76" s="3">
        <v>12.6</v>
      </c>
      <c r="X76" s="3">
        <v>19.55</v>
      </c>
      <c r="Y76" s="36">
        <f t="shared" ref="Y76:Y124" si="5">W76/X76</f>
        <v>0.64450127877237851</v>
      </c>
      <c r="Z76" s="36">
        <f>AVERAGE(Y76:Y111)</f>
        <v>0.57055168214139806</v>
      </c>
      <c r="AA76" s="36">
        <f>STDEV(Y76:Y111)</f>
        <v>5.9593213622553778E-2</v>
      </c>
    </row>
    <row r="77" spans="1:27" s="19" customFormat="1" x14ac:dyDescent="0.25">
      <c r="A77" s="3">
        <v>2</v>
      </c>
      <c r="B77" s="3" t="s">
        <v>70</v>
      </c>
      <c r="C77" s="3" t="s">
        <v>65</v>
      </c>
      <c r="D77" s="3">
        <v>4.7</v>
      </c>
      <c r="E77" s="3">
        <v>4.8</v>
      </c>
      <c r="F77" s="3">
        <f t="shared" si="3"/>
        <v>4.75</v>
      </c>
      <c r="G77" s="3"/>
      <c r="H77" s="3"/>
      <c r="I77" s="3">
        <v>12</v>
      </c>
      <c r="J77" s="3"/>
      <c r="K77" s="3"/>
      <c r="L77" s="3"/>
      <c r="M77" s="3"/>
      <c r="N77" s="4"/>
      <c r="O77" s="4"/>
      <c r="P77" s="4"/>
      <c r="Q77" s="8"/>
      <c r="R77" s="26" t="s">
        <v>121</v>
      </c>
      <c r="W77" s="3">
        <v>12</v>
      </c>
      <c r="X77" s="3">
        <v>19.55</v>
      </c>
      <c r="Y77" s="36">
        <f t="shared" si="5"/>
        <v>0.61381074168797956</v>
      </c>
    </row>
    <row r="78" spans="1:27" x14ac:dyDescent="0.25">
      <c r="A78" s="3">
        <v>3</v>
      </c>
      <c r="B78" s="3" t="s">
        <v>70</v>
      </c>
      <c r="C78" s="3" t="s">
        <v>65</v>
      </c>
      <c r="D78" s="3">
        <v>5.0999999999999996</v>
      </c>
      <c r="E78" s="3">
        <v>4</v>
      </c>
      <c r="F78" s="3">
        <f t="shared" si="3"/>
        <v>4.55</v>
      </c>
      <c r="G78" s="3"/>
      <c r="H78" s="3"/>
      <c r="I78" s="3">
        <v>12</v>
      </c>
      <c r="J78" s="3"/>
      <c r="K78" s="3"/>
      <c r="L78" s="3"/>
      <c r="M78" s="3"/>
      <c r="N78" s="4"/>
      <c r="O78" s="4"/>
      <c r="P78" s="4"/>
      <c r="Q78" s="8"/>
      <c r="R78" s="26" t="s">
        <v>121</v>
      </c>
      <c r="W78" s="3">
        <v>12</v>
      </c>
      <c r="X78" s="3">
        <v>19.55</v>
      </c>
      <c r="Y78" s="36">
        <f t="shared" si="5"/>
        <v>0.61381074168797956</v>
      </c>
    </row>
    <row r="79" spans="1:27" x14ac:dyDescent="0.25">
      <c r="A79" s="3">
        <v>4</v>
      </c>
      <c r="B79" s="3" t="s">
        <v>70</v>
      </c>
      <c r="C79" s="3" t="s">
        <v>65</v>
      </c>
      <c r="D79" s="3">
        <v>4.7</v>
      </c>
      <c r="E79" s="3">
        <v>5.3</v>
      </c>
      <c r="F79" s="3">
        <f t="shared" si="3"/>
        <v>5</v>
      </c>
      <c r="G79" s="3"/>
      <c r="H79" s="3"/>
      <c r="I79" s="3">
        <v>12.8</v>
      </c>
      <c r="J79" s="3"/>
      <c r="K79" s="3"/>
      <c r="L79" s="3"/>
      <c r="M79" s="3"/>
      <c r="N79" s="4"/>
      <c r="O79" s="4"/>
      <c r="P79" s="4"/>
      <c r="Q79" s="8"/>
      <c r="R79" s="26" t="s">
        <v>121</v>
      </c>
      <c r="W79" s="3">
        <v>12.8</v>
      </c>
      <c r="X79" s="3">
        <v>19.55</v>
      </c>
      <c r="Y79" s="36">
        <f t="shared" si="5"/>
        <v>0.65473145780051156</v>
      </c>
    </row>
    <row r="80" spans="1:27" x14ac:dyDescent="0.25">
      <c r="A80" s="3">
        <v>5</v>
      </c>
      <c r="B80" s="3" t="s">
        <v>70</v>
      </c>
      <c r="C80" s="3" t="s">
        <v>65</v>
      </c>
      <c r="D80" s="3">
        <v>4.4000000000000004</v>
      </c>
      <c r="E80" s="3">
        <v>5.7</v>
      </c>
      <c r="F80" s="3">
        <f t="shared" si="3"/>
        <v>5.0500000000000007</v>
      </c>
      <c r="G80" s="3"/>
      <c r="H80" s="3"/>
      <c r="I80" s="3">
        <v>10.7</v>
      </c>
      <c r="J80" s="3"/>
      <c r="K80" s="3"/>
      <c r="L80" s="3"/>
      <c r="M80" s="3"/>
      <c r="N80" s="4"/>
      <c r="O80" s="4"/>
      <c r="P80" s="4"/>
      <c r="Q80" s="8"/>
      <c r="R80" s="26" t="s">
        <v>121</v>
      </c>
      <c r="W80" s="3">
        <v>10.7</v>
      </c>
      <c r="X80" s="3">
        <v>19.55</v>
      </c>
      <c r="Y80" s="36">
        <f t="shared" si="5"/>
        <v>0.54731457800511507</v>
      </c>
    </row>
    <row r="81" spans="1:25" x14ac:dyDescent="0.25">
      <c r="A81" s="3">
        <v>6</v>
      </c>
      <c r="B81" s="3" t="s">
        <v>70</v>
      </c>
      <c r="C81" s="3" t="s">
        <v>65</v>
      </c>
      <c r="D81" s="3">
        <v>5.7</v>
      </c>
      <c r="E81" s="3">
        <v>5</v>
      </c>
      <c r="F81" s="3">
        <f t="shared" si="3"/>
        <v>5.35</v>
      </c>
      <c r="G81" s="3"/>
      <c r="H81" s="3"/>
      <c r="I81" s="3">
        <v>10.4</v>
      </c>
      <c r="J81" s="3"/>
      <c r="K81" s="3"/>
      <c r="L81" s="3"/>
      <c r="M81" s="3"/>
      <c r="N81" s="4"/>
      <c r="O81" s="4"/>
      <c r="P81" s="4"/>
      <c r="Q81" s="8" t="s">
        <v>45</v>
      </c>
      <c r="R81" s="26" t="s">
        <v>122</v>
      </c>
      <c r="W81" s="3">
        <v>10.4</v>
      </c>
      <c r="X81" s="3">
        <v>19.55</v>
      </c>
      <c r="Y81" s="36">
        <f t="shared" si="5"/>
        <v>0.53196930946291565</v>
      </c>
    </row>
    <row r="82" spans="1:25" x14ac:dyDescent="0.25">
      <c r="A82" s="3">
        <v>7</v>
      </c>
      <c r="B82" s="3" t="s">
        <v>70</v>
      </c>
      <c r="C82" s="3" t="s">
        <v>65</v>
      </c>
      <c r="D82" s="3">
        <v>5</v>
      </c>
      <c r="E82" s="3">
        <v>5.2</v>
      </c>
      <c r="F82" s="3">
        <f t="shared" si="3"/>
        <v>5.0999999999999996</v>
      </c>
      <c r="G82" s="3"/>
      <c r="H82" s="3"/>
      <c r="I82" s="3">
        <v>11.5</v>
      </c>
      <c r="J82" s="3"/>
      <c r="K82" s="3"/>
      <c r="L82" s="3"/>
      <c r="M82" s="3"/>
      <c r="N82" s="4"/>
      <c r="O82" s="4"/>
      <c r="P82" s="4"/>
      <c r="Q82" s="8"/>
      <c r="R82" s="26" t="s">
        <v>121</v>
      </c>
      <c r="W82" s="3">
        <v>11.5</v>
      </c>
      <c r="X82" s="3">
        <v>19.55</v>
      </c>
      <c r="Y82" s="36">
        <f t="shared" si="5"/>
        <v>0.58823529411764708</v>
      </c>
    </row>
    <row r="83" spans="1:25" x14ac:dyDescent="0.25">
      <c r="A83" s="3">
        <v>8</v>
      </c>
      <c r="B83" s="3" t="s">
        <v>70</v>
      </c>
      <c r="C83" s="3" t="s">
        <v>65</v>
      </c>
      <c r="D83" s="3">
        <v>4</v>
      </c>
      <c r="E83" s="3">
        <v>5.4</v>
      </c>
      <c r="F83" s="3">
        <f t="shared" si="3"/>
        <v>4.7</v>
      </c>
      <c r="G83" s="3"/>
      <c r="H83" s="3"/>
      <c r="I83" s="3">
        <v>13.3</v>
      </c>
      <c r="J83" s="3"/>
      <c r="K83" s="3"/>
      <c r="L83" s="3"/>
      <c r="M83" s="3"/>
      <c r="N83" s="4"/>
      <c r="O83" s="4"/>
      <c r="P83" s="4"/>
      <c r="Q83" s="8"/>
      <c r="R83" s="26" t="s">
        <v>121</v>
      </c>
      <c r="W83" s="3">
        <v>13.3</v>
      </c>
      <c r="X83" s="3">
        <v>19.55</v>
      </c>
      <c r="Y83" s="36">
        <f t="shared" si="5"/>
        <v>0.68030690537084404</v>
      </c>
    </row>
    <row r="84" spans="1:25" x14ac:dyDescent="0.25">
      <c r="A84" s="3">
        <v>9</v>
      </c>
      <c r="B84" s="3" t="s">
        <v>70</v>
      </c>
      <c r="C84" s="3" t="s">
        <v>65</v>
      </c>
      <c r="D84" s="3">
        <v>6</v>
      </c>
      <c r="E84" s="3">
        <v>6.5</v>
      </c>
      <c r="F84" s="3">
        <f t="shared" si="3"/>
        <v>6.25</v>
      </c>
      <c r="G84" s="3"/>
      <c r="H84" s="3"/>
      <c r="I84" s="3">
        <v>10.1</v>
      </c>
      <c r="J84" s="3"/>
      <c r="K84" s="3"/>
      <c r="L84" s="3"/>
      <c r="M84" s="3"/>
      <c r="N84" s="4"/>
      <c r="O84" s="4"/>
      <c r="P84" s="4"/>
      <c r="Q84" s="8"/>
      <c r="R84" s="26" t="s">
        <v>121</v>
      </c>
      <c r="W84" s="3">
        <v>10.1</v>
      </c>
      <c r="X84" s="3">
        <v>19.55</v>
      </c>
      <c r="Y84" s="36">
        <f t="shared" si="5"/>
        <v>0.51662404092071612</v>
      </c>
    </row>
    <row r="85" spans="1:25" x14ac:dyDescent="0.25">
      <c r="A85" s="3">
        <v>10</v>
      </c>
      <c r="B85" s="3" t="s">
        <v>70</v>
      </c>
      <c r="C85" s="3" t="s">
        <v>65</v>
      </c>
      <c r="D85" s="3">
        <v>4.8</v>
      </c>
      <c r="E85" s="3">
        <v>4.2</v>
      </c>
      <c r="F85" s="3">
        <f t="shared" si="3"/>
        <v>4.5</v>
      </c>
      <c r="G85" s="3"/>
      <c r="H85" s="3"/>
      <c r="I85" s="3">
        <v>13</v>
      </c>
      <c r="J85" s="3"/>
      <c r="K85" s="3"/>
      <c r="L85" s="3"/>
      <c r="M85" s="3"/>
      <c r="N85" s="4"/>
      <c r="O85" s="4"/>
      <c r="P85" s="4"/>
      <c r="Q85" s="8"/>
      <c r="R85" s="26" t="s">
        <v>121</v>
      </c>
      <c r="W85" s="3">
        <v>13</v>
      </c>
      <c r="X85" s="3">
        <v>19.55</v>
      </c>
      <c r="Y85" s="36">
        <f t="shared" si="5"/>
        <v>0.66496163682864451</v>
      </c>
    </row>
    <row r="86" spans="1:25" x14ac:dyDescent="0.25">
      <c r="A86" s="3">
        <v>11</v>
      </c>
      <c r="B86" s="3" t="s">
        <v>70</v>
      </c>
      <c r="C86" s="3" t="s">
        <v>65</v>
      </c>
      <c r="D86" s="3">
        <v>4.3</v>
      </c>
      <c r="E86" s="3">
        <v>4.8</v>
      </c>
      <c r="F86" s="3">
        <f t="shared" si="3"/>
        <v>4.55</v>
      </c>
      <c r="G86" s="3"/>
      <c r="H86" s="3"/>
      <c r="I86" s="3">
        <v>9.8000000000000007</v>
      </c>
      <c r="J86" s="3"/>
      <c r="K86" s="3"/>
      <c r="L86" s="3"/>
      <c r="M86" s="3"/>
      <c r="N86" s="4"/>
      <c r="O86" s="4"/>
      <c r="P86" s="4"/>
      <c r="Q86" s="8"/>
      <c r="R86" s="26" t="s">
        <v>121</v>
      </c>
      <c r="W86" s="3">
        <v>9.8000000000000007</v>
      </c>
      <c r="X86" s="3">
        <v>19.55</v>
      </c>
      <c r="Y86" s="36">
        <f t="shared" si="5"/>
        <v>0.50127877237851659</v>
      </c>
    </row>
    <row r="87" spans="1:25" x14ac:dyDescent="0.25">
      <c r="A87" s="3">
        <v>12</v>
      </c>
      <c r="B87" s="3" t="s">
        <v>70</v>
      </c>
      <c r="C87" s="3" t="s">
        <v>65</v>
      </c>
      <c r="D87" s="3">
        <v>4.7</v>
      </c>
      <c r="E87" s="3">
        <v>5.5</v>
      </c>
      <c r="F87" s="3">
        <f t="shared" si="3"/>
        <v>5.0999999999999996</v>
      </c>
      <c r="G87" s="3"/>
      <c r="H87" s="3"/>
      <c r="I87" s="3">
        <v>9.9</v>
      </c>
      <c r="J87" s="3"/>
      <c r="K87" s="3"/>
      <c r="L87" s="3"/>
      <c r="M87" s="3"/>
      <c r="N87" s="4"/>
      <c r="O87" s="4"/>
      <c r="P87" s="4"/>
      <c r="Q87" s="8"/>
      <c r="R87" s="26" t="s">
        <v>121</v>
      </c>
      <c r="W87" s="3">
        <v>9.9</v>
      </c>
      <c r="X87" s="3">
        <v>19.55</v>
      </c>
      <c r="Y87" s="36">
        <f t="shared" si="5"/>
        <v>0.50639386189258317</v>
      </c>
    </row>
    <row r="88" spans="1:25" x14ac:dyDescent="0.25">
      <c r="A88" s="3">
        <v>13</v>
      </c>
      <c r="B88" s="3" t="s">
        <v>70</v>
      </c>
      <c r="C88" s="3" t="s">
        <v>65</v>
      </c>
      <c r="D88" s="3">
        <v>4.5</v>
      </c>
      <c r="E88" s="3">
        <v>4</v>
      </c>
      <c r="F88" s="3">
        <f t="shared" si="3"/>
        <v>4.25</v>
      </c>
      <c r="G88" s="3"/>
      <c r="H88" s="3"/>
      <c r="I88" s="3">
        <v>11</v>
      </c>
      <c r="J88" s="3"/>
      <c r="K88" s="3"/>
      <c r="L88" s="3">
        <v>1004.3</v>
      </c>
      <c r="M88" s="3">
        <v>20.350000000000001</v>
      </c>
      <c r="N88" s="4">
        <f t="shared" si="4"/>
        <v>1.3634500000000003</v>
      </c>
      <c r="O88" s="4"/>
      <c r="P88" s="4"/>
      <c r="Q88" s="8" t="s">
        <v>40</v>
      </c>
      <c r="R88" s="26" t="s">
        <v>122</v>
      </c>
      <c r="T88" s="1">
        <f>6/12</f>
        <v>0.5</v>
      </c>
      <c r="W88" s="3">
        <v>11</v>
      </c>
      <c r="X88" s="3">
        <v>20.350000000000001</v>
      </c>
      <c r="Y88" s="36">
        <f t="shared" si="5"/>
        <v>0.54054054054054046</v>
      </c>
    </row>
    <row r="89" spans="1:25" x14ac:dyDescent="0.25">
      <c r="A89" s="3">
        <v>14</v>
      </c>
      <c r="B89" s="3" t="s">
        <v>70</v>
      </c>
      <c r="C89" s="3" t="s">
        <v>65</v>
      </c>
      <c r="D89" s="3">
        <v>5.0999999999999996</v>
      </c>
      <c r="E89" s="3">
        <v>4.7</v>
      </c>
      <c r="F89" s="3">
        <f t="shared" si="3"/>
        <v>4.9000000000000004</v>
      </c>
      <c r="G89" s="3"/>
      <c r="H89" s="3"/>
      <c r="I89" s="3">
        <v>13.4</v>
      </c>
      <c r="J89" s="3"/>
      <c r="K89" s="3"/>
      <c r="L89" s="3"/>
      <c r="M89" s="3"/>
      <c r="N89" s="4"/>
      <c r="O89" s="4"/>
      <c r="P89" s="4"/>
      <c r="Q89" s="8" t="s">
        <v>46</v>
      </c>
      <c r="R89" s="26" t="s">
        <v>121</v>
      </c>
      <c r="W89" s="3">
        <v>13.4</v>
      </c>
      <c r="X89" s="3">
        <v>20.350000000000001</v>
      </c>
      <c r="Y89" s="36">
        <f t="shared" si="5"/>
        <v>0.65847665847665848</v>
      </c>
    </row>
    <row r="90" spans="1:25" x14ac:dyDescent="0.25">
      <c r="A90" s="3">
        <v>15</v>
      </c>
      <c r="B90" s="3" t="s">
        <v>70</v>
      </c>
      <c r="C90" s="3" t="s">
        <v>65</v>
      </c>
      <c r="D90" s="3">
        <v>5.2</v>
      </c>
      <c r="E90" s="3">
        <v>5.0999999999999996</v>
      </c>
      <c r="F90" s="3">
        <f t="shared" si="3"/>
        <v>5.15</v>
      </c>
      <c r="G90" s="3"/>
      <c r="H90" s="3"/>
      <c r="I90" s="3">
        <v>12.3</v>
      </c>
      <c r="J90" s="3"/>
      <c r="K90" s="3"/>
      <c r="L90" s="3"/>
      <c r="M90" s="3"/>
      <c r="N90" s="4"/>
      <c r="O90" s="4"/>
      <c r="P90" s="4"/>
      <c r="Q90" s="8"/>
      <c r="R90" s="26" t="s">
        <v>121</v>
      </c>
      <c r="W90" s="3">
        <v>12.3</v>
      </c>
      <c r="X90" s="3">
        <v>20.350000000000001</v>
      </c>
      <c r="Y90" s="36">
        <f t="shared" si="5"/>
        <v>0.60442260442260443</v>
      </c>
    </row>
    <row r="91" spans="1:25" x14ac:dyDescent="0.25">
      <c r="A91" s="3">
        <v>16</v>
      </c>
      <c r="B91" s="3" t="s">
        <v>70</v>
      </c>
      <c r="C91" s="3" t="s">
        <v>65</v>
      </c>
      <c r="D91" s="3">
        <v>4.0999999999999996</v>
      </c>
      <c r="E91" s="3">
        <v>4.7</v>
      </c>
      <c r="F91" s="3">
        <f t="shared" si="3"/>
        <v>4.4000000000000004</v>
      </c>
      <c r="G91" s="3"/>
      <c r="H91" s="3"/>
      <c r="I91" s="3">
        <v>10.9</v>
      </c>
      <c r="J91" s="3"/>
      <c r="K91" s="3"/>
      <c r="L91" s="3"/>
      <c r="M91" s="3"/>
      <c r="N91" s="4"/>
      <c r="O91" s="4"/>
      <c r="P91" s="4"/>
      <c r="Q91" s="8" t="s">
        <v>44</v>
      </c>
      <c r="R91" s="26" t="s">
        <v>122</v>
      </c>
      <c r="W91" s="3">
        <v>10.9</v>
      </c>
      <c r="X91" s="3">
        <v>20.350000000000001</v>
      </c>
      <c r="Y91" s="36">
        <f t="shared" si="5"/>
        <v>0.53562653562653562</v>
      </c>
    </row>
    <row r="92" spans="1:25" x14ac:dyDescent="0.25">
      <c r="A92" s="3">
        <v>17</v>
      </c>
      <c r="B92" s="3" t="s">
        <v>70</v>
      </c>
      <c r="C92" s="3" t="s">
        <v>65</v>
      </c>
      <c r="D92" s="3">
        <v>4</v>
      </c>
      <c r="E92" s="3">
        <v>3.7</v>
      </c>
      <c r="F92" s="3">
        <f t="shared" si="3"/>
        <v>3.85</v>
      </c>
      <c r="G92" s="3"/>
      <c r="H92" s="3"/>
      <c r="I92" s="3">
        <v>11.9</v>
      </c>
      <c r="J92" s="3"/>
      <c r="K92" s="3"/>
      <c r="L92" s="3"/>
      <c r="M92" s="3"/>
      <c r="N92" s="4"/>
      <c r="O92" s="4"/>
      <c r="P92" s="4"/>
      <c r="Q92" s="8" t="s">
        <v>40</v>
      </c>
      <c r="R92" s="26" t="s">
        <v>122</v>
      </c>
      <c r="W92" s="3">
        <v>11.9</v>
      </c>
      <c r="X92" s="3">
        <v>20.350000000000001</v>
      </c>
      <c r="Y92" s="36">
        <f t="shared" si="5"/>
        <v>0.58476658476658472</v>
      </c>
    </row>
    <row r="93" spans="1:25" x14ac:dyDescent="0.25">
      <c r="A93" s="3">
        <v>18</v>
      </c>
      <c r="B93" s="3" t="s">
        <v>70</v>
      </c>
      <c r="C93" s="3" t="s">
        <v>65</v>
      </c>
      <c r="D93" s="3">
        <v>4</v>
      </c>
      <c r="E93" s="3">
        <v>4</v>
      </c>
      <c r="F93" s="3">
        <f t="shared" si="3"/>
        <v>4</v>
      </c>
      <c r="G93" s="3"/>
      <c r="H93" s="3"/>
      <c r="I93" s="3">
        <v>10.7</v>
      </c>
      <c r="J93" s="3"/>
      <c r="K93" s="3"/>
      <c r="L93" s="3"/>
      <c r="M93" s="3"/>
      <c r="N93" s="4"/>
      <c r="O93" s="4"/>
      <c r="P93" s="4"/>
      <c r="Q93" s="8" t="s">
        <v>43</v>
      </c>
      <c r="R93" s="26" t="s">
        <v>122</v>
      </c>
      <c r="W93" s="3">
        <v>10.7</v>
      </c>
      <c r="X93" s="3">
        <v>20.350000000000001</v>
      </c>
      <c r="Y93" s="36">
        <f t="shared" si="5"/>
        <v>0.52579852579852571</v>
      </c>
    </row>
    <row r="94" spans="1:25" x14ac:dyDescent="0.25">
      <c r="A94" s="3">
        <v>19</v>
      </c>
      <c r="B94" s="3" t="s">
        <v>70</v>
      </c>
      <c r="C94" s="3" t="s">
        <v>65</v>
      </c>
      <c r="D94" s="3">
        <v>5.2</v>
      </c>
      <c r="E94" s="3">
        <v>4.5</v>
      </c>
      <c r="F94" s="3">
        <f t="shared" si="3"/>
        <v>4.8499999999999996</v>
      </c>
      <c r="G94" s="3"/>
      <c r="H94" s="3"/>
      <c r="I94" s="3">
        <v>12.9</v>
      </c>
      <c r="J94" s="3"/>
      <c r="K94" s="3"/>
      <c r="L94" s="3"/>
      <c r="M94" s="3"/>
      <c r="N94" s="4"/>
      <c r="O94" s="4"/>
      <c r="P94" s="4"/>
      <c r="Q94" s="8" t="s">
        <v>41</v>
      </c>
      <c r="R94" s="26" t="s">
        <v>121</v>
      </c>
      <c r="W94" s="3">
        <v>12.9</v>
      </c>
      <c r="X94" s="3">
        <v>20.350000000000001</v>
      </c>
      <c r="Y94" s="36">
        <f t="shared" si="5"/>
        <v>0.63390663390663393</v>
      </c>
    </row>
    <row r="95" spans="1:25" x14ac:dyDescent="0.25">
      <c r="A95" s="3">
        <v>20</v>
      </c>
      <c r="B95" s="3" t="s">
        <v>70</v>
      </c>
      <c r="C95" s="3" t="s">
        <v>65</v>
      </c>
      <c r="D95" s="3">
        <v>4.8</v>
      </c>
      <c r="E95" s="3">
        <v>4.7</v>
      </c>
      <c r="F95" s="3">
        <f t="shared" si="3"/>
        <v>4.75</v>
      </c>
      <c r="G95" s="3"/>
      <c r="H95" s="3"/>
      <c r="I95" s="3">
        <v>13.1</v>
      </c>
      <c r="J95" s="3"/>
      <c r="K95" s="3"/>
      <c r="L95" s="3"/>
      <c r="M95" s="3"/>
      <c r="N95" s="4"/>
      <c r="O95" s="4"/>
      <c r="P95" s="4"/>
      <c r="Q95" s="8" t="s">
        <v>42</v>
      </c>
      <c r="R95" s="26" t="s">
        <v>122</v>
      </c>
      <c r="W95" s="3">
        <v>13.1</v>
      </c>
      <c r="X95" s="3">
        <v>20.350000000000001</v>
      </c>
      <c r="Y95" s="36">
        <f t="shared" si="5"/>
        <v>0.64373464373464362</v>
      </c>
    </row>
    <row r="96" spans="1:25" x14ac:dyDescent="0.25">
      <c r="A96" s="3">
        <v>21</v>
      </c>
      <c r="B96" s="3" t="s">
        <v>70</v>
      </c>
      <c r="C96" s="3" t="s">
        <v>65</v>
      </c>
      <c r="D96" s="3">
        <v>4.3</v>
      </c>
      <c r="E96" s="3">
        <v>3.9</v>
      </c>
      <c r="F96" s="3">
        <f t="shared" si="3"/>
        <v>4.0999999999999996</v>
      </c>
      <c r="G96" s="3"/>
      <c r="H96" s="3"/>
      <c r="I96" s="3">
        <v>10.6</v>
      </c>
      <c r="J96" s="3"/>
      <c r="K96" s="3"/>
      <c r="L96" s="3"/>
      <c r="M96" s="3"/>
      <c r="N96" s="4"/>
      <c r="O96" s="4"/>
      <c r="P96" s="4"/>
      <c r="Q96" s="8" t="s">
        <v>46</v>
      </c>
      <c r="R96" s="26" t="s">
        <v>121</v>
      </c>
      <c r="W96" s="3">
        <v>10.6</v>
      </c>
      <c r="X96" s="3">
        <v>20.350000000000001</v>
      </c>
      <c r="Y96" s="36">
        <f t="shared" si="5"/>
        <v>0.52088452088452086</v>
      </c>
    </row>
    <row r="97" spans="1:27" x14ac:dyDescent="0.25">
      <c r="A97" s="3">
        <v>22</v>
      </c>
      <c r="B97" s="3" t="s">
        <v>70</v>
      </c>
      <c r="C97" s="3" t="s">
        <v>65</v>
      </c>
      <c r="D97" s="3">
        <v>4.8</v>
      </c>
      <c r="E97" s="3">
        <v>4.7</v>
      </c>
      <c r="F97" s="3">
        <f t="shared" si="3"/>
        <v>4.75</v>
      </c>
      <c r="G97" s="3"/>
      <c r="H97" s="3"/>
      <c r="I97" s="3">
        <v>10.6</v>
      </c>
      <c r="J97" s="3"/>
      <c r="K97" s="3"/>
      <c r="L97" s="3"/>
      <c r="M97" s="3"/>
      <c r="N97" s="4"/>
      <c r="O97" s="4"/>
      <c r="P97" s="4"/>
      <c r="Q97" s="8" t="s">
        <v>40</v>
      </c>
      <c r="R97" s="26" t="s">
        <v>122</v>
      </c>
      <c r="W97" s="3">
        <v>10.6</v>
      </c>
      <c r="X97" s="3">
        <v>20.350000000000001</v>
      </c>
      <c r="Y97" s="36">
        <f t="shared" si="5"/>
        <v>0.52088452088452086</v>
      </c>
    </row>
    <row r="98" spans="1:27" x14ac:dyDescent="0.25">
      <c r="A98" s="3">
        <v>23</v>
      </c>
      <c r="B98" s="3" t="s">
        <v>70</v>
      </c>
      <c r="C98" s="3" t="s">
        <v>65</v>
      </c>
      <c r="D98" s="3">
        <v>4.2</v>
      </c>
      <c r="E98" s="3">
        <v>4.3</v>
      </c>
      <c r="F98" s="3">
        <f t="shared" si="3"/>
        <v>4.25</v>
      </c>
      <c r="G98" s="3"/>
      <c r="H98" s="3"/>
      <c r="I98" s="3">
        <v>12.1</v>
      </c>
      <c r="J98" s="3"/>
      <c r="K98" s="3"/>
      <c r="L98" s="3"/>
      <c r="M98" s="3"/>
      <c r="N98" s="4"/>
      <c r="O98" s="4"/>
      <c r="P98" s="4"/>
      <c r="Q98" s="8" t="s">
        <v>46</v>
      </c>
      <c r="R98" s="26" t="s">
        <v>121</v>
      </c>
      <c r="W98" s="3">
        <v>12.1</v>
      </c>
      <c r="X98" s="3">
        <v>20.350000000000001</v>
      </c>
      <c r="Y98" s="36">
        <f t="shared" si="5"/>
        <v>0.59459459459459452</v>
      </c>
    </row>
    <row r="99" spans="1:27" x14ac:dyDescent="0.25">
      <c r="A99" s="3">
        <v>24</v>
      </c>
      <c r="B99" s="3" t="s">
        <v>70</v>
      </c>
      <c r="C99" s="3" t="s">
        <v>65</v>
      </c>
      <c r="D99" s="3">
        <v>4.4000000000000004</v>
      </c>
      <c r="E99" s="3">
        <v>4</v>
      </c>
      <c r="F99" s="3">
        <f t="shared" si="3"/>
        <v>4.2</v>
      </c>
      <c r="G99" s="3"/>
      <c r="H99" s="3"/>
      <c r="I99" s="3">
        <v>10.9</v>
      </c>
      <c r="J99" s="3"/>
      <c r="K99" s="3"/>
      <c r="L99" s="3"/>
      <c r="M99" s="3"/>
      <c r="N99" s="4"/>
      <c r="O99" s="4"/>
      <c r="P99" s="4"/>
      <c r="Q99" s="8"/>
      <c r="R99" s="26" t="s">
        <v>121</v>
      </c>
      <c r="W99" s="3">
        <v>10.9</v>
      </c>
      <c r="X99" s="3">
        <v>20.350000000000001</v>
      </c>
      <c r="Y99" s="36">
        <f t="shared" si="5"/>
        <v>0.53562653562653562</v>
      </c>
    </row>
    <row r="100" spans="1:27" x14ac:dyDescent="0.25">
      <c r="A100" s="3">
        <v>25</v>
      </c>
      <c r="B100" s="3" t="s">
        <v>70</v>
      </c>
      <c r="C100" s="3" t="s">
        <v>65</v>
      </c>
      <c r="D100" s="3">
        <v>4.5</v>
      </c>
      <c r="E100" s="3">
        <v>4.2</v>
      </c>
      <c r="F100" s="3">
        <f t="shared" si="3"/>
        <v>4.3499999999999996</v>
      </c>
      <c r="G100" s="3"/>
      <c r="H100" s="3"/>
      <c r="I100" s="3">
        <v>13.5</v>
      </c>
      <c r="J100" s="3"/>
      <c r="K100" s="3"/>
      <c r="L100" s="3">
        <v>993.2</v>
      </c>
      <c r="M100" s="3">
        <v>21.85</v>
      </c>
      <c r="N100" s="4">
        <f t="shared" si="4"/>
        <v>1.4639500000000001</v>
      </c>
      <c r="O100" s="4"/>
      <c r="P100" s="4"/>
      <c r="Q100" s="8" t="s">
        <v>43</v>
      </c>
      <c r="R100" s="26" t="s">
        <v>122</v>
      </c>
      <c r="T100" s="1">
        <f>7/12</f>
        <v>0.58333333333333337</v>
      </c>
      <c r="W100" s="3">
        <v>13.5</v>
      </c>
      <c r="X100" s="3">
        <v>21.85</v>
      </c>
      <c r="Y100" s="36">
        <f t="shared" si="5"/>
        <v>0.61784897025171626</v>
      </c>
    </row>
    <row r="101" spans="1:27" x14ac:dyDescent="0.25">
      <c r="A101" s="3">
        <v>26</v>
      </c>
      <c r="B101" s="3" t="s">
        <v>70</v>
      </c>
      <c r="C101" s="3" t="s">
        <v>65</v>
      </c>
      <c r="D101" s="3">
        <v>4.3</v>
      </c>
      <c r="E101" s="3">
        <v>4.4000000000000004</v>
      </c>
      <c r="F101" s="3">
        <f t="shared" si="3"/>
        <v>4.3499999999999996</v>
      </c>
      <c r="G101" s="3"/>
      <c r="H101" s="3"/>
      <c r="I101" s="3">
        <v>11.4</v>
      </c>
      <c r="J101" s="3"/>
      <c r="K101" s="3"/>
      <c r="L101" s="3"/>
      <c r="M101" s="3"/>
      <c r="N101" s="4"/>
      <c r="O101" s="4"/>
      <c r="P101" s="4"/>
      <c r="Q101" s="8" t="s">
        <v>58</v>
      </c>
      <c r="R101" s="1" t="s">
        <v>123</v>
      </c>
      <c r="W101" s="3">
        <v>11.4</v>
      </c>
      <c r="X101" s="3">
        <v>21.85</v>
      </c>
      <c r="Y101" s="36">
        <f t="shared" si="5"/>
        <v>0.52173913043478259</v>
      </c>
    </row>
    <row r="102" spans="1:27" x14ac:dyDescent="0.25">
      <c r="A102" s="3">
        <v>27</v>
      </c>
      <c r="B102" s="3" t="s">
        <v>70</v>
      </c>
      <c r="C102" s="3" t="s">
        <v>65</v>
      </c>
      <c r="D102" s="3">
        <v>4.8</v>
      </c>
      <c r="E102" s="3">
        <v>4.5999999999999996</v>
      </c>
      <c r="F102" s="3">
        <f t="shared" si="3"/>
        <v>4.6999999999999993</v>
      </c>
      <c r="G102" s="3"/>
      <c r="H102" s="3"/>
      <c r="I102" s="3">
        <v>11.9</v>
      </c>
      <c r="J102" s="3"/>
      <c r="K102" s="3"/>
      <c r="L102" s="3"/>
      <c r="M102" s="3"/>
      <c r="N102" s="4"/>
      <c r="O102" s="4"/>
      <c r="P102" s="4"/>
      <c r="Q102" s="8"/>
      <c r="R102" s="26" t="s">
        <v>121</v>
      </c>
      <c r="W102" s="3">
        <v>11.9</v>
      </c>
      <c r="X102" s="3">
        <v>21.85</v>
      </c>
      <c r="Y102" s="36">
        <f t="shared" si="5"/>
        <v>0.54462242562929064</v>
      </c>
    </row>
    <row r="103" spans="1:27" x14ac:dyDescent="0.25">
      <c r="A103" s="3">
        <v>28</v>
      </c>
      <c r="B103" s="3" t="s">
        <v>70</v>
      </c>
      <c r="C103" s="3" t="s">
        <v>65</v>
      </c>
      <c r="D103" s="3">
        <v>3.7</v>
      </c>
      <c r="E103" s="3">
        <v>4.4000000000000004</v>
      </c>
      <c r="F103" s="3">
        <f t="shared" si="3"/>
        <v>4.0500000000000007</v>
      </c>
      <c r="G103" s="3"/>
      <c r="H103" s="3"/>
      <c r="I103" s="3">
        <v>13.9</v>
      </c>
      <c r="J103" s="3"/>
      <c r="K103" s="3"/>
      <c r="L103" s="3"/>
      <c r="M103" s="3"/>
      <c r="N103" s="4"/>
      <c r="O103" s="4"/>
      <c r="P103" s="4"/>
      <c r="Q103" s="8"/>
      <c r="R103" s="26" t="s">
        <v>121</v>
      </c>
      <c r="W103" s="3">
        <v>13.9</v>
      </c>
      <c r="X103" s="3">
        <v>21.85</v>
      </c>
      <c r="Y103" s="36">
        <f t="shared" si="5"/>
        <v>0.6361556064073226</v>
      </c>
    </row>
    <row r="104" spans="1:27" x14ac:dyDescent="0.25">
      <c r="A104" s="3">
        <v>29</v>
      </c>
      <c r="B104" s="3" t="s">
        <v>70</v>
      </c>
      <c r="C104" s="3" t="s">
        <v>65</v>
      </c>
      <c r="D104" s="3">
        <v>5.5</v>
      </c>
      <c r="E104" s="3">
        <v>5.6</v>
      </c>
      <c r="F104" s="3">
        <f t="shared" si="3"/>
        <v>5.55</v>
      </c>
      <c r="G104" s="3"/>
      <c r="H104" s="3"/>
      <c r="I104" s="3">
        <v>13.4</v>
      </c>
      <c r="J104" s="3"/>
      <c r="K104" s="3"/>
      <c r="L104" s="3"/>
      <c r="M104" s="3"/>
      <c r="N104" s="4"/>
      <c r="O104" s="4"/>
      <c r="P104" s="4"/>
      <c r="Q104" s="8"/>
      <c r="R104" s="26" t="s">
        <v>121</v>
      </c>
      <c r="W104" s="3">
        <v>13.4</v>
      </c>
      <c r="X104" s="3">
        <v>21.85</v>
      </c>
      <c r="Y104" s="36">
        <f t="shared" si="5"/>
        <v>0.61327231121281467</v>
      </c>
    </row>
    <row r="105" spans="1:27" x14ac:dyDescent="0.25">
      <c r="A105" s="3">
        <v>30</v>
      </c>
      <c r="B105" s="3" t="s">
        <v>70</v>
      </c>
      <c r="C105" s="3" t="s">
        <v>65</v>
      </c>
      <c r="D105" s="3">
        <v>4</v>
      </c>
      <c r="E105" s="3">
        <v>4.4000000000000004</v>
      </c>
      <c r="F105" s="3">
        <f t="shared" si="3"/>
        <v>4.2</v>
      </c>
      <c r="G105" s="3"/>
      <c r="H105" s="3"/>
      <c r="I105" s="3">
        <v>13.2</v>
      </c>
      <c r="J105" s="3"/>
      <c r="K105" s="3"/>
      <c r="L105" s="3"/>
      <c r="M105" s="3"/>
      <c r="N105" s="4"/>
      <c r="O105" s="4"/>
      <c r="P105" s="4"/>
      <c r="Q105" s="8" t="s">
        <v>59</v>
      </c>
      <c r="R105" s="26" t="s">
        <v>122</v>
      </c>
      <c r="W105" s="3">
        <v>13.2</v>
      </c>
      <c r="X105" s="3">
        <v>21.85</v>
      </c>
      <c r="Y105" s="36">
        <f t="shared" si="5"/>
        <v>0.60411899313501138</v>
      </c>
    </row>
    <row r="106" spans="1:27" x14ac:dyDescent="0.25">
      <c r="A106" s="3">
        <v>31</v>
      </c>
      <c r="B106" s="3" t="s">
        <v>70</v>
      </c>
      <c r="C106" s="3" t="s">
        <v>65</v>
      </c>
      <c r="D106" s="3">
        <v>4.7</v>
      </c>
      <c r="E106" s="3">
        <v>5</v>
      </c>
      <c r="F106" s="3">
        <f t="shared" si="3"/>
        <v>4.8499999999999996</v>
      </c>
      <c r="G106" s="3"/>
      <c r="H106" s="3"/>
      <c r="I106" s="3">
        <v>11.3</v>
      </c>
      <c r="J106" s="3"/>
      <c r="K106" s="3"/>
      <c r="L106" s="3"/>
      <c r="M106" s="3"/>
      <c r="N106" s="4"/>
      <c r="O106" s="4"/>
      <c r="P106" s="4"/>
      <c r="Q106" s="8" t="s">
        <v>40</v>
      </c>
      <c r="R106" s="26" t="s">
        <v>122</v>
      </c>
      <c r="W106" s="3">
        <v>11.3</v>
      </c>
      <c r="X106" s="3">
        <v>21.85</v>
      </c>
      <c r="Y106" s="36">
        <f t="shared" si="5"/>
        <v>0.51716247139588101</v>
      </c>
    </row>
    <row r="107" spans="1:27" x14ac:dyDescent="0.25">
      <c r="A107" s="3">
        <v>32</v>
      </c>
      <c r="B107" s="3" t="s">
        <v>70</v>
      </c>
      <c r="C107" s="3" t="s">
        <v>65</v>
      </c>
      <c r="D107" s="3">
        <v>4.5999999999999996</v>
      </c>
      <c r="E107" s="3">
        <v>3.3</v>
      </c>
      <c r="F107" s="3">
        <f t="shared" si="3"/>
        <v>3.9499999999999997</v>
      </c>
      <c r="G107" s="3"/>
      <c r="H107" s="3"/>
      <c r="I107" s="3">
        <v>11.2</v>
      </c>
      <c r="J107" s="3"/>
      <c r="K107" s="3"/>
      <c r="L107" s="3"/>
      <c r="M107" s="3"/>
      <c r="N107" s="4"/>
      <c r="O107" s="4"/>
      <c r="P107" s="4"/>
      <c r="Q107" s="8" t="s">
        <v>44</v>
      </c>
      <c r="R107" s="26" t="s">
        <v>122</v>
      </c>
      <c r="W107" s="3">
        <v>11.2</v>
      </c>
      <c r="X107" s="3">
        <v>21.85</v>
      </c>
      <c r="Y107" s="36">
        <f t="shared" si="5"/>
        <v>0.51258581235697931</v>
      </c>
    </row>
    <row r="108" spans="1:27" x14ac:dyDescent="0.25">
      <c r="A108" s="3">
        <v>33</v>
      </c>
      <c r="B108" s="3" t="s">
        <v>70</v>
      </c>
      <c r="C108" s="3" t="s">
        <v>65</v>
      </c>
      <c r="D108" s="3">
        <v>5</v>
      </c>
      <c r="E108" s="3">
        <v>5.4</v>
      </c>
      <c r="F108" s="3">
        <f t="shared" si="3"/>
        <v>5.2</v>
      </c>
      <c r="G108" s="3"/>
      <c r="H108" s="3"/>
      <c r="I108" s="3">
        <v>11.3</v>
      </c>
      <c r="J108" s="3"/>
      <c r="K108" s="3"/>
      <c r="L108" s="3"/>
      <c r="M108" s="3"/>
      <c r="N108" s="4"/>
      <c r="O108" s="4"/>
      <c r="P108" s="4"/>
      <c r="Q108" s="8"/>
      <c r="R108" s="26" t="s">
        <v>121</v>
      </c>
      <c r="W108" s="3">
        <v>11.3</v>
      </c>
      <c r="X108" s="3">
        <v>21.85</v>
      </c>
      <c r="Y108" s="36">
        <f t="shared" si="5"/>
        <v>0.51716247139588101</v>
      </c>
    </row>
    <row r="109" spans="1:27" x14ac:dyDescent="0.25">
      <c r="A109" s="3">
        <v>34</v>
      </c>
      <c r="B109" s="3" t="s">
        <v>70</v>
      </c>
      <c r="C109" s="3" t="s">
        <v>65</v>
      </c>
      <c r="D109" s="3">
        <v>4.7</v>
      </c>
      <c r="E109" s="3">
        <v>4.8</v>
      </c>
      <c r="F109" s="3">
        <f t="shared" si="3"/>
        <v>4.75</v>
      </c>
      <c r="G109" s="3"/>
      <c r="H109" s="3"/>
      <c r="I109" s="3">
        <v>9.5</v>
      </c>
      <c r="J109" s="3"/>
      <c r="K109" s="3"/>
      <c r="L109" s="3"/>
      <c r="M109" s="3"/>
      <c r="N109" s="4"/>
      <c r="O109" s="4"/>
      <c r="P109" s="4"/>
      <c r="Q109" s="8" t="s">
        <v>40</v>
      </c>
      <c r="R109" s="26" t="s">
        <v>122</v>
      </c>
      <c r="W109" s="3">
        <v>9.5</v>
      </c>
      <c r="X109" s="3">
        <v>21.85</v>
      </c>
      <c r="Y109" s="36">
        <f t="shared" si="5"/>
        <v>0.43478260869565216</v>
      </c>
    </row>
    <row r="110" spans="1:27" x14ac:dyDescent="0.25">
      <c r="A110" s="3">
        <v>35</v>
      </c>
      <c r="B110" s="3" t="s">
        <v>70</v>
      </c>
      <c r="C110" s="3" t="s">
        <v>65</v>
      </c>
      <c r="D110" s="3">
        <v>4.4000000000000004</v>
      </c>
      <c r="E110" s="3">
        <v>3.7</v>
      </c>
      <c r="F110" s="3">
        <f t="shared" si="3"/>
        <v>4.0500000000000007</v>
      </c>
      <c r="G110" s="3"/>
      <c r="H110" s="3"/>
      <c r="I110" s="3">
        <v>11.6</v>
      </c>
      <c r="J110" s="3"/>
      <c r="K110" s="3"/>
      <c r="L110" s="3"/>
      <c r="M110" s="3"/>
      <c r="N110" s="4"/>
      <c r="O110" s="4"/>
      <c r="P110" s="4"/>
      <c r="Q110" s="8"/>
      <c r="R110" s="26" t="s">
        <v>121</v>
      </c>
      <c r="W110" s="3">
        <v>11.6</v>
      </c>
      <c r="X110" s="3">
        <v>21.85</v>
      </c>
      <c r="Y110" s="36">
        <f t="shared" si="5"/>
        <v>0.53089244851258577</v>
      </c>
    </row>
    <row r="111" spans="1:27" x14ac:dyDescent="0.25">
      <c r="A111" s="3">
        <v>36</v>
      </c>
      <c r="B111" s="3" t="s">
        <v>70</v>
      </c>
      <c r="C111" s="3" t="s">
        <v>65</v>
      </c>
      <c r="D111" s="3">
        <v>4.5</v>
      </c>
      <c r="E111" s="3">
        <v>4.7</v>
      </c>
      <c r="F111" s="3">
        <f t="shared" si="3"/>
        <v>4.5999999999999996</v>
      </c>
      <c r="G111" s="3"/>
      <c r="H111" s="3"/>
      <c r="I111" s="3">
        <v>11.5</v>
      </c>
      <c r="J111" s="3"/>
      <c r="K111" s="3"/>
      <c r="L111" s="3"/>
      <c r="M111" s="3"/>
      <c r="N111" s="4"/>
      <c r="O111" s="4"/>
      <c r="P111" s="4"/>
      <c r="Q111" s="8"/>
      <c r="R111" s="26" t="s">
        <v>121</v>
      </c>
      <c r="W111" s="3">
        <v>11.5</v>
      </c>
      <c r="X111" s="3">
        <v>21.85</v>
      </c>
      <c r="Y111" s="36">
        <f t="shared" si="5"/>
        <v>0.52631578947368418</v>
      </c>
    </row>
    <row r="112" spans="1:27" x14ac:dyDescent="0.25">
      <c r="A112" s="3">
        <v>1</v>
      </c>
      <c r="B112" s="3" t="s">
        <v>64</v>
      </c>
      <c r="C112" s="3" t="s">
        <v>66</v>
      </c>
      <c r="D112" s="3">
        <v>2.4</v>
      </c>
      <c r="E112" s="3">
        <v>2.1</v>
      </c>
      <c r="F112" s="3">
        <f t="shared" si="3"/>
        <v>2.25</v>
      </c>
      <c r="G112" s="3">
        <f>AVERAGE(F112:F147)</f>
        <v>3.0027777777777773</v>
      </c>
      <c r="H112" s="3">
        <f>STDEV(F112:F147)</f>
        <v>0.90221508715608834</v>
      </c>
      <c r="I112" s="3">
        <v>9.6</v>
      </c>
      <c r="J112" s="3">
        <f>AVERAGE(I112:I147)</f>
        <v>9.7333333333333343</v>
      </c>
      <c r="K112" s="3">
        <f>STDEV(I112:I147)</f>
        <v>0.23094010767585052</v>
      </c>
      <c r="L112" s="3">
        <v>671.7</v>
      </c>
      <c r="M112" s="3">
        <v>22.4</v>
      </c>
      <c r="N112" s="4">
        <f t="shared" si="4"/>
        <v>1.5007999999999999</v>
      </c>
      <c r="O112" s="4">
        <f>AVERAGE(N112:N147)</f>
        <v>1.4382666666666666</v>
      </c>
      <c r="P112" s="4">
        <f>STDEV(N112:N147)</f>
        <v>0.18242382885285058</v>
      </c>
      <c r="Q112" s="8" t="s">
        <v>39</v>
      </c>
      <c r="R112" s="26" t="s">
        <v>122</v>
      </c>
      <c r="S112" s="1">
        <f>9/36</f>
        <v>0.25</v>
      </c>
      <c r="T112" s="1">
        <f>4/12</f>
        <v>0.33333333333333331</v>
      </c>
      <c r="U112" s="33">
        <f>AVERAGE(T112:T147)</f>
        <v>0.24999999999999997</v>
      </c>
      <c r="V112" s="33">
        <f>STDEV(T112:T147)</f>
        <v>8.3333333333333606E-2</v>
      </c>
      <c r="W112" s="3">
        <v>9.6</v>
      </c>
      <c r="X112" s="3">
        <v>22.4</v>
      </c>
      <c r="Y112" s="36">
        <f t="shared" si="5"/>
        <v>0.4285714285714286</v>
      </c>
      <c r="Z112" s="36">
        <f>AVERAGE(Y112:Y138)</f>
        <v>0.45960978348598097</v>
      </c>
      <c r="AA112" s="36">
        <f>STDEV(Y112:Y141)</f>
        <v>7.3444954947686686E-2</v>
      </c>
    </row>
    <row r="113" spans="1:25" x14ac:dyDescent="0.25">
      <c r="A113" s="3">
        <v>2</v>
      </c>
      <c r="B113" s="3" t="s">
        <v>64</v>
      </c>
      <c r="C113" s="3" t="s">
        <v>66</v>
      </c>
      <c r="D113" s="3">
        <v>1.5</v>
      </c>
      <c r="E113" s="3">
        <v>1.4</v>
      </c>
      <c r="F113" s="3">
        <f t="shared" si="3"/>
        <v>1.45</v>
      </c>
      <c r="G113" s="3"/>
      <c r="H113" s="3"/>
      <c r="I113" s="3"/>
      <c r="J113" s="3"/>
      <c r="K113" s="3"/>
      <c r="L113" s="3"/>
      <c r="M113" s="3"/>
      <c r="N113" s="4"/>
      <c r="O113" s="4"/>
      <c r="P113" s="4"/>
      <c r="Q113" s="8" t="s">
        <v>39</v>
      </c>
      <c r="R113" s="26" t="s">
        <v>122</v>
      </c>
      <c r="W113" s="3"/>
      <c r="X113" s="3"/>
      <c r="Y113" s="36"/>
    </row>
    <row r="114" spans="1:25" x14ac:dyDescent="0.25">
      <c r="A114" s="3">
        <v>3</v>
      </c>
      <c r="B114" s="3" t="s">
        <v>64</v>
      </c>
      <c r="C114" s="3" t="s">
        <v>66</v>
      </c>
      <c r="D114" s="3">
        <v>2.2000000000000002</v>
      </c>
      <c r="E114" s="3">
        <v>1.8</v>
      </c>
      <c r="F114" s="3">
        <f t="shared" si="3"/>
        <v>2</v>
      </c>
      <c r="G114" s="3"/>
      <c r="H114" s="3"/>
      <c r="I114" s="3"/>
      <c r="J114" s="3"/>
      <c r="K114" s="3"/>
      <c r="L114" s="3"/>
      <c r="M114" s="3"/>
      <c r="N114" s="4"/>
      <c r="O114" s="4"/>
      <c r="P114" s="4"/>
      <c r="Q114" s="8" t="s">
        <v>44</v>
      </c>
      <c r="R114" s="26" t="s">
        <v>122</v>
      </c>
      <c r="W114" s="3"/>
      <c r="X114" s="3"/>
      <c r="Y114" s="36"/>
    </row>
    <row r="115" spans="1:25" x14ac:dyDescent="0.25">
      <c r="A115" s="3">
        <v>4</v>
      </c>
      <c r="B115" s="3" t="s">
        <v>64</v>
      </c>
      <c r="C115" s="3" t="s">
        <v>66</v>
      </c>
      <c r="D115" s="3">
        <v>2.6</v>
      </c>
      <c r="E115" s="3">
        <v>2.4</v>
      </c>
      <c r="F115" s="3">
        <f t="shared" si="3"/>
        <v>2.5</v>
      </c>
      <c r="G115" s="3"/>
      <c r="H115" s="3"/>
      <c r="I115" s="3"/>
      <c r="J115" s="3"/>
      <c r="K115" s="3"/>
      <c r="L115" s="3"/>
      <c r="M115" s="3"/>
      <c r="N115" s="4"/>
      <c r="O115" s="4"/>
      <c r="P115" s="4"/>
      <c r="Q115" s="8"/>
      <c r="R115" s="26" t="s">
        <v>121</v>
      </c>
      <c r="W115" s="3"/>
      <c r="X115" s="3"/>
      <c r="Y115" s="36"/>
    </row>
    <row r="116" spans="1:25" x14ac:dyDescent="0.25">
      <c r="A116" s="3">
        <v>5</v>
      </c>
      <c r="B116" s="3" t="s">
        <v>64</v>
      </c>
      <c r="C116" s="3" t="s">
        <v>66</v>
      </c>
      <c r="D116" s="3">
        <v>2.1</v>
      </c>
      <c r="E116" s="3">
        <v>2.2999999999999998</v>
      </c>
      <c r="F116" s="3">
        <f t="shared" si="3"/>
        <v>2.2000000000000002</v>
      </c>
      <c r="G116" s="3"/>
      <c r="H116" s="3"/>
      <c r="I116" s="3"/>
      <c r="J116" s="3"/>
      <c r="K116" s="3"/>
      <c r="L116" s="3"/>
      <c r="M116" s="3"/>
      <c r="N116" s="4"/>
      <c r="O116" s="4"/>
      <c r="P116" s="4"/>
      <c r="Q116" s="8"/>
      <c r="R116" s="26" t="s">
        <v>121</v>
      </c>
      <c r="W116" s="3"/>
      <c r="X116" s="3"/>
      <c r="Y116" s="36"/>
    </row>
    <row r="117" spans="1:25" x14ac:dyDescent="0.25">
      <c r="A117" s="3">
        <v>6</v>
      </c>
      <c r="B117" s="3" t="s">
        <v>64</v>
      </c>
      <c r="C117" s="3" t="s">
        <v>66</v>
      </c>
      <c r="D117" s="3">
        <v>3.3</v>
      </c>
      <c r="E117" s="3">
        <v>3</v>
      </c>
      <c r="F117" s="3">
        <f t="shared" si="3"/>
        <v>3.15</v>
      </c>
      <c r="G117" s="3"/>
      <c r="H117" s="3"/>
      <c r="I117" s="3"/>
      <c r="J117" s="3"/>
      <c r="K117" s="3"/>
      <c r="L117" s="3"/>
      <c r="M117" s="3"/>
      <c r="N117" s="4"/>
      <c r="O117" s="4"/>
      <c r="P117" s="4"/>
      <c r="Q117" s="8"/>
      <c r="R117" s="26" t="s">
        <v>121</v>
      </c>
      <c r="W117" s="3"/>
      <c r="X117" s="3"/>
      <c r="Y117" s="36"/>
    </row>
    <row r="118" spans="1:25" x14ac:dyDescent="0.25">
      <c r="A118" s="3">
        <v>7</v>
      </c>
      <c r="B118" s="3" t="s">
        <v>64</v>
      </c>
      <c r="C118" s="3" t="s">
        <v>66</v>
      </c>
      <c r="D118" s="3">
        <v>3.4</v>
      </c>
      <c r="E118" s="3">
        <v>3.3</v>
      </c>
      <c r="F118" s="3">
        <f t="shared" si="3"/>
        <v>3.3499999999999996</v>
      </c>
      <c r="G118" s="3"/>
      <c r="H118" s="3"/>
      <c r="I118" s="3"/>
      <c r="J118" s="3"/>
      <c r="K118" s="3"/>
      <c r="L118" s="3"/>
      <c r="M118" s="3"/>
      <c r="N118" s="4"/>
      <c r="O118" s="4"/>
      <c r="P118" s="4"/>
      <c r="Q118" s="8"/>
      <c r="R118" s="26" t="s">
        <v>121</v>
      </c>
      <c r="W118" s="3"/>
      <c r="X118" s="3"/>
      <c r="Y118" s="36"/>
    </row>
    <row r="119" spans="1:25" x14ac:dyDescent="0.25">
      <c r="A119" s="3">
        <v>8</v>
      </c>
      <c r="B119" s="3" t="s">
        <v>64</v>
      </c>
      <c r="C119" s="3" t="s">
        <v>66</v>
      </c>
      <c r="D119" s="3">
        <v>2</v>
      </c>
      <c r="E119" s="3">
        <v>3.2</v>
      </c>
      <c r="F119" s="3">
        <f t="shared" si="3"/>
        <v>2.6</v>
      </c>
      <c r="G119" s="3"/>
      <c r="H119" s="3"/>
      <c r="I119" s="3"/>
      <c r="J119" s="3"/>
      <c r="K119" s="3"/>
      <c r="L119" s="3"/>
      <c r="M119" s="3"/>
      <c r="N119" s="4"/>
      <c r="O119" s="4"/>
      <c r="P119" s="4"/>
      <c r="Q119" s="8"/>
      <c r="R119" s="26" t="s">
        <v>121</v>
      </c>
      <c r="W119" s="3"/>
      <c r="X119" s="3"/>
      <c r="Y119" s="36"/>
    </row>
    <row r="120" spans="1:25" x14ac:dyDescent="0.25">
      <c r="A120" s="3">
        <v>9</v>
      </c>
      <c r="B120" s="3" t="s">
        <v>64</v>
      </c>
      <c r="C120" s="3" t="s">
        <v>66</v>
      </c>
      <c r="D120" s="3">
        <v>3.7</v>
      </c>
      <c r="E120" s="3">
        <v>4.5</v>
      </c>
      <c r="F120" s="3">
        <f t="shared" si="3"/>
        <v>4.0999999999999996</v>
      </c>
      <c r="G120" s="3"/>
      <c r="H120" s="3"/>
      <c r="I120" s="3"/>
      <c r="J120" s="3"/>
      <c r="K120" s="3"/>
      <c r="L120" s="3"/>
      <c r="M120" s="3"/>
      <c r="N120" s="4"/>
      <c r="O120" s="4"/>
      <c r="P120" s="4"/>
      <c r="Q120" s="8"/>
      <c r="R120" s="26" t="s">
        <v>121</v>
      </c>
      <c r="W120" s="3"/>
      <c r="X120" s="3"/>
      <c r="Y120" s="36"/>
    </row>
    <row r="121" spans="1:25" x14ac:dyDescent="0.25">
      <c r="A121" s="3">
        <v>10</v>
      </c>
      <c r="B121" s="3" t="s">
        <v>64</v>
      </c>
      <c r="C121" s="3" t="s">
        <v>66</v>
      </c>
      <c r="D121" s="3">
        <v>3.3</v>
      </c>
      <c r="E121" s="3">
        <v>3.3</v>
      </c>
      <c r="F121" s="3">
        <f t="shared" si="3"/>
        <v>3.3</v>
      </c>
      <c r="G121" s="3"/>
      <c r="H121" s="3"/>
      <c r="I121" s="3"/>
      <c r="J121" s="3"/>
      <c r="K121" s="3"/>
      <c r="L121" s="3"/>
      <c r="M121" s="3"/>
      <c r="N121" s="4"/>
      <c r="O121" s="4"/>
      <c r="P121" s="4"/>
      <c r="Q121" s="8"/>
      <c r="R121" s="26" t="s">
        <v>121</v>
      </c>
      <c r="W121" s="3"/>
      <c r="X121" s="3"/>
      <c r="Y121" s="36"/>
    </row>
    <row r="122" spans="1:25" x14ac:dyDescent="0.25">
      <c r="A122" s="3">
        <v>11</v>
      </c>
      <c r="B122" s="3" t="s">
        <v>64</v>
      </c>
      <c r="C122" s="3" t="s">
        <v>66</v>
      </c>
      <c r="D122" s="3">
        <v>4.5</v>
      </c>
      <c r="E122" s="3">
        <v>4.5</v>
      </c>
      <c r="F122" s="3">
        <f t="shared" si="3"/>
        <v>4.5</v>
      </c>
      <c r="G122" s="3"/>
      <c r="H122" s="3"/>
      <c r="I122" s="3"/>
      <c r="J122" s="3"/>
      <c r="K122" s="3"/>
      <c r="L122" s="3"/>
      <c r="M122" s="3"/>
      <c r="N122" s="4"/>
      <c r="O122" s="4"/>
      <c r="P122" s="4"/>
      <c r="Q122" s="8"/>
      <c r="R122" s="26" t="s">
        <v>121</v>
      </c>
      <c r="W122" s="3"/>
      <c r="X122" s="3"/>
      <c r="Y122" s="36"/>
    </row>
    <row r="123" spans="1:25" x14ac:dyDescent="0.25">
      <c r="A123" s="3">
        <v>12</v>
      </c>
      <c r="B123" s="3" t="s">
        <v>64</v>
      </c>
      <c r="C123" s="3" t="s">
        <v>66</v>
      </c>
      <c r="D123" s="3">
        <v>2.7</v>
      </c>
      <c r="E123" s="3">
        <v>2.7</v>
      </c>
      <c r="F123" s="3">
        <f t="shared" si="3"/>
        <v>2.7</v>
      </c>
      <c r="G123" s="3"/>
      <c r="H123" s="3"/>
      <c r="I123" s="3"/>
      <c r="J123" s="3"/>
      <c r="K123" s="3"/>
      <c r="L123" s="3"/>
      <c r="M123" s="3"/>
      <c r="N123" s="4"/>
      <c r="O123" s="4"/>
      <c r="P123" s="4"/>
      <c r="Q123" s="8" t="s">
        <v>45</v>
      </c>
      <c r="R123" s="26" t="s">
        <v>122</v>
      </c>
      <c r="W123" s="3"/>
      <c r="X123" s="3"/>
      <c r="Y123" s="36"/>
    </row>
    <row r="124" spans="1:25" s="19" customFormat="1" x14ac:dyDescent="0.25">
      <c r="A124" s="3">
        <v>13</v>
      </c>
      <c r="B124" s="20" t="s">
        <v>64</v>
      </c>
      <c r="C124" s="20" t="s">
        <v>66</v>
      </c>
      <c r="D124" s="3">
        <v>3.4</v>
      </c>
      <c r="E124" s="3">
        <v>3.7</v>
      </c>
      <c r="F124" s="3">
        <f t="shared" si="3"/>
        <v>3.55</v>
      </c>
      <c r="G124" s="3"/>
      <c r="H124" s="3"/>
      <c r="I124" s="3">
        <v>10</v>
      </c>
      <c r="J124" s="3"/>
      <c r="K124" s="3"/>
      <c r="L124" s="3">
        <v>771</v>
      </c>
      <c r="M124" s="3">
        <v>18.399999999999999</v>
      </c>
      <c r="N124" s="4">
        <f t="shared" si="4"/>
        <v>1.2327999999999999</v>
      </c>
      <c r="O124" s="4"/>
      <c r="P124" s="4"/>
      <c r="Q124" s="8"/>
      <c r="R124" s="26" t="s">
        <v>121</v>
      </c>
      <c r="T124" s="19">
        <f>3/12</f>
        <v>0.25</v>
      </c>
      <c r="W124" s="3">
        <v>10</v>
      </c>
      <c r="X124" s="3">
        <v>18.399999999999999</v>
      </c>
      <c r="Y124" s="36">
        <f t="shared" si="5"/>
        <v>0.5434782608695653</v>
      </c>
    </row>
    <row r="125" spans="1:25" x14ac:dyDescent="0.25">
      <c r="A125" s="3">
        <v>14</v>
      </c>
      <c r="B125" s="3" t="s">
        <v>64</v>
      </c>
      <c r="C125" s="3" t="s">
        <v>66</v>
      </c>
      <c r="D125" s="3">
        <v>3.1</v>
      </c>
      <c r="E125" s="3">
        <v>3.1</v>
      </c>
      <c r="F125" s="3">
        <f t="shared" si="3"/>
        <v>3.1</v>
      </c>
      <c r="G125" s="3"/>
      <c r="H125" s="3"/>
      <c r="I125" s="3"/>
      <c r="J125" s="3"/>
      <c r="K125" s="3"/>
      <c r="L125" s="3"/>
      <c r="M125" s="3"/>
      <c r="N125" s="4"/>
      <c r="O125" s="4"/>
      <c r="P125" s="4"/>
      <c r="Q125" s="8"/>
      <c r="R125" s="26" t="s">
        <v>121</v>
      </c>
      <c r="W125" s="3"/>
      <c r="X125" s="3"/>
      <c r="Y125" s="36"/>
    </row>
    <row r="126" spans="1:25" x14ac:dyDescent="0.25">
      <c r="A126" s="3">
        <v>15</v>
      </c>
      <c r="B126" s="3" t="s">
        <v>64</v>
      </c>
      <c r="C126" s="3" t="s">
        <v>66</v>
      </c>
      <c r="D126" s="3">
        <v>2.4</v>
      </c>
      <c r="E126" s="3">
        <v>1.8</v>
      </c>
      <c r="F126" s="3">
        <f t="shared" si="3"/>
        <v>2.1</v>
      </c>
      <c r="G126" s="3"/>
      <c r="H126" s="3"/>
      <c r="I126" s="3"/>
      <c r="J126" s="3"/>
      <c r="K126" s="3"/>
      <c r="L126" s="3"/>
      <c r="M126" s="3"/>
      <c r="N126" s="4"/>
      <c r="O126" s="4"/>
      <c r="P126" s="4"/>
      <c r="Q126" s="8" t="s">
        <v>43</v>
      </c>
      <c r="R126" s="26" t="s">
        <v>122</v>
      </c>
      <c r="W126" s="3"/>
      <c r="X126" s="3"/>
      <c r="Y126" s="36"/>
    </row>
    <row r="127" spans="1:25" x14ac:dyDescent="0.25">
      <c r="A127" s="3">
        <v>16</v>
      </c>
      <c r="B127" s="3" t="s">
        <v>64</v>
      </c>
      <c r="C127" s="3" t="s">
        <v>66</v>
      </c>
      <c r="D127" s="3">
        <v>2.8</v>
      </c>
      <c r="E127" s="3">
        <v>2.8</v>
      </c>
      <c r="F127" s="3">
        <f t="shared" si="3"/>
        <v>2.8</v>
      </c>
      <c r="G127" s="3"/>
      <c r="H127" s="3"/>
      <c r="I127" s="3"/>
      <c r="J127" s="3"/>
      <c r="K127" s="3"/>
      <c r="L127" s="3"/>
      <c r="M127" s="3"/>
      <c r="N127" s="4"/>
      <c r="O127" s="4"/>
      <c r="P127" s="4"/>
      <c r="Q127" s="8"/>
      <c r="R127" s="26" t="s">
        <v>121</v>
      </c>
      <c r="W127" s="3"/>
      <c r="X127" s="3"/>
      <c r="Y127" s="36"/>
    </row>
    <row r="128" spans="1:25" x14ac:dyDescent="0.25">
      <c r="A128" s="3">
        <v>17</v>
      </c>
      <c r="B128" s="3" t="s">
        <v>64</v>
      </c>
      <c r="C128" s="3" t="s">
        <v>66</v>
      </c>
      <c r="D128" s="3">
        <v>3.1</v>
      </c>
      <c r="E128" s="3">
        <v>3.3</v>
      </c>
      <c r="F128" s="3">
        <f t="shared" si="3"/>
        <v>3.2</v>
      </c>
      <c r="G128" s="3"/>
      <c r="H128" s="3"/>
      <c r="I128" s="3"/>
      <c r="J128" s="3"/>
      <c r="K128" s="3"/>
      <c r="L128" s="3"/>
      <c r="M128" s="3"/>
      <c r="N128" s="4"/>
      <c r="O128" s="4"/>
      <c r="P128" s="4"/>
      <c r="Q128" s="8"/>
      <c r="R128" s="26" t="s">
        <v>121</v>
      </c>
      <c r="W128" s="3"/>
      <c r="X128" s="3"/>
      <c r="Y128" s="36"/>
    </row>
    <row r="129" spans="1:25" x14ac:dyDescent="0.25">
      <c r="A129" s="3">
        <v>18</v>
      </c>
      <c r="B129" s="3" t="s">
        <v>64</v>
      </c>
      <c r="C129" s="3" t="s">
        <v>66</v>
      </c>
      <c r="D129" s="3">
        <v>3.8</v>
      </c>
      <c r="E129" s="3">
        <v>3.8</v>
      </c>
      <c r="F129" s="3">
        <f t="shared" si="3"/>
        <v>3.8</v>
      </c>
      <c r="G129" s="3"/>
      <c r="H129" s="3"/>
      <c r="I129" s="3"/>
      <c r="J129" s="3"/>
      <c r="K129" s="3"/>
      <c r="L129" s="3"/>
      <c r="M129" s="3"/>
      <c r="N129" s="4"/>
      <c r="O129" s="4"/>
      <c r="P129" s="4"/>
      <c r="Q129" s="8" t="s">
        <v>39</v>
      </c>
      <c r="R129" s="26" t="s">
        <v>122</v>
      </c>
      <c r="W129" s="3"/>
      <c r="X129" s="3"/>
      <c r="Y129" s="36"/>
    </row>
    <row r="130" spans="1:25" x14ac:dyDescent="0.25">
      <c r="A130" s="3">
        <v>19</v>
      </c>
      <c r="B130" s="3" t="s">
        <v>64</v>
      </c>
      <c r="C130" s="3" t="s">
        <v>66</v>
      </c>
      <c r="D130" s="3">
        <v>2.7</v>
      </c>
      <c r="E130" s="3">
        <v>2.7</v>
      </c>
      <c r="F130" s="3">
        <f t="shared" si="3"/>
        <v>2.7</v>
      </c>
      <c r="G130" s="3"/>
      <c r="H130" s="3"/>
      <c r="I130" s="3"/>
      <c r="J130" s="3"/>
      <c r="K130" s="3"/>
      <c r="L130" s="3"/>
      <c r="M130" s="3"/>
      <c r="N130" s="4"/>
      <c r="O130" s="4"/>
      <c r="P130" s="4"/>
      <c r="Q130" s="8"/>
      <c r="R130" s="26" t="s">
        <v>121</v>
      </c>
      <c r="W130" s="3"/>
      <c r="X130" s="3"/>
      <c r="Y130" s="36"/>
    </row>
    <row r="131" spans="1:25" x14ac:dyDescent="0.25">
      <c r="A131" s="3">
        <v>20</v>
      </c>
      <c r="B131" s="3" t="s">
        <v>64</v>
      </c>
      <c r="C131" s="3" t="s">
        <v>66</v>
      </c>
      <c r="D131" s="3">
        <v>2.6</v>
      </c>
      <c r="E131" s="3">
        <v>3.2</v>
      </c>
      <c r="F131" s="3">
        <f t="shared" si="3"/>
        <v>2.9000000000000004</v>
      </c>
      <c r="G131" s="3"/>
      <c r="H131" s="3"/>
      <c r="I131" s="3"/>
      <c r="J131" s="3"/>
      <c r="K131" s="3"/>
      <c r="L131" s="3"/>
      <c r="M131" s="3"/>
      <c r="N131" s="4"/>
      <c r="O131" s="4"/>
      <c r="P131" s="4"/>
      <c r="Q131" s="8"/>
      <c r="R131" s="26" t="s">
        <v>121</v>
      </c>
      <c r="W131" s="3"/>
      <c r="X131" s="3"/>
      <c r="Y131" s="36"/>
    </row>
    <row r="132" spans="1:25" x14ac:dyDescent="0.25">
      <c r="A132" s="3">
        <v>21</v>
      </c>
      <c r="B132" s="3" t="s">
        <v>64</v>
      </c>
      <c r="C132" s="3" t="s">
        <v>66</v>
      </c>
      <c r="D132" s="3">
        <v>3.3</v>
      </c>
      <c r="E132" s="3">
        <v>3.5</v>
      </c>
      <c r="F132" s="3">
        <f t="shared" si="3"/>
        <v>3.4</v>
      </c>
      <c r="G132" s="3"/>
      <c r="H132" s="3"/>
      <c r="I132" s="3"/>
      <c r="J132" s="3"/>
      <c r="K132" s="3"/>
      <c r="L132" s="3"/>
      <c r="M132" s="3"/>
      <c r="N132" s="4"/>
      <c r="O132" s="4"/>
      <c r="P132" s="4"/>
      <c r="Q132" s="8"/>
      <c r="R132" s="26" t="s">
        <v>121</v>
      </c>
      <c r="W132" s="3"/>
      <c r="X132" s="3"/>
      <c r="Y132" s="36"/>
    </row>
    <row r="133" spans="1:25" x14ac:dyDescent="0.25">
      <c r="A133" s="3">
        <v>22</v>
      </c>
      <c r="B133" s="3" t="s">
        <v>64</v>
      </c>
      <c r="C133" s="3" t="s">
        <v>66</v>
      </c>
      <c r="D133" s="3">
        <v>2.9</v>
      </c>
      <c r="E133" s="3">
        <v>3.3</v>
      </c>
      <c r="F133" s="3">
        <f t="shared" ref="F133:F196" si="6">AVERAGE(D133:E133)</f>
        <v>3.0999999999999996</v>
      </c>
      <c r="G133" s="3"/>
      <c r="H133" s="3"/>
      <c r="I133" s="3"/>
      <c r="J133" s="3"/>
      <c r="K133" s="3"/>
      <c r="L133" s="3"/>
      <c r="M133" s="3"/>
      <c r="N133" s="4"/>
      <c r="O133" s="4"/>
      <c r="P133" s="4"/>
      <c r="Q133" s="8"/>
      <c r="R133" s="26" t="s">
        <v>121</v>
      </c>
      <c r="W133" s="3"/>
      <c r="X133" s="3"/>
      <c r="Y133" s="36"/>
    </row>
    <row r="134" spans="1:25" x14ac:dyDescent="0.25">
      <c r="A134" s="3">
        <v>23</v>
      </c>
      <c r="B134" s="3" t="s">
        <v>64</v>
      </c>
      <c r="C134" s="3" t="s">
        <v>66</v>
      </c>
      <c r="D134" s="3">
        <v>2.1</v>
      </c>
      <c r="E134" s="3">
        <v>2.2000000000000002</v>
      </c>
      <c r="F134" s="3">
        <f t="shared" si="6"/>
        <v>2.1500000000000004</v>
      </c>
      <c r="G134" s="3"/>
      <c r="H134" s="3"/>
      <c r="I134" s="3"/>
      <c r="J134" s="3"/>
      <c r="K134" s="3"/>
      <c r="L134" s="3"/>
      <c r="M134" s="3"/>
      <c r="N134" s="4"/>
      <c r="O134" s="4"/>
      <c r="P134" s="4"/>
      <c r="Q134" s="8" t="s">
        <v>44</v>
      </c>
      <c r="R134" s="26" t="s">
        <v>122</v>
      </c>
      <c r="W134" s="3"/>
      <c r="X134" s="3"/>
      <c r="Y134" s="36"/>
    </row>
    <row r="135" spans="1:25" x14ac:dyDescent="0.25">
      <c r="A135" s="3">
        <v>24</v>
      </c>
      <c r="B135" s="3" t="s">
        <v>64</v>
      </c>
      <c r="C135" s="3" t="s">
        <v>66</v>
      </c>
      <c r="D135" s="3">
        <v>3.3</v>
      </c>
      <c r="E135" s="3">
        <v>3.4</v>
      </c>
      <c r="F135" s="3">
        <f t="shared" si="6"/>
        <v>3.3499999999999996</v>
      </c>
      <c r="G135" s="3"/>
      <c r="H135" s="3"/>
      <c r="I135" s="3"/>
      <c r="J135" s="3"/>
      <c r="K135" s="3"/>
      <c r="L135" s="3"/>
      <c r="M135" s="3"/>
      <c r="N135" s="4"/>
      <c r="O135" s="4"/>
      <c r="P135" s="4"/>
      <c r="Q135" s="8"/>
      <c r="R135" s="26" t="s">
        <v>121</v>
      </c>
      <c r="W135" s="3"/>
      <c r="X135" s="3"/>
      <c r="Y135" s="36"/>
    </row>
    <row r="136" spans="1:25" x14ac:dyDescent="0.25">
      <c r="A136" s="3">
        <v>25</v>
      </c>
      <c r="B136" s="3" t="s">
        <v>64</v>
      </c>
      <c r="C136" s="3" t="s">
        <v>66</v>
      </c>
      <c r="D136" s="3">
        <v>3.6</v>
      </c>
      <c r="E136" s="3">
        <v>4</v>
      </c>
      <c r="F136" s="3">
        <f t="shared" si="6"/>
        <v>3.8</v>
      </c>
      <c r="G136" s="3"/>
      <c r="H136" s="3"/>
      <c r="I136" s="3">
        <v>9.6</v>
      </c>
      <c r="J136" s="3"/>
      <c r="K136" s="3"/>
      <c r="L136" s="3">
        <v>743.6</v>
      </c>
      <c r="M136" s="3">
        <v>23.6</v>
      </c>
      <c r="N136" s="4">
        <f t="shared" ref="N136:N196" si="7">M136*0.1*0.067*100/10</f>
        <v>1.5812000000000004</v>
      </c>
      <c r="O136" s="4"/>
      <c r="P136" s="4"/>
      <c r="Q136" s="8"/>
      <c r="R136" s="26" t="s">
        <v>121</v>
      </c>
      <c r="T136" s="1">
        <f>2/12</f>
        <v>0.16666666666666666</v>
      </c>
      <c r="W136" s="3">
        <v>9.6</v>
      </c>
      <c r="X136" s="3">
        <v>23.6</v>
      </c>
      <c r="Y136" s="36">
        <f t="shared" ref="Y136:Y197" si="8">W136/X136</f>
        <v>0.40677966101694912</v>
      </c>
    </row>
    <row r="137" spans="1:25" x14ac:dyDescent="0.25">
      <c r="A137" s="3">
        <v>26</v>
      </c>
      <c r="B137" s="3" t="s">
        <v>64</v>
      </c>
      <c r="C137" s="3" t="s">
        <v>66</v>
      </c>
      <c r="D137" s="3">
        <v>2.2999999999999998</v>
      </c>
      <c r="E137" s="3">
        <v>2.7</v>
      </c>
      <c r="F137" s="3">
        <f t="shared" si="6"/>
        <v>2.5</v>
      </c>
      <c r="G137" s="3"/>
      <c r="H137" s="3"/>
      <c r="I137" s="3"/>
      <c r="J137" s="3"/>
      <c r="K137" s="3"/>
      <c r="L137" s="3"/>
      <c r="M137" s="3"/>
      <c r="N137" s="4"/>
      <c r="O137" s="4"/>
      <c r="P137" s="4"/>
      <c r="Q137" s="8"/>
      <c r="R137" s="26" t="s">
        <v>121</v>
      </c>
      <c r="W137" s="3"/>
      <c r="X137" s="3"/>
      <c r="Y137" s="36"/>
    </row>
    <row r="138" spans="1:25" x14ac:dyDescent="0.25">
      <c r="A138" s="3">
        <v>27</v>
      </c>
      <c r="B138" s="3" t="s">
        <v>64</v>
      </c>
      <c r="C138" s="3" t="s">
        <v>66</v>
      </c>
      <c r="D138" s="3">
        <v>2</v>
      </c>
      <c r="E138" s="3">
        <v>1.7</v>
      </c>
      <c r="F138" s="3">
        <f t="shared" si="6"/>
        <v>1.85</v>
      </c>
      <c r="G138" s="3"/>
      <c r="H138" s="3"/>
      <c r="I138" s="3"/>
      <c r="J138" s="3"/>
      <c r="K138" s="3"/>
      <c r="L138" s="3"/>
      <c r="M138" s="3"/>
      <c r="N138" s="4"/>
      <c r="O138" s="4"/>
      <c r="P138" s="4"/>
      <c r="Q138" s="8" t="s">
        <v>42</v>
      </c>
      <c r="R138" s="26" t="s">
        <v>122</v>
      </c>
      <c r="W138" s="3"/>
      <c r="X138" s="3"/>
      <c r="Y138" s="36"/>
    </row>
    <row r="139" spans="1:25" x14ac:dyDescent="0.25">
      <c r="A139" s="3">
        <v>28</v>
      </c>
      <c r="B139" s="3" t="s">
        <v>64</v>
      </c>
      <c r="C139" s="3" t="s">
        <v>66</v>
      </c>
      <c r="D139" s="3">
        <v>2.7</v>
      </c>
      <c r="E139" s="3">
        <v>3.5</v>
      </c>
      <c r="F139" s="3">
        <f t="shared" si="6"/>
        <v>3.1</v>
      </c>
      <c r="G139" s="3"/>
      <c r="H139" s="3"/>
      <c r="I139" s="3"/>
      <c r="J139" s="3"/>
      <c r="K139" s="3"/>
      <c r="L139" s="3"/>
      <c r="M139" s="3"/>
      <c r="N139" s="4"/>
      <c r="O139" s="4"/>
      <c r="P139" s="4"/>
      <c r="Q139" s="8"/>
      <c r="R139" s="26" t="s">
        <v>121</v>
      </c>
      <c r="W139" s="3"/>
      <c r="X139" s="3"/>
      <c r="Y139" s="36"/>
    </row>
    <row r="140" spans="1:25" x14ac:dyDescent="0.25">
      <c r="A140" s="3">
        <v>29</v>
      </c>
      <c r="B140" s="3" t="s">
        <v>64</v>
      </c>
      <c r="C140" s="3" t="s">
        <v>66</v>
      </c>
      <c r="D140" s="3">
        <v>6</v>
      </c>
      <c r="E140" s="3">
        <v>7</v>
      </c>
      <c r="F140" s="3">
        <f t="shared" si="6"/>
        <v>6.5</v>
      </c>
      <c r="G140" s="3"/>
      <c r="H140" s="3"/>
      <c r="I140" s="3"/>
      <c r="J140" s="3"/>
      <c r="K140" s="3"/>
      <c r="L140" s="3"/>
      <c r="M140" s="3"/>
      <c r="N140" s="4"/>
      <c r="O140" s="4"/>
      <c r="P140" s="4"/>
      <c r="Q140" s="8"/>
      <c r="R140" s="26" t="s">
        <v>121</v>
      </c>
      <c r="W140" s="3"/>
      <c r="X140" s="3"/>
      <c r="Y140" s="36"/>
    </row>
    <row r="141" spans="1:25" x14ac:dyDescent="0.25">
      <c r="A141" s="3">
        <v>30</v>
      </c>
      <c r="B141" s="3" t="s">
        <v>64</v>
      </c>
      <c r="C141" s="3" t="s">
        <v>66</v>
      </c>
      <c r="D141" s="3">
        <v>2.6</v>
      </c>
      <c r="E141" s="3">
        <v>3.1</v>
      </c>
      <c r="F141" s="3">
        <f t="shared" si="6"/>
        <v>2.85</v>
      </c>
      <c r="G141" s="3"/>
      <c r="H141" s="3"/>
      <c r="I141" s="3"/>
      <c r="J141" s="3"/>
      <c r="K141" s="3"/>
      <c r="L141" s="3"/>
      <c r="M141" s="3"/>
      <c r="N141" s="4"/>
      <c r="O141" s="4"/>
      <c r="P141" s="4"/>
      <c r="Q141" s="8" t="s">
        <v>53</v>
      </c>
      <c r="R141" s="26" t="s">
        <v>122</v>
      </c>
      <c r="W141" s="3"/>
      <c r="X141" s="3"/>
      <c r="Y141" s="36"/>
    </row>
    <row r="142" spans="1:25" x14ac:dyDescent="0.25">
      <c r="A142" s="3">
        <v>31</v>
      </c>
      <c r="B142" s="3" t="s">
        <v>64</v>
      </c>
      <c r="C142" s="3" t="s">
        <v>66</v>
      </c>
      <c r="D142" s="3">
        <v>3.5</v>
      </c>
      <c r="E142" s="3">
        <v>3.6</v>
      </c>
      <c r="F142" s="3">
        <f t="shared" si="6"/>
        <v>3.55</v>
      </c>
      <c r="G142" s="3"/>
      <c r="H142" s="3"/>
      <c r="I142" s="3"/>
      <c r="J142" s="3"/>
      <c r="K142" s="3"/>
      <c r="L142" s="3"/>
      <c r="M142" s="3"/>
      <c r="N142" s="4"/>
      <c r="O142" s="4"/>
      <c r="P142" s="4"/>
      <c r="Q142" s="8"/>
      <c r="R142" s="26" t="s">
        <v>121</v>
      </c>
      <c r="W142" s="3"/>
      <c r="X142" s="3"/>
      <c r="Y142" s="36"/>
    </row>
    <row r="143" spans="1:25" x14ac:dyDescent="0.25">
      <c r="A143" s="3">
        <v>32</v>
      </c>
      <c r="B143" s="3" t="s">
        <v>64</v>
      </c>
      <c r="C143" s="3" t="s">
        <v>66</v>
      </c>
      <c r="D143" s="3">
        <v>2.5</v>
      </c>
      <c r="E143" s="3">
        <v>2.8</v>
      </c>
      <c r="F143" s="3">
        <f t="shared" si="6"/>
        <v>2.65</v>
      </c>
      <c r="G143" s="3"/>
      <c r="H143" s="3"/>
      <c r="I143" s="3"/>
      <c r="J143" s="3"/>
      <c r="K143" s="3"/>
      <c r="L143" s="3"/>
      <c r="M143" s="3"/>
      <c r="N143" s="4"/>
      <c r="O143" s="4"/>
      <c r="P143" s="4"/>
      <c r="Q143" s="8"/>
      <c r="R143" s="26" t="s">
        <v>121</v>
      </c>
      <c r="W143" s="3"/>
      <c r="X143" s="3"/>
      <c r="Y143" s="36"/>
    </row>
    <row r="144" spans="1:25" x14ac:dyDescent="0.25">
      <c r="A144" s="3">
        <v>33</v>
      </c>
      <c r="B144" s="3" t="s">
        <v>64</v>
      </c>
      <c r="C144" s="3" t="s">
        <v>66</v>
      </c>
      <c r="D144" s="3">
        <v>2.6</v>
      </c>
      <c r="E144" s="3">
        <v>2.6</v>
      </c>
      <c r="F144" s="3">
        <f t="shared" si="6"/>
        <v>2.6</v>
      </c>
      <c r="G144" s="3"/>
      <c r="H144" s="3"/>
      <c r="I144" s="3"/>
      <c r="J144" s="3"/>
      <c r="K144" s="3"/>
      <c r="L144" s="3"/>
      <c r="M144" s="3"/>
      <c r="N144" s="4"/>
      <c r="O144" s="4"/>
      <c r="P144" s="4"/>
      <c r="Q144" s="8"/>
      <c r="R144" s="26" t="s">
        <v>121</v>
      </c>
      <c r="W144" s="3"/>
      <c r="X144" s="3"/>
      <c r="Y144" s="36"/>
    </row>
    <row r="145" spans="1:27" x14ac:dyDescent="0.25">
      <c r="A145" s="3">
        <v>34</v>
      </c>
      <c r="B145" s="3" t="s">
        <v>64</v>
      </c>
      <c r="C145" s="3" t="s">
        <v>66</v>
      </c>
      <c r="D145" s="3">
        <v>2.7</v>
      </c>
      <c r="E145" s="3">
        <v>2.7</v>
      </c>
      <c r="F145" s="3">
        <f t="shared" si="6"/>
        <v>2.7</v>
      </c>
      <c r="G145" s="3"/>
      <c r="H145" s="3"/>
      <c r="I145" s="3"/>
      <c r="J145" s="3"/>
      <c r="K145" s="3"/>
      <c r="L145" s="3"/>
      <c r="M145" s="3"/>
      <c r="N145" s="4"/>
      <c r="O145" s="4"/>
      <c r="P145" s="4"/>
      <c r="Q145" s="8"/>
      <c r="R145" s="26" t="s">
        <v>121</v>
      </c>
      <c r="W145" s="3"/>
      <c r="X145" s="3"/>
      <c r="Y145" s="36"/>
    </row>
    <row r="146" spans="1:27" x14ac:dyDescent="0.25">
      <c r="A146" s="3">
        <v>35</v>
      </c>
      <c r="B146" s="3" t="s">
        <v>64</v>
      </c>
      <c r="C146" s="3" t="s">
        <v>66</v>
      </c>
      <c r="D146" s="3">
        <v>1.8</v>
      </c>
      <c r="E146" s="3">
        <v>2.2000000000000002</v>
      </c>
      <c r="F146" s="3">
        <f t="shared" si="6"/>
        <v>2</v>
      </c>
      <c r="G146" s="3"/>
      <c r="H146" s="3"/>
      <c r="I146" s="3"/>
      <c r="J146" s="3"/>
      <c r="K146" s="3"/>
      <c r="L146" s="3"/>
      <c r="M146" s="3"/>
      <c r="N146" s="4"/>
      <c r="O146" s="4"/>
      <c r="P146" s="4"/>
      <c r="Q146" s="8"/>
      <c r="R146" s="26" t="s">
        <v>121</v>
      </c>
      <c r="W146" s="3"/>
      <c r="X146" s="3"/>
      <c r="Y146" s="36"/>
    </row>
    <row r="147" spans="1:27" x14ac:dyDescent="0.25">
      <c r="A147" s="3">
        <v>36</v>
      </c>
      <c r="B147" s="3" t="s">
        <v>64</v>
      </c>
      <c r="C147" s="3" t="s">
        <v>66</v>
      </c>
      <c r="D147" s="3">
        <v>3.5</v>
      </c>
      <c r="E147" s="3">
        <v>4</v>
      </c>
      <c r="F147" s="3">
        <f t="shared" si="6"/>
        <v>3.75</v>
      </c>
      <c r="G147" s="3"/>
      <c r="H147" s="3"/>
      <c r="I147" s="3"/>
      <c r="J147" s="3"/>
      <c r="K147" s="3"/>
      <c r="L147" s="3"/>
      <c r="M147" s="3"/>
      <c r="N147" s="4"/>
      <c r="O147" s="4"/>
      <c r="P147" s="4"/>
      <c r="Q147" s="8"/>
      <c r="R147" s="26" t="s">
        <v>121</v>
      </c>
      <c r="W147" s="3"/>
      <c r="X147" s="3"/>
      <c r="Y147" s="36"/>
    </row>
    <row r="148" spans="1:27" x14ac:dyDescent="0.25">
      <c r="A148" s="3">
        <v>1</v>
      </c>
      <c r="B148" s="3" t="s">
        <v>69</v>
      </c>
      <c r="C148" s="3" t="s">
        <v>66</v>
      </c>
      <c r="D148" s="3">
        <v>3.5</v>
      </c>
      <c r="E148" s="3">
        <v>3.5</v>
      </c>
      <c r="F148" s="3">
        <f t="shared" si="6"/>
        <v>3.5</v>
      </c>
      <c r="G148" s="3">
        <f>AVERAGE(F148:F183)</f>
        <v>2.2611111111111111</v>
      </c>
      <c r="H148" s="3">
        <f>STDEV(F148:F183)</f>
        <v>0.71435396499325676</v>
      </c>
      <c r="I148" s="3">
        <v>11.9</v>
      </c>
      <c r="J148" s="3">
        <f>AVERAGE(I148:I183)</f>
        <v>11.133333333333333</v>
      </c>
      <c r="K148" s="3">
        <f>STDEV(I148:I183)</f>
        <v>0.75055534994651352</v>
      </c>
      <c r="L148" s="3">
        <v>499.3</v>
      </c>
      <c r="M148" s="3">
        <v>30.4</v>
      </c>
      <c r="N148" s="4">
        <f t="shared" si="7"/>
        <v>2.0368000000000004</v>
      </c>
      <c r="O148" s="4">
        <f>AVERAGE(N148:N183)</f>
        <v>1.9251333333333338</v>
      </c>
      <c r="P148" s="4">
        <f>STDEV(N148:N183)</f>
        <v>0.17072953269230653</v>
      </c>
      <c r="Q148" s="8"/>
      <c r="R148" s="26" t="s">
        <v>121</v>
      </c>
      <c r="S148" s="1">
        <f>18/36</f>
        <v>0.5</v>
      </c>
      <c r="T148" s="1">
        <f>5/12</f>
        <v>0.41666666666666669</v>
      </c>
      <c r="U148" s="33">
        <f>AVERAGE(T148:T183)</f>
        <v>0.5</v>
      </c>
      <c r="V148" s="33">
        <f>STDEV(T148:T183)</f>
        <v>8.3333333333333523E-2</v>
      </c>
      <c r="W148" s="3">
        <v>11.9</v>
      </c>
      <c r="X148" s="3">
        <v>30.4</v>
      </c>
      <c r="Y148" s="36">
        <f t="shared" si="8"/>
        <v>0.39144736842105265</v>
      </c>
      <c r="Z148" s="36">
        <f>AVERAGE(Y148:Y174)</f>
        <v>0.38818271453828368</v>
      </c>
      <c r="AA148" s="36">
        <f>STDEV(Y148:Y177)</f>
        <v>1.6790140063093713E-2</v>
      </c>
    </row>
    <row r="149" spans="1:27" x14ac:dyDescent="0.25">
      <c r="A149" s="3">
        <v>2</v>
      </c>
      <c r="B149" s="3" t="s">
        <v>69</v>
      </c>
      <c r="C149" s="3" t="s">
        <v>66</v>
      </c>
      <c r="D149" s="3">
        <v>3.2</v>
      </c>
      <c r="E149" s="3">
        <v>2.8</v>
      </c>
      <c r="F149" s="3">
        <f t="shared" si="6"/>
        <v>3</v>
      </c>
      <c r="G149" s="3"/>
      <c r="H149" s="3"/>
      <c r="I149" s="3"/>
      <c r="J149" s="3"/>
      <c r="K149" s="3"/>
      <c r="L149" s="3"/>
      <c r="M149" s="3"/>
      <c r="N149" s="4"/>
      <c r="O149" s="4"/>
      <c r="P149" s="4"/>
      <c r="Q149" s="8"/>
      <c r="R149" s="26" t="s">
        <v>121</v>
      </c>
      <c r="W149" s="3"/>
      <c r="X149" s="3"/>
      <c r="Y149" s="36"/>
    </row>
    <row r="150" spans="1:27" x14ac:dyDescent="0.25">
      <c r="A150" s="3">
        <v>3</v>
      </c>
      <c r="B150" s="3" t="s">
        <v>69</v>
      </c>
      <c r="C150" s="3" t="s">
        <v>66</v>
      </c>
      <c r="D150" s="3">
        <v>1.4</v>
      </c>
      <c r="E150" s="3">
        <v>2.8</v>
      </c>
      <c r="F150" s="3">
        <f t="shared" si="6"/>
        <v>2.0999999999999996</v>
      </c>
      <c r="G150" s="3"/>
      <c r="H150" s="3"/>
      <c r="I150" s="3"/>
      <c r="J150" s="3"/>
      <c r="K150" s="3"/>
      <c r="L150" s="3"/>
      <c r="M150" s="3"/>
      <c r="N150" s="4"/>
      <c r="O150" s="4"/>
      <c r="P150" s="4"/>
      <c r="Q150" s="8"/>
      <c r="R150" s="26" t="s">
        <v>121</v>
      </c>
      <c r="W150" s="3"/>
      <c r="X150" s="3"/>
      <c r="Y150" s="36"/>
    </row>
    <row r="151" spans="1:27" x14ac:dyDescent="0.25">
      <c r="A151" s="3">
        <v>4</v>
      </c>
      <c r="B151" s="3" t="s">
        <v>69</v>
      </c>
      <c r="C151" s="3" t="s">
        <v>66</v>
      </c>
      <c r="D151" s="3">
        <v>1.3</v>
      </c>
      <c r="E151" s="3">
        <v>1.4</v>
      </c>
      <c r="F151" s="3">
        <f t="shared" si="6"/>
        <v>1.35</v>
      </c>
      <c r="G151" s="3"/>
      <c r="H151" s="3"/>
      <c r="I151" s="3"/>
      <c r="J151" s="3"/>
      <c r="K151" s="3"/>
      <c r="L151" s="3"/>
      <c r="M151" s="3"/>
      <c r="N151" s="4"/>
      <c r="O151" s="4"/>
      <c r="P151" s="4"/>
      <c r="Q151" s="8" t="s">
        <v>39</v>
      </c>
      <c r="R151" s="26" t="s">
        <v>122</v>
      </c>
      <c r="W151" s="3"/>
      <c r="X151" s="3"/>
      <c r="Y151" s="36"/>
    </row>
    <row r="152" spans="1:27" x14ac:dyDescent="0.25">
      <c r="A152" s="3">
        <v>5</v>
      </c>
      <c r="B152" s="3" t="s">
        <v>69</v>
      </c>
      <c r="C152" s="3" t="s">
        <v>66</v>
      </c>
      <c r="D152" s="3">
        <v>2.2999999999999998</v>
      </c>
      <c r="E152" s="3">
        <v>2.5</v>
      </c>
      <c r="F152" s="3">
        <f t="shared" si="6"/>
        <v>2.4</v>
      </c>
      <c r="G152" s="3"/>
      <c r="H152" s="3"/>
      <c r="I152" s="3"/>
      <c r="J152" s="3"/>
      <c r="K152" s="3"/>
      <c r="L152" s="3"/>
      <c r="M152" s="3"/>
      <c r="N152" s="4"/>
      <c r="O152" s="4"/>
      <c r="P152" s="4"/>
      <c r="Q152" s="8" t="s">
        <v>40</v>
      </c>
      <c r="R152" s="26" t="s">
        <v>122</v>
      </c>
      <c r="W152" s="3"/>
      <c r="X152" s="3"/>
      <c r="Y152" s="36"/>
    </row>
    <row r="153" spans="1:27" x14ac:dyDescent="0.25">
      <c r="A153" s="3">
        <v>6</v>
      </c>
      <c r="B153" s="3" t="s">
        <v>69</v>
      </c>
      <c r="C153" s="3" t="s">
        <v>66</v>
      </c>
      <c r="D153" s="3">
        <v>3.2</v>
      </c>
      <c r="E153" s="3">
        <v>3.5</v>
      </c>
      <c r="F153" s="3">
        <f t="shared" si="6"/>
        <v>3.35</v>
      </c>
      <c r="G153" s="3"/>
      <c r="H153" s="3"/>
      <c r="I153" s="3"/>
      <c r="J153" s="3"/>
      <c r="K153" s="3"/>
      <c r="L153" s="3"/>
      <c r="M153" s="3"/>
      <c r="N153" s="4"/>
      <c r="O153" s="4"/>
      <c r="P153" s="4"/>
      <c r="Q153" s="8"/>
      <c r="R153" s="26" t="s">
        <v>121</v>
      </c>
      <c r="W153" s="3"/>
      <c r="X153" s="3"/>
      <c r="Y153" s="36"/>
    </row>
    <row r="154" spans="1:27" x14ac:dyDescent="0.25">
      <c r="A154" s="3">
        <v>7</v>
      </c>
      <c r="B154" s="3" t="s">
        <v>69</v>
      </c>
      <c r="C154" s="3" t="s">
        <v>66</v>
      </c>
      <c r="D154" s="3">
        <v>2</v>
      </c>
      <c r="E154" s="3">
        <v>1.7</v>
      </c>
      <c r="F154" s="3">
        <f t="shared" si="6"/>
        <v>1.85</v>
      </c>
      <c r="G154" s="3"/>
      <c r="H154" s="3"/>
      <c r="I154" s="3"/>
      <c r="J154" s="3"/>
      <c r="K154" s="3"/>
      <c r="L154" s="3"/>
      <c r="M154" s="3"/>
      <c r="N154" s="4"/>
      <c r="O154" s="4"/>
      <c r="P154" s="4"/>
      <c r="Q154" s="8" t="s">
        <v>39</v>
      </c>
      <c r="R154" s="26" t="s">
        <v>122</v>
      </c>
      <c r="W154" s="3"/>
      <c r="X154" s="3"/>
      <c r="Y154" s="36"/>
    </row>
    <row r="155" spans="1:27" x14ac:dyDescent="0.25">
      <c r="A155" s="3">
        <v>8</v>
      </c>
      <c r="B155" s="3" t="s">
        <v>69</v>
      </c>
      <c r="C155" s="3" t="s">
        <v>66</v>
      </c>
      <c r="D155" s="3">
        <v>2</v>
      </c>
      <c r="E155" s="3">
        <v>1.9</v>
      </c>
      <c r="F155" s="3">
        <f t="shared" si="6"/>
        <v>1.95</v>
      </c>
      <c r="G155" s="3"/>
      <c r="H155" s="3"/>
      <c r="I155" s="3"/>
      <c r="J155" s="3"/>
      <c r="K155" s="3"/>
      <c r="L155" s="3"/>
      <c r="M155" s="3"/>
      <c r="N155" s="4"/>
      <c r="O155" s="4"/>
      <c r="P155" s="4"/>
      <c r="Q155" s="8" t="s">
        <v>40</v>
      </c>
      <c r="R155" s="26" t="s">
        <v>122</v>
      </c>
      <c r="W155" s="3"/>
      <c r="X155" s="3"/>
      <c r="Y155" s="36"/>
    </row>
    <row r="156" spans="1:27" x14ac:dyDescent="0.25">
      <c r="A156" s="3">
        <v>9</v>
      </c>
      <c r="B156" s="3" t="s">
        <v>69</v>
      </c>
      <c r="C156" s="3" t="s">
        <v>66</v>
      </c>
      <c r="D156" s="3">
        <v>1.2</v>
      </c>
      <c r="E156" s="3">
        <v>0.9</v>
      </c>
      <c r="F156" s="3">
        <f t="shared" si="6"/>
        <v>1.05</v>
      </c>
      <c r="G156" s="3"/>
      <c r="H156" s="3"/>
      <c r="I156" s="3"/>
      <c r="J156" s="3"/>
      <c r="K156" s="3"/>
      <c r="L156" s="3"/>
      <c r="M156" s="3"/>
      <c r="N156" s="4"/>
      <c r="O156" s="4"/>
      <c r="P156" s="4"/>
      <c r="Q156" s="8" t="s">
        <v>41</v>
      </c>
      <c r="R156" s="26" t="s">
        <v>121</v>
      </c>
      <c r="W156" s="3"/>
      <c r="X156" s="3"/>
      <c r="Y156" s="36"/>
    </row>
    <row r="157" spans="1:27" x14ac:dyDescent="0.25">
      <c r="A157" s="3">
        <v>10</v>
      </c>
      <c r="B157" s="3" t="s">
        <v>69</v>
      </c>
      <c r="C157" s="3" t="s">
        <v>66</v>
      </c>
      <c r="D157" s="3">
        <v>3.2</v>
      </c>
      <c r="E157" s="3">
        <v>3.7</v>
      </c>
      <c r="F157" s="3">
        <f t="shared" si="6"/>
        <v>3.45</v>
      </c>
      <c r="G157" s="3"/>
      <c r="H157" s="3"/>
      <c r="I157" s="3"/>
      <c r="J157" s="3"/>
      <c r="K157" s="3"/>
      <c r="L157" s="3"/>
      <c r="M157" s="3"/>
      <c r="N157" s="4"/>
      <c r="O157" s="4"/>
      <c r="P157" s="4"/>
      <c r="Q157" s="8"/>
      <c r="R157" s="26" t="s">
        <v>121</v>
      </c>
      <c r="W157" s="3"/>
      <c r="X157" s="3"/>
      <c r="Y157" s="36"/>
    </row>
    <row r="158" spans="1:27" x14ac:dyDescent="0.25">
      <c r="A158" s="3">
        <v>11</v>
      </c>
      <c r="B158" s="3" t="s">
        <v>69</v>
      </c>
      <c r="C158" s="3" t="s">
        <v>66</v>
      </c>
      <c r="D158" s="3">
        <v>2.7</v>
      </c>
      <c r="E158" s="3">
        <v>2.1</v>
      </c>
      <c r="F158" s="3">
        <f t="shared" si="6"/>
        <v>2.4000000000000004</v>
      </c>
      <c r="G158" s="3"/>
      <c r="H158" s="3"/>
      <c r="I158" s="3"/>
      <c r="J158" s="3"/>
      <c r="K158" s="3"/>
      <c r="L158" s="3"/>
      <c r="M158" s="3"/>
      <c r="N158" s="4"/>
      <c r="O158" s="4"/>
      <c r="P158" s="4"/>
      <c r="Q158" s="8"/>
      <c r="R158" s="26" t="s">
        <v>121</v>
      </c>
      <c r="W158" s="3"/>
      <c r="X158" s="3"/>
      <c r="Y158" s="36"/>
    </row>
    <row r="159" spans="1:27" x14ac:dyDescent="0.25">
      <c r="A159" s="3">
        <v>12</v>
      </c>
      <c r="B159" s="3" t="s">
        <v>69</v>
      </c>
      <c r="C159" s="3" t="s">
        <v>66</v>
      </c>
      <c r="D159" s="3">
        <v>2.2000000000000002</v>
      </c>
      <c r="E159" s="3">
        <v>2.5</v>
      </c>
      <c r="F159" s="3">
        <f t="shared" si="6"/>
        <v>2.35</v>
      </c>
      <c r="G159" s="3"/>
      <c r="H159" s="3"/>
      <c r="I159" s="3"/>
      <c r="J159" s="3"/>
      <c r="K159" s="3"/>
      <c r="L159" s="3"/>
      <c r="M159" s="3"/>
      <c r="N159" s="4"/>
      <c r="O159" s="4"/>
      <c r="P159" s="4"/>
      <c r="Q159" s="8" t="s">
        <v>45</v>
      </c>
      <c r="R159" s="26" t="s">
        <v>122</v>
      </c>
      <c r="W159" s="3"/>
      <c r="X159" s="3"/>
      <c r="Y159" s="36"/>
    </row>
    <row r="160" spans="1:27" x14ac:dyDescent="0.25">
      <c r="A160" s="3">
        <v>13</v>
      </c>
      <c r="B160" s="3" t="s">
        <v>69</v>
      </c>
      <c r="C160" s="3" t="s">
        <v>66</v>
      </c>
      <c r="D160" s="3">
        <v>1.3</v>
      </c>
      <c r="E160" s="3">
        <v>1.5</v>
      </c>
      <c r="F160" s="3">
        <f t="shared" si="6"/>
        <v>1.4</v>
      </c>
      <c r="G160" s="3"/>
      <c r="H160" s="3"/>
      <c r="I160" s="3">
        <v>10.4</v>
      </c>
      <c r="J160" s="3"/>
      <c r="K160" s="3"/>
      <c r="L160" s="3">
        <v>490.7</v>
      </c>
      <c r="M160" s="3">
        <v>25.8</v>
      </c>
      <c r="N160" s="4">
        <f t="shared" si="7"/>
        <v>1.7286000000000001</v>
      </c>
      <c r="O160" s="4"/>
      <c r="P160" s="4"/>
      <c r="Q160" s="8" t="s">
        <v>42</v>
      </c>
      <c r="R160" s="26" t="s">
        <v>122</v>
      </c>
      <c r="T160" s="1">
        <f>7/12</f>
        <v>0.58333333333333337</v>
      </c>
      <c r="W160" s="3">
        <v>10.4</v>
      </c>
      <c r="X160" s="3">
        <v>25.8</v>
      </c>
      <c r="Y160" s="36">
        <f t="shared" si="8"/>
        <v>0.40310077519379844</v>
      </c>
    </row>
    <row r="161" spans="1:25" x14ac:dyDescent="0.25">
      <c r="A161" s="3">
        <v>14</v>
      </c>
      <c r="B161" s="3" t="s">
        <v>69</v>
      </c>
      <c r="C161" s="3" t="s">
        <v>66</v>
      </c>
      <c r="D161" s="3">
        <v>4</v>
      </c>
      <c r="E161" s="3">
        <v>3.5</v>
      </c>
      <c r="F161" s="3">
        <f t="shared" si="6"/>
        <v>3.75</v>
      </c>
      <c r="G161" s="3"/>
      <c r="H161" s="3"/>
      <c r="I161" s="3"/>
      <c r="J161" s="3"/>
      <c r="K161" s="3"/>
      <c r="L161" s="3"/>
      <c r="M161" s="3"/>
      <c r="N161" s="4"/>
      <c r="O161" s="4"/>
      <c r="P161" s="4"/>
      <c r="Q161" s="8" t="s">
        <v>39</v>
      </c>
      <c r="R161" s="26" t="s">
        <v>122</v>
      </c>
      <c r="W161" s="3"/>
      <c r="X161" s="3"/>
      <c r="Y161" s="36"/>
    </row>
    <row r="162" spans="1:25" x14ac:dyDescent="0.25">
      <c r="A162" s="3">
        <v>15</v>
      </c>
      <c r="B162" s="3" t="s">
        <v>69</v>
      </c>
      <c r="C162" s="3" t="s">
        <v>66</v>
      </c>
      <c r="D162" s="3">
        <v>3</v>
      </c>
      <c r="E162" s="3">
        <v>1.2</v>
      </c>
      <c r="F162" s="3">
        <f t="shared" si="6"/>
        <v>2.1</v>
      </c>
      <c r="G162" s="3"/>
      <c r="H162" s="3"/>
      <c r="I162" s="3"/>
      <c r="J162" s="3"/>
      <c r="K162" s="3"/>
      <c r="L162" s="3"/>
      <c r="M162" s="3"/>
      <c r="N162" s="4"/>
      <c r="O162" s="4"/>
      <c r="P162" s="4"/>
      <c r="Q162" s="8" t="s">
        <v>54</v>
      </c>
      <c r="R162" s="26" t="s">
        <v>122</v>
      </c>
      <c r="W162" s="3"/>
      <c r="X162" s="3"/>
      <c r="Y162" s="36"/>
    </row>
    <row r="163" spans="1:25" x14ac:dyDescent="0.25">
      <c r="A163" s="3">
        <v>16</v>
      </c>
      <c r="B163" s="3" t="s">
        <v>69</v>
      </c>
      <c r="C163" s="3" t="s">
        <v>66</v>
      </c>
      <c r="D163" s="3">
        <v>2.2000000000000002</v>
      </c>
      <c r="E163" s="3">
        <v>2</v>
      </c>
      <c r="F163" s="3">
        <f t="shared" si="6"/>
        <v>2.1</v>
      </c>
      <c r="G163" s="3"/>
      <c r="H163" s="3"/>
      <c r="I163" s="3"/>
      <c r="J163" s="3"/>
      <c r="K163" s="3"/>
      <c r="L163" s="3"/>
      <c r="M163" s="3"/>
      <c r="N163" s="4"/>
      <c r="O163" s="4"/>
      <c r="P163" s="4"/>
      <c r="Q163" s="8" t="s">
        <v>40</v>
      </c>
      <c r="R163" s="26" t="s">
        <v>122</v>
      </c>
      <c r="W163" s="3"/>
      <c r="X163" s="3"/>
      <c r="Y163" s="36"/>
    </row>
    <row r="164" spans="1:25" x14ac:dyDescent="0.25">
      <c r="A164" s="3">
        <v>17</v>
      </c>
      <c r="B164" s="3" t="s">
        <v>69</v>
      </c>
      <c r="C164" s="3" t="s">
        <v>66</v>
      </c>
      <c r="D164" s="3">
        <v>2.4</v>
      </c>
      <c r="E164" s="3">
        <v>2</v>
      </c>
      <c r="F164" s="3">
        <f t="shared" si="6"/>
        <v>2.2000000000000002</v>
      </c>
      <c r="G164" s="3"/>
      <c r="H164" s="3"/>
      <c r="I164" s="3"/>
      <c r="J164" s="3"/>
      <c r="K164" s="3"/>
      <c r="L164" s="3"/>
      <c r="M164" s="3"/>
      <c r="N164" s="4"/>
      <c r="O164" s="4"/>
      <c r="P164" s="4"/>
      <c r="Q164" s="8"/>
      <c r="R164" s="26" t="s">
        <v>121</v>
      </c>
      <c r="W164" s="3"/>
      <c r="X164" s="3"/>
      <c r="Y164" s="36"/>
    </row>
    <row r="165" spans="1:25" x14ac:dyDescent="0.25">
      <c r="A165" s="3">
        <v>18</v>
      </c>
      <c r="B165" s="3" t="s">
        <v>69</v>
      </c>
      <c r="C165" s="3" t="s">
        <v>66</v>
      </c>
      <c r="D165" s="3">
        <v>2.6</v>
      </c>
      <c r="E165" s="3">
        <v>2.1</v>
      </c>
      <c r="F165" s="3">
        <f t="shared" si="6"/>
        <v>2.35</v>
      </c>
      <c r="G165" s="3"/>
      <c r="H165" s="3"/>
      <c r="I165" s="3"/>
      <c r="J165" s="3"/>
      <c r="K165" s="3"/>
      <c r="L165" s="3"/>
      <c r="M165" s="3"/>
      <c r="N165" s="4"/>
      <c r="O165" s="4"/>
      <c r="P165" s="4"/>
      <c r="Q165" s="8"/>
      <c r="R165" s="26" t="s">
        <v>121</v>
      </c>
      <c r="W165" s="3"/>
      <c r="X165" s="3"/>
      <c r="Y165" s="36"/>
    </row>
    <row r="166" spans="1:25" x14ac:dyDescent="0.25">
      <c r="A166" s="3">
        <v>19</v>
      </c>
      <c r="B166" s="3" t="s">
        <v>69</v>
      </c>
      <c r="C166" s="3" t="s">
        <v>66</v>
      </c>
      <c r="D166" s="3">
        <v>1.8</v>
      </c>
      <c r="E166" s="3">
        <v>1.9</v>
      </c>
      <c r="F166" s="3">
        <f t="shared" si="6"/>
        <v>1.85</v>
      </c>
      <c r="G166" s="3"/>
      <c r="H166" s="3"/>
      <c r="I166" s="3"/>
      <c r="J166" s="3"/>
      <c r="K166" s="3"/>
      <c r="L166" s="3"/>
      <c r="M166" s="3"/>
      <c r="N166" s="4"/>
      <c r="O166" s="4"/>
      <c r="P166" s="4"/>
      <c r="Q166" s="8" t="s">
        <v>45</v>
      </c>
      <c r="R166" s="26" t="s">
        <v>122</v>
      </c>
      <c r="W166" s="3"/>
      <c r="X166" s="3"/>
      <c r="Y166" s="36"/>
    </row>
    <row r="167" spans="1:25" x14ac:dyDescent="0.25">
      <c r="A167" s="3">
        <v>20</v>
      </c>
      <c r="B167" s="3" t="s">
        <v>69</v>
      </c>
      <c r="C167" s="3" t="s">
        <v>66</v>
      </c>
      <c r="D167" s="3">
        <v>1.4</v>
      </c>
      <c r="E167" s="3">
        <v>1.3</v>
      </c>
      <c r="F167" s="3">
        <f t="shared" si="6"/>
        <v>1.35</v>
      </c>
      <c r="G167" s="3"/>
      <c r="H167" s="3"/>
      <c r="I167" s="3"/>
      <c r="J167" s="3"/>
      <c r="K167" s="3"/>
      <c r="L167" s="3"/>
      <c r="M167" s="3"/>
      <c r="N167" s="4"/>
      <c r="O167" s="4"/>
      <c r="P167" s="4"/>
      <c r="Q167" s="8" t="s">
        <v>46</v>
      </c>
      <c r="R167" s="26" t="s">
        <v>121</v>
      </c>
      <c r="W167" s="3"/>
      <c r="X167" s="3"/>
      <c r="Y167" s="36"/>
    </row>
    <row r="168" spans="1:25" x14ac:dyDescent="0.25">
      <c r="A168" s="3">
        <v>21</v>
      </c>
      <c r="B168" s="3" t="s">
        <v>69</v>
      </c>
      <c r="C168" s="3" t="s">
        <v>66</v>
      </c>
      <c r="D168" s="3">
        <v>1.3</v>
      </c>
      <c r="E168" s="3">
        <v>1.5</v>
      </c>
      <c r="F168" s="3">
        <f t="shared" si="6"/>
        <v>1.4</v>
      </c>
      <c r="G168" s="3"/>
      <c r="H168" s="3"/>
      <c r="I168" s="3"/>
      <c r="J168" s="3"/>
      <c r="K168" s="3"/>
      <c r="L168" s="3"/>
      <c r="M168" s="3"/>
      <c r="N168" s="4"/>
      <c r="O168" s="4"/>
      <c r="P168" s="4"/>
      <c r="Q168" s="8" t="s">
        <v>40</v>
      </c>
      <c r="R168" s="26" t="s">
        <v>122</v>
      </c>
      <c r="W168" s="3"/>
      <c r="X168" s="3"/>
      <c r="Y168" s="36"/>
    </row>
    <row r="169" spans="1:25" x14ac:dyDescent="0.25">
      <c r="A169" s="3">
        <v>22</v>
      </c>
      <c r="B169" s="3" t="s">
        <v>69</v>
      </c>
      <c r="C169" s="3" t="s">
        <v>66</v>
      </c>
      <c r="D169" s="3">
        <v>1.8</v>
      </c>
      <c r="E169" s="3">
        <v>1.3</v>
      </c>
      <c r="F169" s="3">
        <f t="shared" si="6"/>
        <v>1.55</v>
      </c>
      <c r="G169" s="3"/>
      <c r="H169" s="3"/>
      <c r="I169" s="3"/>
      <c r="J169" s="3"/>
      <c r="K169" s="3"/>
      <c r="L169" s="3"/>
      <c r="M169" s="3"/>
      <c r="N169" s="4"/>
      <c r="O169" s="4"/>
      <c r="P169" s="4"/>
      <c r="Q169" s="8" t="s">
        <v>39</v>
      </c>
      <c r="R169" s="26" t="s">
        <v>122</v>
      </c>
      <c r="W169" s="3"/>
      <c r="X169" s="3"/>
      <c r="Y169" s="36"/>
    </row>
    <row r="170" spans="1:25" x14ac:dyDescent="0.25">
      <c r="A170" s="3">
        <v>23</v>
      </c>
      <c r="B170" s="3" t="s">
        <v>69</v>
      </c>
      <c r="C170" s="3" t="s">
        <v>66</v>
      </c>
      <c r="D170" s="3">
        <v>3</v>
      </c>
      <c r="E170" s="3">
        <v>2.9</v>
      </c>
      <c r="F170" s="3">
        <f t="shared" si="6"/>
        <v>2.95</v>
      </c>
      <c r="G170" s="3"/>
      <c r="H170" s="3"/>
      <c r="I170" s="3"/>
      <c r="J170" s="3"/>
      <c r="K170" s="3"/>
      <c r="L170" s="3"/>
      <c r="M170" s="3"/>
      <c r="N170" s="4"/>
      <c r="O170" s="4"/>
      <c r="P170" s="4"/>
      <c r="Q170" s="8"/>
      <c r="R170" s="26" t="s">
        <v>121</v>
      </c>
      <c r="W170" s="3"/>
      <c r="X170" s="3"/>
      <c r="Y170" s="36"/>
    </row>
    <row r="171" spans="1:25" x14ac:dyDescent="0.25">
      <c r="A171" s="3">
        <v>24</v>
      </c>
      <c r="B171" s="3" t="s">
        <v>69</v>
      </c>
      <c r="C171" s="3" t="s">
        <v>66</v>
      </c>
      <c r="D171" s="3">
        <v>3.1</v>
      </c>
      <c r="E171" s="3">
        <v>2.9</v>
      </c>
      <c r="F171" s="3">
        <f t="shared" si="6"/>
        <v>3</v>
      </c>
      <c r="G171" s="3"/>
      <c r="H171" s="3"/>
      <c r="I171" s="3"/>
      <c r="J171" s="3"/>
      <c r="K171" s="3"/>
      <c r="L171" s="3"/>
      <c r="M171" s="3"/>
      <c r="N171" s="4"/>
      <c r="O171" s="4"/>
      <c r="P171" s="4"/>
      <c r="Q171" s="8"/>
      <c r="R171" s="26" t="s">
        <v>121</v>
      </c>
      <c r="W171" s="3"/>
      <c r="X171" s="3"/>
      <c r="Y171" s="36"/>
    </row>
    <row r="172" spans="1:25" x14ac:dyDescent="0.25">
      <c r="A172" s="3">
        <v>25</v>
      </c>
      <c r="B172" s="3" t="s">
        <v>69</v>
      </c>
      <c r="C172" s="3" t="s">
        <v>66</v>
      </c>
      <c r="D172" s="3">
        <v>1.3</v>
      </c>
      <c r="E172" s="3">
        <v>1.8</v>
      </c>
      <c r="F172" s="3">
        <f t="shared" si="6"/>
        <v>1.55</v>
      </c>
      <c r="G172" s="3"/>
      <c r="H172" s="3"/>
      <c r="I172" s="3">
        <v>11.1</v>
      </c>
      <c r="J172" s="3"/>
      <c r="K172" s="3"/>
      <c r="L172" s="3">
        <v>562.6</v>
      </c>
      <c r="M172" s="3">
        <v>30</v>
      </c>
      <c r="N172" s="4">
        <f t="shared" si="7"/>
        <v>2.0100000000000002</v>
      </c>
      <c r="O172" s="4"/>
      <c r="P172" s="4"/>
      <c r="Q172" s="8" t="s">
        <v>39</v>
      </c>
      <c r="R172" s="26" t="s">
        <v>122</v>
      </c>
      <c r="T172" s="1">
        <f>6/12</f>
        <v>0.5</v>
      </c>
      <c r="W172" s="3">
        <v>11.1</v>
      </c>
      <c r="X172" s="3">
        <v>30</v>
      </c>
      <c r="Y172" s="36">
        <f t="shared" si="8"/>
        <v>0.37</v>
      </c>
    </row>
    <row r="173" spans="1:25" x14ac:dyDescent="0.25">
      <c r="A173" s="3">
        <v>26</v>
      </c>
      <c r="B173" s="3" t="s">
        <v>69</v>
      </c>
      <c r="C173" s="3" t="s">
        <v>66</v>
      </c>
      <c r="D173" s="3">
        <v>3.3</v>
      </c>
      <c r="E173" s="3">
        <v>3.3</v>
      </c>
      <c r="F173" s="3">
        <f t="shared" si="6"/>
        <v>3.3</v>
      </c>
      <c r="G173" s="3"/>
      <c r="H173" s="3"/>
      <c r="I173" s="3"/>
      <c r="J173" s="3"/>
      <c r="K173" s="3"/>
      <c r="L173" s="3"/>
      <c r="M173" s="3"/>
      <c r="N173" s="4"/>
      <c r="O173" s="4"/>
      <c r="P173" s="4"/>
      <c r="Q173" s="8"/>
      <c r="R173" s="26" t="s">
        <v>121</v>
      </c>
      <c r="W173" s="3"/>
      <c r="X173" s="3"/>
      <c r="Y173" s="36"/>
    </row>
    <row r="174" spans="1:25" x14ac:dyDescent="0.25">
      <c r="A174" s="3">
        <v>27</v>
      </c>
      <c r="B174" s="3" t="s">
        <v>69</v>
      </c>
      <c r="C174" s="3" t="s">
        <v>66</v>
      </c>
      <c r="D174" s="3">
        <v>2.1</v>
      </c>
      <c r="E174" s="3">
        <v>1.3</v>
      </c>
      <c r="F174" s="3">
        <f t="shared" si="6"/>
        <v>1.7000000000000002</v>
      </c>
      <c r="G174" s="3"/>
      <c r="H174" s="3"/>
      <c r="I174" s="3"/>
      <c r="J174" s="3"/>
      <c r="K174" s="3"/>
      <c r="L174" s="3"/>
      <c r="M174" s="3"/>
      <c r="N174" s="4"/>
      <c r="O174" s="4"/>
      <c r="P174" s="4"/>
      <c r="Q174" s="8" t="s">
        <v>39</v>
      </c>
      <c r="R174" s="26" t="s">
        <v>122</v>
      </c>
      <c r="W174" s="3"/>
      <c r="X174" s="3"/>
      <c r="Y174" s="36"/>
    </row>
    <row r="175" spans="1:25" x14ac:dyDescent="0.25">
      <c r="A175" s="3">
        <v>28</v>
      </c>
      <c r="B175" s="3" t="s">
        <v>69</v>
      </c>
      <c r="C175" s="3" t="s">
        <v>66</v>
      </c>
      <c r="D175" s="3">
        <v>2.8</v>
      </c>
      <c r="E175" s="3">
        <v>1.8</v>
      </c>
      <c r="F175" s="3">
        <f t="shared" si="6"/>
        <v>2.2999999999999998</v>
      </c>
      <c r="G175" s="3"/>
      <c r="H175" s="3"/>
      <c r="I175" s="3"/>
      <c r="J175" s="3"/>
      <c r="K175" s="3"/>
      <c r="L175" s="3"/>
      <c r="M175" s="3"/>
      <c r="N175" s="4"/>
      <c r="O175" s="4"/>
      <c r="P175" s="4"/>
      <c r="Q175" s="8" t="s">
        <v>40</v>
      </c>
      <c r="R175" s="26" t="s">
        <v>122</v>
      </c>
      <c r="W175" s="3"/>
      <c r="X175" s="3"/>
      <c r="Y175" s="36"/>
    </row>
    <row r="176" spans="1:25" x14ac:dyDescent="0.25">
      <c r="A176" s="3">
        <v>29</v>
      </c>
      <c r="B176" s="3" t="s">
        <v>69</v>
      </c>
      <c r="C176" s="3" t="s">
        <v>66</v>
      </c>
      <c r="D176" s="3">
        <v>1.3</v>
      </c>
      <c r="E176" s="3">
        <v>1.3</v>
      </c>
      <c r="F176" s="3">
        <f t="shared" si="6"/>
        <v>1.3</v>
      </c>
      <c r="G176" s="3"/>
      <c r="H176" s="3"/>
      <c r="I176" s="3"/>
      <c r="J176" s="3"/>
      <c r="K176" s="3"/>
      <c r="L176" s="3"/>
      <c r="M176" s="3"/>
      <c r="N176" s="4"/>
      <c r="O176" s="4"/>
      <c r="P176" s="4"/>
      <c r="Q176" s="8" t="s">
        <v>39</v>
      </c>
      <c r="R176" s="26" t="s">
        <v>122</v>
      </c>
      <c r="W176" s="3"/>
      <c r="X176" s="3"/>
      <c r="Y176" s="36"/>
    </row>
    <row r="177" spans="1:27" x14ac:dyDescent="0.25">
      <c r="A177" s="3">
        <v>30</v>
      </c>
      <c r="B177" s="3" t="s">
        <v>69</v>
      </c>
      <c r="C177" s="3" t="s">
        <v>66</v>
      </c>
      <c r="D177" s="3">
        <v>2.6</v>
      </c>
      <c r="E177" s="3">
        <v>2.1</v>
      </c>
      <c r="F177" s="3">
        <f t="shared" si="6"/>
        <v>2.35</v>
      </c>
      <c r="G177" s="3"/>
      <c r="H177" s="3"/>
      <c r="I177" s="3"/>
      <c r="J177" s="3"/>
      <c r="K177" s="3"/>
      <c r="L177" s="3"/>
      <c r="M177" s="3"/>
      <c r="N177" s="4"/>
      <c r="O177" s="4"/>
      <c r="P177" s="4"/>
      <c r="Q177" s="8" t="s">
        <v>40</v>
      </c>
      <c r="R177" s="26" t="s">
        <v>122</v>
      </c>
      <c r="W177" s="3"/>
      <c r="X177" s="3"/>
      <c r="Y177" s="36"/>
    </row>
    <row r="178" spans="1:27" x14ac:dyDescent="0.25">
      <c r="A178" s="3">
        <v>31</v>
      </c>
      <c r="B178" s="3" t="s">
        <v>69</v>
      </c>
      <c r="C178" s="3" t="s">
        <v>66</v>
      </c>
      <c r="D178" s="3">
        <v>2.6</v>
      </c>
      <c r="E178" s="3">
        <v>2.8</v>
      </c>
      <c r="F178" s="3">
        <f t="shared" si="6"/>
        <v>2.7</v>
      </c>
      <c r="G178" s="3"/>
      <c r="H178" s="3"/>
      <c r="I178" s="3"/>
      <c r="J178" s="3"/>
      <c r="K178" s="3"/>
      <c r="L178" s="3"/>
      <c r="M178" s="3"/>
      <c r="N178" s="4"/>
      <c r="O178" s="4"/>
      <c r="P178" s="4"/>
      <c r="Q178" s="8"/>
      <c r="R178" s="26" t="s">
        <v>121</v>
      </c>
      <c r="W178" s="3"/>
      <c r="X178" s="3"/>
      <c r="Y178" s="36"/>
    </row>
    <row r="179" spans="1:27" x14ac:dyDescent="0.25">
      <c r="A179" s="3">
        <v>32</v>
      </c>
      <c r="B179" s="3" t="s">
        <v>69</v>
      </c>
      <c r="C179" s="3" t="s">
        <v>66</v>
      </c>
      <c r="D179" s="3">
        <v>2.2999999999999998</v>
      </c>
      <c r="E179" s="3">
        <v>2.1</v>
      </c>
      <c r="F179" s="3">
        <f t="shared" si="6"/>
        <v>2.2000000000000002</v>
      </c>
      <c r="G179" s="3"/>
      <c r="H179" s="3"/>
      <c r="I179" s="3"/>
      <c r="J179" s="3"/>
      <c r="K179" s="3"/>
      <c r="L179" s="3"/>
      <c r="M179" s="3"/>
      <c r="N179" s="4"/>
      <c r="O179" s="4"/>
      <c r="P179" s="4"/>
      <c r="Q179" s="8"/>
      <c r="R179" s="26" t="s">
        <v>121</v>
      </c>
      <c r="W179" s="3"/>
      <c r="X179" s="3"/>
      <c r="Y179" s="36"/>
    </row>
    <row r="180" spans="1:27" x14ac:dyDescent="0.25">
      <c r="A180" s="3">
        <v>33</v>
      </c>
      <c r="B180" s="3" t="s">
        <v>69</v>
      </c>
      <c r="C180" s="3" t="s">
        <v>66</v>
      </c>
      <c r="D180" s="3">
        <v>2</v>
      </c>
      <c r="E180" s="3">
        <v>2.5</v>
      </c>
      <c r="F180" s="3">
        <f t="shared" si="6"/>
        <v>2.25</v>
      </c>
      <c r="G180" s="3"/>
      <c r="H180" s="3"/>
      <c r="I180" s="3"/>
      <c r="J180" s="3"/>
      <c r="K180" s="3"/>
      <c r="L180" s="3"/>
      <c r="M180" s="3"/>
      <c r="N180" s="4"/>
      <c r="O180" s="4"/>
      <c r="P180" s="4"/>
      <c r="Q180" s="8"/>
      <c r="R180" s="26" t="s">
        <v>121</v>
      </c>
      <c r="W180" s="3"/>
      <c r="X180" s="3"/>
      <c r="Y180" s="36"/>
    </row>
    <row r="181" spans="1:27" x14ac:dyDescent="0.25">
      <c r="A181" s="3">
        <v>34</v>
      </c>
      <c r="B181" s="3" t="s">
        <v>69</v>
      </c>
      <c r="C181" s="3" t="s">
        <v>66</v>
      </c>
      <c r="D181" s="3">
        <v>2.7</v>
      </c>
      <c r="E181" s="3">
        <v>1.8</v>
      </c>
      <c r="F181" s="3">
        <f t="shared" si="6"/>
        <v>2.25</v>
      </c>
      <c r="G181" s="3"/>
      <c r="H181" s="3"/>
      <c r="I181" s="3"/>
      <c r="J181" s="3"/>
      <c r="K181" s="3"/>
      <c r="L181" s="3"/>
      <c r="M181" s="3"/>
      <c r="N181" s="4"/>
      <c r="O181" s="4"/>
      <c r="P181" s="4"/>
      <c r="Q181" s="8"/>
      <c r="R181" s="26" t="s">
        <v>121</v>
      </c>
      <c r="W181" s="3"/>
      <c r="X181" s="3"/>
      <c r="Y181" s="36"/>
    </row>
    <row r="182" spans="1:27" x14ac:dyDescent="0.25">
      <c r="A182" s="3">
        <v>35</v>
      </c>
      <c r="B182" s="3" t="s">
        <v>69</v>
      </c>
      <c r="C182" s="3" t="s">
        <v>66</v>
      </c>
      <c r="D182" s="3">
        <v>3.3</v>
      </c>
      <c r="E182" s="3">
        <v>3</v>
      </c>
      <c r="F182" s="3">
        <f t="shared" si="6"/>
        <v>3.15</v>
      </c>
      <c r="G182" s="3"/>
      <c r="H182" s="3"/>
      <c r="I182" s="3"/>
      <c r="J182" s="3"/>
      <c r="K182" s="3"/>
      <c r="L182" s="3"/>
      <c r="M182" s="3"/>
      <c r="N182" s="4"/>
      <c r="O182" s="4"/>
      <c r="P182" s="4"/>
      <c r="Q182" s="8"/>
      <c r="R182" s="26" t="s">
        <v>121</v>
      </c>
      <c r="W182" s="3"/>
      <c r="X182" s="3"/>
      <c r="Y182" s="36"/>
    </row>
    <row r="183" spans="1:27" x14ac:dyDescent="0.25">
      <c r="A183" s="3">
        <v>36</v>
      </c>
      <c r="B183" s="3" t="s">
        <v>69</v>
      </c>
      <c r="C183" s="3" t="s">
        <v>66</v>
      </c>
      <c r="D183" s="3">
        <v>1.7</v>
      </c>
      <c r="E183" s="3">
        <v>1.5</v>
      </c>
      <c r="F183" s="3">
        <f t="shared" si="6"/>
        <v>1.6</v>
      </c>
      <c r="G183" s="3"/>
      <c r="H183" s="3"/>
      <c r="I183" s="3"/>
      <c r="J183" s="3"/>
      <c r="K183" s="3"/>
      <c r="L183" s="3"/>
      <c r="M183" s="3"/>
      <c r="N183" s="4"/>
      <c r="O183" s="4"/>
      <c r="P183" s="4"/>
      <c r="Q183" s="8" t="s">
        <v>44</v>
      </c>
      <c r="R183" s="26" t="s">
        <v>122</v>
      </c>
      <c r="W183" s="3"/>
      <c r="X183" s="3"/>
      <c r="Y183" s="36"/>
    </row>
    <row r="184" spans="1:27" x14ac:dyDescent="0.25">
      <c r="A184" s="3">
        <v>1</v>
      </c>
      <c r="B184" s="3" t="s">
        <v>70</v>
      </c>
      <c r="C184" s="3" t="s">
        <v>66</v>
      </c>
      <c r="D184" s="3">
        <v>3.9</v>
      </c>
      <c r="E184" s="3">
        <v>3.6</v>
      </c>
      <c r="F184" s="3">
        <f t="shared" si="6"/>
        <v>3.75</v>
      </c>
      <c r="G184" s="3">
        <f>AVERAGE(F184:F219)</f>
        <v>4.3486111111111105</v>
      </c>
      <c r="H184" s="3">
        <f>STDEV(F184:F219)</f>
        <v>0.45268817888431201</v>
      </c>
      <c r="I184" s="3">
        <v>14.1</v>
      </c>
      <c r="J184" s="3">
        <f>AVERAGE(I184:I219)</f>
        <v>12.487999999999998</v>
      </c>
      <c r="K184" s="3">
        <f>STDEV(I184:I219)</f>
        <v>1.3001025600569938</v>
      </c>
      <c r="L184" s="3">
        <v>1081.3</v>
      </c>
      <c r="M184" s="3">
        <v>21.1</v>
      </c>
      <c r="N184" s="4">
        <f t="shared" si="7"/>
        <v>1.4137000000000002</v>
      </c>
      <c r="O184" s="4">
        <f>AVERAGE(N184:N219)</f>
        <v>1.4248666666666667</v>
      </c>
      <c r="P184" s="4">
        <f>STDEV(N184:N219)</f>
        <v>2.5365790611241078E-2</v>
      </c>
      <c r="Q184" s="8" t="s">
        <v>40</v>
      </c>
      <c r="R184" s="26" t="s">
        <v>122</v>
      </c>
      <c r="S184" s="1">
        <f>21/36</f>
        <v>0.58333333333333337</v>
      </c>
      <c r="T184" s="1">
        <f>5/12</f>
        <v>0.41666666666666669</v>
      </c>
      <c r="U184" s="33">
        <f>AVERAGE(T184:T219)</f>
        <v>0.58333333333333337</v>
      </c>
      <c r="V184" s="33">
        <f>STDEV(T184:T219)</f>
        <v>0.16666666666666671</v>
      </c>
      <c r="W184" s="3">
        <v>14.1</v>
      </c>
      <c r="X184" s="3">
        <v>21.1</v>
      </c>
      <c r="Y184" s="36">
        <f t="shared" si="8"/>
        <v>0.66824644549763024</v>
      </c>
      <c r="Z184" s="36">
        <f>AVERAGE(Y184:Y210)</f>
        <v>0.58396785113678573</v>
      </c>
      <c r="AA184" s="36">
        <f>STDEV(Y184:Y213)</f>
        <v>6.0501794662729813E-2</v>
      </c>
    </row>
    <row r="185" spans="1:27" x14ac:dyDescent="0.25">
      <c r="A185" s="3">
        <v>2</v>
      </c>
      <c r="B185" s="3" t="s">
        <v>70</v>
      </c>
      <c r="C185" s="3" t="s">
        <v>66</v>
      </c>
      <c r="D185" s="3">
        <v>4.7</v>
      </c>
      <c r="E185" s="3">
        <v>4.9000000000000004</v>
      </c>
      <c r="F185" s="3">
        <f t="shared" si="6"/>
        <v>4.8000000000000007</v>
      </c>
      <c r="G185" s="3"/>
      <c r="H185" s="3"/>
      <c r="I185" s="3">
        <v>16.100000000000001</v>
      </c>
      <c r="J185" s="3"/>
      <c r="K185" s="3"/>
      <c r="L185" s="3"/>
      <c r="M185" s="3"/>
      <c r="N185" s="4"/>
      <c r="O185" s="4"/>
      <c r="P185" s="4"/>
      <c r="Q185" s="8"/>
      <c r="R185" s="26" t="s">
        <v>121</v>
      </c>
      <c r="W185" s="3">
        <v>16.100000000000001</v>
      </c>
      <c r="X185" s="3">
        <v>21.1</v>
      </c>
      <c r="Y185" s="36">
        <f t="shared" si="8"/>
        <v>0.76303317535545023</v>
      </c>
    </row>
    <row r="186" spans="1:27" x14ac:dyDescent="0.25">
      <c r="A186" s="3">
        <v>3</v>
      </c>
      <c r="B186" s="3" t="s">
        <v>70</v>
      </c>
      <c r="C186" s="3" t="s">
        <v>66</v>
      </c>
      <c r="D186" s="3">
        <v>3.6</v>
      </c>
      <c r="E186" s="3">
        <v>3.5</v>
      </c>
      <c r="F186" s="3">
        <f t="shared" si="6"/>
        <v>3.55</v>
      </c>
      <c r="G186" s="3"/>
      <c r="H186" s="3"/>
      <c r="I186" s="3">
        <v>13.4</v>
      </c>
      <c r="J186" s="3"/>
      <c r="K186" s="3"/>
      <c r="L186" s="3"/>
      <c r="M186" s="3"/>
      <c r="N186" s="4"/>
      <c r="O186" s="4"/>
      <c r="P186" s="4"/>
      <c r="Q186" s="8"/>
      <c r="R186" s="26" t="s">
        <v>121</v>
      </c>
      <c r="W186" s="3">
        <v>13.4</v>
      </c>
      <c r="X186" s="3">
        <v>21.1</v>
      </c>
      <c r="Y186" s="36">
        <f t="shared" si="8"/>
        <v>0.63507109004739337</v>
      </c>
    </row>
    <row r="187" spans="1:27" x14ac:dyDescent="0.25">
      <c r="A187" s="3">
        <v>4</v>
      </c>
      <c r="B187" s="3" t="s">
        <v>70</v>
      </c>
      <c r="C187" s="3" t="s">
        <v>66</v>
      </c>
      <c r="D187" s="3">
        <v>5</v>
      </c>
      <c r="E187" s="3">
        <v>4.7</v>
      </c>
      <c r="F187" s="3">
        <f t="shared" si="6"/>
        <v>4.8499999999999996</v>
      </c>
      <c r="G187" s="3"/>
      <c r="H187" s="3"/>
      <c r="I187" s="3">
        <v>12.3</v>
      </c>
      <c r="J187" s="3"/>
      <c r="K187" s="3"/>
      <c r="L187" s="3"/>
      <c r="M187" s="3"/>
      <c r="N187" s="4"/>
      <c r="O187" s="4"/>
      <c r="P187" s="4"/>
      <c r="Q187" s="8" t="s">
        <v>39</v>
      </c>
      <c r="R187" s="26" t="s">
        <v>122</v>
      </c>
      <c r="W187" s="3">
        <v>12.3</v>
      </c>
      <c r="X187" s="3">
        <v>21.1</v>
      </c>
      <c r="Y187" s="36">
        <f t="shared" si="8"/>
        <v>0.58293838862559244</v>
      </c>
    </row>
    <row r="188" spans="1:27" x14ac:dyDescent="0.25">
      <c r="A188" s="3">
        <v>5</v>
      </c>
      <c r="B188" s="3" t="s">
        <v>70</v>
      </c>
      <c r="C188" s="3" t="s">
        <v>66</v>
      </c>
      <c r="D188" s="3">
        <v>4.3</v>
      </c>
      <c r="E188" s="3">
        <v>5</v>
      </c>
      <c r="F188" s="3">
        <f t="shared" si="6"/>
        <v>4.6500000000000004</v>
      </c>
      <c r="G188" s="3"/>
      <c r="H188" s="3"/>
      <c r="I188" s="3">
        <v>11.3</v>
      </c>
      <c r="J188" s="3"/>
      <c r="K188" s="3"/>
      <c r="L188" s="3"/>
      <c r="M188" s="3"/>
      <c r="N188" s="4"/>
      <c r="O188" s="4"/>
      <c r="P188" s="4"/>
      <c r="Q188" s="8" t="s">
        <v>40</v>
      </c>
      <c r="R188" s="26" t="s">
        <v>122</v>
      </c>
      <c r="W188" s="3">
        <v>11.3</v>
      </c>
      <c r="X188" s="3">
        <v>21.1</v>
      </c>
      <c r="Y188" s="36">
        <f t="shared" si="8"/>
        <v>0.53554502369668244</v>
      </c>
    </row>
    <row r="189" spans="1:27" x14ac:dyDescent="0.25">
      <c r="A189" s="3">
        <v>6</v>
      </c>
      <c r="B189" s="3" t="s">
        <v>70</v>
      </c>
      <c r="C189" s="3" t="s">
        <v>66</v>
      </c>
      <c r="D189" s="3">
        <v>4.7</v>
      </c>
      <c r="E189" s="3">
        <v>4.8</v>
      </c>
      <c r="F189" s="3">
        <f t="shared" si="6"/>
        <v>4.75</v>
      </c>
      <c r="G189" s="3"/>
      <c r="H189" s="3"/>
      <c r="I189" s="3">
        <v>11.8</v>
      </c>
      <c r="J189" s="3"/>
      <c r="K189" s="3"/>
      <c r="L189" s="3"/>
      <c r="M189" s="3"/>
      <c r="N189" s="4"/>
      <c r="O189" s="4"/>
      <c r="P189" s="4"/>
      <c r="Q189" s="8"/>
      <c r="R189" s="26" t="s">
        <v>121</v>
      </c>
      <c r="W189" s="3">
        <v>11.8</v>
      </c>
      <c r="X189" s="3">
        <v>21.1</v>
      </c>
      <c r="Y189" s="36">
        <f t="shared" si="8"/>
        <v>0.55924170616113744</v>
      </c>
    </row>
    <row r="190" spans="1:27" x14ac:dyDescent="0.25">
      <c r="A190" s="3">
        <v>7</v>
      </c>
      <c r="B190" s="3" t="s">
        <v>70</v>
      </c>
      <c r="C190" s="3" t="s">
        <v>66</v>
      </c>
      <c r="D190" s="3">
        <v>4.8</v>
      </c>
      <c r="E190" s="3">
        <v>4.8</v>
      </c>
      <c r="F190" s="3">
        <f t="shared" si="6"/>
        <v>4.8</v>
      </c>
      <c r="G190" s="3"/>
      <c r="H190" s="3"/>
      <c r="I190" s="3">
        <v>12.5</v>
      </c>
      <c r="J190" s="3"/>
      <c r="K190" s="3"/>
      <c r="L190" s="3"/>
      <c r="M190" s="3"/>
      <c r="N190" s="4"/>
      <c r="O190" s="4"/>
      <c r="P190" s="4"/>
      <c r="Q190" s="8"/>
      <c r="R190" s="26" t="s">
        <v>121</v>
      </c>
      <c r="W190" s="3">
        <v>12.5</v>
      </c>
      <c r="X190" s="3">
        <v>21.1</v>
      </c>
      <c r="Y190" s="36">
        <f t="shared" si="8"/>
        <v>0.59241706161137442</v>
      </c>
    </row>
    <row r="191" spans="1:27" x14ac:dyDescent="0.25">
      <c r="A191" s="3">
        <v>8</v>
      </c>
      <c r="B191" s="3" t="s">
        <v>70</v>
      </c>
      <c r="C191" s="3" t="s">
        <v>66</v>
      </c>
      <c r="D191" s="3">
        <v>3.8</v>
      </c>
      <c r="E191" s="3">
        <v>3.9</v>
      </c>
      <c r="F191" s="3">
        <f t="shared" si="6"/>
        <v>3.8499999999999996</v>
      </c>
      <c r="G191" s="3"/>
      <c r="H191" s="3"/>
      <c r="I191" s="3">
        <v>12.5</v>
      </c>
      <c r="J191" s="3"/>
      <c r="K191" s="3"/>
      <c r="L191" s="3"/>
      <c r="M191" s="3"/>
      <c r="N191" s="4"/>
      <c r="O191" s="4"/>
      <c r="P191" s="4"/>
      <c r="Q191" s="8"/>
      <c r="R191" s="26" t="s">
        <v>121</v>
      </c>
      <c r="W191" s="3">
        <v>12.5</v>
      </c>
      <c r="X191" s="3">
        <v>21.1</v>
      </c>
      <c r="Y191" s="36">
        <f t="shared" si="8"/>
        <v>0.59241706161137442</v>
      </c>
    </row>
    <row r="192" spans="1:27" x14ac:dyDescent="0.25">
      <c r="A192" s="3">
        <v>9</v>
      </c>
      <c r="B192" s="3" t="s">
        <v>70</v>
      </c>
      <c r="C192" s="3" t="s">
        <v>66</v>
      </c>
      <c r="D192" s="3">
        <v>4.4000000000000004</v>
      </c>
      <c r="E192" s="3">
        <v>4.7</v>
      </c>
      <c r="F192" s="3">
        <f t="shared" si="6"/>
        <v>4.5500000000000007</v>
      </c>
      <c r="G192" s="3"/>
      <c r="H192" s="3"/>
      <c r="I192" s="3">
        <v>11.6</v>
      </c>
      <c r="J192" s="3"/>
      <c r="K192" s="3"/>
      <c r="L192" s="3"/>
      <c r="M192" s="3"/>
      <c r="N192" s="4"/>
      <c r="O192" s="4"/>
      <c r="P192" s="4"/>
      <c r="Q192" s="8"/>
      <c r="R192" s="26" t="s">
        <v>121</v>
      </c>
      <c r="W192" s="3">
        <v>11.6</v>
      </c>
      <c r="X192" s="3">
        <v>21.1</v>
      </c>
      <c r="Y192" s="36">
        <f t="shared" si="8"/>
        <v>0.54976303317535535</v>
      </c>
    </row>
    <row r="193" spans="1:25" x14ac:dyDescent="0.25">
      <c r="A193" s="3">
        <v>10</v>
      </c>
      <c r="B193" s="3" t="s">
        <v>70</v>
      </c>
      <c r="C193" s="3" t="s">
        <v>66</v>
      </c>
      <c r="D193" s="3">
        <v>3.8</v>
      </c>
      <c r="E193" s="3">
        <v>4</v>
      </c>
      <c r="F193" s="3">
        <f t="shared" si="6"/>
        <v>3.9</v>
      </c>
      <c r="G193" s="3"/>
      <c r="H193" s="3"/>
      <c r="I193" s="3">
        <v>13.1</v>
      </c>
      <c r="J193" s="3"/>
      <c r="K193" s="3"/>
      <c r="L193" s="3"/>
      <c r="M193" s="3"/>
      <c r="N193" s="4"/>
      <c r="O193" s="4"/>
      <c r="P193" s="4"/>
      <c r="Q193" s="8" t="s">
        <v>44</v>
      </c>
      <c r="R193" s="26" t="s">
        <v>122</v>
      </c>
      <c r="W193" s="3">
        <v>13.1</v>
      </c>
      <c r="X193" s="3">
        <v>21.1</v>
      </c>
      <c r="Y193" s="36">
        <f t="shared" si="8"/>
        <v>0.62085308056872035</v>
      </c>
    </row>
    <row r="194" spans="1:25" x14ac:dyDescent="0.25">
      <c r="A194" s="3">
        <v>11</v>
      </c>
      <c r="B194" s="3" t="s">
        <v>70</v>
      </c>
      <c r="C194" s="3" t="s">
        <v>66</v>
      </c>
      <c r="D194" s="3">
        <v>4.8</v>
      </c>
      <c r="E194" s="3">
        <v>5.0999999999999996</v>
      </c>
      <c r="F194" s="3">
        <f t="shared" si="6"/>
        <v>4.9499999999999993</v>
      </c>
      <c r="G194" s="3"/>
      <c r="H194" s="3"/>
      <c r="I194" s="3">
        <v>10.8</v>
      </c>
      <c r="J194" s="3"/>
      <c r="K194" s="3"/>
      <c r="L194" s="3"/>
      <c r="M194" s="3"/>
      <c r="N194" s="4"/>
      <c r="O194" s="4"/>
      <c r="P194" s="4"/>
      <c r="Q194" s="8" t="s">
        <v>40</v>
      </c>
      <c r="R194" s="26" t="s">
        <v>122</v>
      </c>
      <c r="W194" s="3">
        <v>10.8</v>
      </c>
      <c r="X194" s="3">
        <v>21.1</v>
      </c>
      <c r="Y194" s="36">
        <f t="shared" si="8"/>
        <v>0.51184834123222744</v>
      </c>
    </row>
    <row r="195" spans="1:25" x14ac:dyDescent="0.25">
      <c r="A195" s="3">
        <v>12</v>
      </c>
      <c r="B195" s="3" t="s">
        <v>70</v>
      </c>
      <c r="C195" s="3" t="s">
        <v>66</v>
      </c>
      <c r="D195" s="3">
        <v>4.4000000000000004</v>
      </c>
      <c r="E195" s="3">
        <v>4.5</v>
      </c>
      <c r="F195" s="3">
        <f t="shared" si="6"/>
        <v>4.45</v>
      </c>
      <c r="G195" s="3"/>
      <c r="H195" s="3"/>
      <c r="I195" s="3">
        <v>10.4</v>
      </c>
      <c r="J195" s="3"/>
      <c r="K195" s="3"/>
      <c r="L195" s="3"/>
      <c r="M195" s="3"/>
      <c r="N195" s="4"/>
      <c r="O195" s="4"/>
      <c r="P195" s="4"/>
      <c r="Q195" s="8"/>
      <c r="R195" s="26" t="s">
        <v>121</v>
      </c>
      <c r="W195" s="3">
        <v>10.4</v>
      </c>
      <c r="X195" s="3">
        <v>21.1</v>
      </c>
      <c r="Y195" s="36">
        <f t="shared" si="8"/>
        <v>0.49289099526066349</v>
      </c>
    </row>
    <row r="196" spans="1:25" x14ac:dyDescent="0.25">
      <c r="A196" s="3">
        <v>13</v>
      </c>
      <c r="B196" s="3" t="s">
        <v>70</v>
      </c>
      <c r="C196" s="3" t="s">
        <v>66</v>
      </c>
      <c r="D196" s="3">
        <v>4.4000000000000004</v>
      </c>
      <c r="E196" s="3">
        <v>4.2</v>
      </c>
      <c r="F196" s="3">
        <f t="shared" si="6"/>
        <v>4.3000000000000007</v>
      </c>
      <c r="G196" s="3"/>
      <c r="H196" s="3"/>
      <c r="I196" s="3">
        <v>12.9</v>
      </c>
      <c r="J196" s="3"/>
      <c r="K196" s="3"/>
      <c r="L196" s="3">
        <v>1022.8</v>
      </c>
      <c r="M196" s="3">
        <v>21.7</v>
      </c>
      <c r="N196" s="4">
        <f t="shared" si="7"/>
        <v>1.4539</v>
      </c>
      <c r="O196" s="4"/>
      <c r="P196" s="4"/>
      <c r="Q196" s="8" t="s">
        <v>44</v>
      </c>
      <c r="R196" s="26" t="s">
        <v>122</v>
      </c>
      <c r="T196" s="1">
        <f>7/12</f>
        <v>0.58333333333333337</v>
      </c>
      <c r="W196" s="3">
        <v>12.9</v>
      </c>
      <c r="X196" s="3">
        <v>21.7</v>
      </c>
      <c r="Y196" s="36">
        <f t="shared" si="8"/>
        <v>0.5944700460829494</v>
      </c>
    </row>
    <row r="197" spans="1:25" x14ac:dyDescent="0.25">
      <c r="A197" s="3">
        <v>14</v>
      </c>
      <c r="B197" s="3" t="s">
        <v>70</v>
      </c>
      <c r="C197" s="3" t="s">
        <v>66</v>
      </c>
      <c r="D197" s="3">
        <v>4.4000000000000004</v>
      </c>
      <c r="E197" s="3">
        <v>4.5</v>
      </c>
      <c r="F197" s="3">
        <f t="shared" ref="F197:F260" si="9">AVERAGE(D197:E197)</f>
        <v>4.45</v>
      </c>
      <c r="G197" s="3"/>
      <c r="H197" s="3"/>
      <c r="I197" s="3">
        <v>12.1</v>
      </c>
      <c r="J197" s="3"/>
      <c r="K197" s="3"/>
      <c r="L197" s="3"/>
      <c r="M197" s="3"/>
      <c r="N197" s="4"/>
      <c r="O197" s="4"/>
      <c r="P197" s="4"/>
      <c r="Q197" s="8"/>
      <c r="R197" s="26" t="s">
        <v>121</v>
      </c>
      <c r="W197" s="3">
        <v>12.1</v>
      </c>
      <c r="X197" s="3">
        <v>21.7</v>
      </c>
      <c r="Y197" s="36">
        <f t="shared" si="8"/>
        <v>0.55760368663594473</v>
      </c>
    </row>
    <row r="198" spans="1:25" x14ac:dyDescent="0.25">
      <c r="A198" s="3">
        <v>15</v>
      </c>
      <c r="B198" s="3" t="s">
        <v>70</v>
      </c>
      <c r="C198" s="3" t="s">
        <v>66</v>
      </c>
      <c r="D198" s="3">
        <v>4.4000000000000004</v>
      </c>
      <c r="E198" s="3">
        <v>4</v>
      </c>
      <c r="F198" s="3">
        <f t="shared" si="9"/>
        <v>4.2</v>
      </c>
      <c r="G198" s="3"/>
      <c r="H198" s="3"/>
      <c r="I198" s="3">
        <v>14.3</v>
      </c>
      <c r="J198" s="3"/>
      <c r="K198" s="3"/>
      <c r="L198" s="3"/>
      <c r="M198" s="3"/>
      <c r="N198" s="4"/>
      <c r="O198" s="4"/>
      <c r="P198" s="4"/>
      <c r="Q198" s="8"/>
      <c r="R198" s="26" t="s">
        <v>121</v>
      </c>
      <c r="W198" s="3">
        <v>14.3</v>
      </c>
      <c r="X198" s="3">
        <v>21.7</v>
      </c>
      <c r="Y198" s="36">
        <f t="shared" ref="Y198:Y207" si="10">W198/X198</f>
        <v>0.65898617511520741</v>
      </c>
    </row>
    <row r="199" spans="1:25" x14ac:dyDescent="0.25">
      <c r="A199" s="3">
        <v>16</v>
      </c>
      <c r="B199" s="3" t="s">
        <v>70</v>
      </c>
      <c r="C199" s="3" t="s">
        <v>66</v>
      </c>
      <c r="D199" s="3">
        <v>4.3</v>
      </c>
      <c r="E199" s="3">
        <v>4.4000000000000004</v>
      </c>
      <c r="F199" s="3">
        <f t="shared" si="9"/>
        <v>4.3499999999999996</v>
      </c>
      <c r="G199" s="3"/>
      <c r="H199" s="3"/>
      <c r="I199" s="3">
        <v>12.5</v>
      </c>
      <c r="J199" s="3"/>
      <c r="K199" s="3"/>
      <c r="L199" s="3"/>
      <c r="M199" s="3"/>
      <c r="N199" s="4"/>
      <c r="O199" s="4"/>
      <c r="P199" s="4"/>
      <c r="Q199" s="8" t="s">
        <v>44</v>
      </c>
      <c r="R199" s="26" t="s">
        <v>122</v>
      </c>
      <c r="W199" s="3">
        <v>12.5</v>
      </c>
      <c r="X199" s="3">
        <v>21.7</v>
      </c>
      <c r="Y199" s="36">
        <f t="shared" si="10"/>
        <v>0.57603686635944706</v>
      </c>
    </row>
    <row r="200" spans="1:25" x14ac:dyDescent="0.25">
      <c r="A200" s="3">
        <v>17</v>
      </c>
      <c r="B200" s="3" t="s">
        <v>70</v>
      </c>
      <c r="C200" s="3" t="s">
        <v>66</v>
      </c>
      <c r="D200" s="3">
        <v>4</v>
      </c>
      <c r="E200" s="3">
        <v>4.2</v>
      </c>
      <c r="F200" s="3">
        <f t="shared" si="9"/>
        <v>4.0999999999999996</v>
      </c>
      <c r="G200" s="3"/>
      <c r="H200" s="3"/>
      <c r="I200" s="3">
        <v>11.6</v>
      </c>
      <c r="J200" s="3"/>
      <c r="K200" s="3"/>
      <c r="L200" s="3"/>
      <c r="M200" s="3"/>
      <c r="N200" s="4"/>
      <c r="O200" s="4"/>
      <c r="P200" s="4"/>
      <c r="Q200" s="8" t="s">
        <v>40</v>
      </c>
      <c r="R200" s="26" t="s">
        <v>122</v>
      </c>
      <c r="W200" s="3">
        <v>11.6</v>
      </c>
      <c r="X200" s="3">
        <v>21.7</v>
      </c>
      <c r="Y200" s="36">
        <f t="shared" si="10"/>
        <v>0.53456221198156684</v>
      </c>
    </row>
    <row r="201" spans="1:25" x14ac:dyDescent="0.25">
      <c r="A201" s="3">
        <v>18</v>
      </c>
      <c r="B201" s="3" t="s">
        <v>70</v>
      </c>
      <c r="C201" s="3" t="s">
        <v>66</v>
      </c>
      <c r="D201" s="3">
        <v>4</v>
      </c>
      <c r="E201" s="3">
        <v>4.2</v>
      </c>
      <c r="F201" s="3">
        <f t="shared" si="9"/>
        <v>4.0999999999999996</v>
      </c>
      <c r="G201" s="3"/>
      <c r="H201" s="3"/>
      <c r="I201" s="3">
        <v>11.1</v>
      </c>
      <c r="J201" s="3"/>
      <c r="K201" s="3"/>
      <c r="L201" s="3"/>
      <c r="M201" s="3"/>
      <c r="N201" s="4"/>
      <c r="O201" s="4"/>
      <c r="P201" s="4"/>
      <c r="Q201" s="8" t="s">
        <v>41</v>
      </c>
      <c r="R201" s="26" t="s">
        <v>121</v>
      </c>
      <c r="W201" s="3">
        <v>11.1</v>
      </c>
      <c r="X201" s="3">
        <v>21.7</v>
      </c>
      <c r="Y201" s="36">
        <f t="shared" si="10"/>
        <v>0.51152073732718895</v>
      </c>
    </row>
    <row r="202" spans="1:25" x14ac:dyDescent="0.25">
      <c r="A202" s="3">
        <v>19</v>
      </c>
      <c r="B202" s="3" t="s">
        <v>70</v>
      </c>
      <c r="C202" s="3" t="s">
        <v>66</v>
      </c>
      <c r="D202" s="3">
        <v>4.5999999999999996</v>
      </c>
      <c r="E202" s="3">
        <v>4.3</v>
      </c>
      <c r="F202" s="3">
        <f t="shared" si="9"/>
        <v>4.4499999999999993</v>
      </c>
      <c r="G202" s="3"/>
      <c r="H202" s="3"/>
      <c r="I202" s="3">
        <v>13.5</v>
      </c>
      <c r="J202" s="3"/>
      <c r="K202" s="3"/>
      <c r="L202" s="3"/>
      <c r="M202" s="3"/>
      <c r="N202" s="4"/>
      <c r="O202" s="4"/>
      <c r="P202" s="4"/>
      <c r="Q202" s="8" t="s">
        <v>39</v>
      </c>
      <c r="R202" s="26" t="s">
        <v>122</v>
      </c>
      <c r="W202" s="3">
        <v>13.5</v>
      </c>
      <c r="X202" s="3">
        <v>21.7</v>
      </c>
      <c r="Y202" s="36">
        <f t="shared" si="10"/>
        <v>0.62211981566820274</v>
      </c>
    </row>
    <row r="203" spans="1:25" x14ac:dyDescent="0.25">
      <c r="A203" s="3">
        <v>20</v>
      </c>
      <c r="B203" s="3" t="s">
        <v>70</v>
      </c>
      <c r="C203" s="3" t="s">
        <v>66</v>
      </c>
      <c r="D203" s="3">
        <v>4.4000000000000004</v>
      </c>
      <c r="E203" s="3">
        <v>4.5</v>
      </c>
      <c r="F203" s="3">
        <f t="shared" si="9"/>
        <v>4.45</v>
      </c>
      <c r="G203" s="3"/>
      <c r="H203" s="3"/>
      <c r="I203" s="3">
        <v>13.1</v>
      </c>
      <c r="J203" s="3"/>
      <c r="K203" s="3"/>
      <c r="L203" s="3"/>
      <c r="M203" s="3"/>
      <c r="N203" s="4"/>
      <c r="O203" s="4"/>
      <c r="P203" s="4"/>
      <c r="Q203" s="8"/>
      <c r="R203" s="26" t="s">
        <v>121</v>
      </c>
      <c r="W203" s="3">
        <v>13.1</v>
      </c>
      <c r="X203" s="3">
        <v>21.7</v>
      </c>
      <c r="Y203" s="36">
        <f t="shared" si="10"/>
        <v>0.60368663594470051</v>
      </c>
    </row>
    <row r="204" spans="1:25" x14ac:dyDescent="0.25">
      <c r="A204" s="3">
        <v>21</v>
      </c>
      <c r="B204" s="3" t="s">
        <v>70</v>
      </c>
      <c r="C204" s="3" t="s">
        <v>66</v>
      </c>
      <c r="D204" s="3">
        <v>3.9</v>
      </c>
      <c r="E204" s="3">
        <v>4.3</v>
      </c>
      <c r="F204" s="3">
        <f t="shared" si="9"/>
        <v>4.0999999999999996</v>
      </c>
      <c r="G204" s="3"/>
      <c r="H204" s="3"/>
      <c r="I204" s="3">
        <v>12.9</v>
      </c>
      <c r="J204" s="3"/>
      <c r="K204" s="3"/>
      <c r="L204" s="3"/>
      <c r="M204" s="3"/>
      <c r="N204" s="4"/>
      <c r="O204" s="4"/>
      <c r="P204" s="4"/>
      <c r="Q204" s="8" t="s">
        <v>44</v>
      </c>
      <c r="R204" s="26" t="s">
        <v>122</v>
      </c>
      <c r="W204" s="3">
        <v>12.9</v>
      </c>
      <c r="X204" s="3">
        <v>21.7</v>
      </c>
      <c r="Y204" s="36">
        <f t="shared" si="10"/>
        <v>0.5944700460829494</v>
      </c>
    </row>
    <row r="205" spans="1:25" x14ac:dyDescent="0.25">
      <c r="A205" s="3">
        <v>22</v>
      </c>
      <c r="B205" s="3" t="s">
        <v>70</v>
      </c>
      <c r="C205" s="3" t="s">
        <v>66</v>
      </c>
      <c r="D205" s="3">
        <v>5.7</v>
      </c>
      <c r="E205" s="3">
        <v>6</v>
      </c>
      <c r="F205" s="3">
        <f t="shared" si="9"/>
        <v>5.85</v>
      </c>
      <c r="G205" s="3"/>
      <c r="H205" s="3"/>
      <c r="I205" s="3">
        <v>12.4</v>
      </c>
      <c r="J205" s="3"/>
      <c r="K205" s="3"/>
      <c r="L205" s="3"/>
      <c r="M205" s="3"/>
      <c r="N205" s="4"/>
      <c r="O205" s="4"/>
      <c r="P205" s="4"/>
      <c r="Q205" s="8" t="s">
        <v>42</v>
      </c>
      <c r="R205" s="26" t="s">
        <v>122</v>
      </c>
      <c r="W205" s="3">
        <v>12.4</v>
      </c>
      <c r="X205" s="3">
        <v>21.7</v>
      </c>
      <c r="Y205" s="36">
        <f t="shared" si="10"/>
        <v>0.57142857142857151</v>
      </c>
    </row>
    <row r="206" spans="1:25" x14ac:dyDescent="0.25">
      <c r="A206" s="3">
        <v>23</v>
      </c>
      <c r="B206" s="3" t="s">
        <v>70</v>
      </c>
      <c r="C206" s="3" t="s">
        <v>66</v>
      </c>
      <c r="D206" s="3">
        <v>4.7</v>
      </c>
      <c r="E206" s="3">
        <v>5.2</v>
      </c>
      <c r="F206" s="3">
        <f t="shared" si="9"/>
        <v>4.95</v>
      </c>
      <c r="G206" s="3"/>
      <c r="H206" s="3"/>
      <c r="I206" s="3">
        <v>12.4</v>
      </c>
      <c r="J206" s="3"/>
      <c r="K206" s="3"/>
      <c r="L206" s="3"/>
      <c r="M206" s="3"/>
      <c r="N206" s="4"/>
      <c r="O206" s="4"/>
      <c r="P206" s="4"/>
      <c r="Q206" s="8"/>
      <c r="R206" s="26" t="s">
        <v>121</v>
      </c>
      <c r="W206" s="3">
        <v>12.4</v>
      </c>
      <c r="X206" s="3">
        <v>21.7</v>
      </c>
      <c r="Y206" s="36">
        <f t="shared" si="10"/>
        <v>0.57142857142857151</v>
      </c>
    </row>
    <row r="207" spans="1:25" x14ac:dyDescent="0.25">
      <c r="A207" s="3">
        <v>24</v>
      </c>
      <c r="B207" s="3" t="s">
        <v>70</v>
      </c>
      <c r="C207" s="3" t="s">
        <v>66</v>
      </c>
      <c r="D207" s="3">
        <v>3.9</v>
      </c>
      <c r="E207" s="3">
        <v>3.7</v>
      </c>
      <c r="F207" s="3">
        <f t="shared" si="9"/>
        <v>3.8</v>
      </c>
      <c r="G207" s="3"/>
      <c r="H207" s="3"/>
      <c r="I207" s="3">
        <v>13.3</v>
      </c>
      <c r="J207" s="3"/>
      <c r="K207" s="3"/>
      <c r="L207" s="3"/>
      <c r="M207" s="3"/>
      <c r="N207" s="4"/>
      <c r="O207" s="4"/>
      <c r="P207" s="4"/>
      <c r="Q207" s="8" t="s">
        <v>39</v>
      </c>
      <c r="R207" s="26" t="s">
        <v>122</v>
      </c>
      <c r="W207" s="3">
        <v>13.3</v>
      </c>
      <c r="X207" s="3">
        <v>21.7</v>
      </c>
      <c r="Y207" s="36">
        <f t="shared" si="10"/>
        <v>0.61290322580645162</v>
      </c>
    </row>
    <row r="208" spans="1:25" x14ac:dyDescent="0.25">
      <c r="A208" s="3">
        <v>25</v>
      </c>
      <c r="B208" s="3" t="s">
        <v>70</v>
      </c>
      <c r="C208" s="3" t="s">
        <v>66</v>
      </c>
      <c r="D208" s="3">
        <v>4.4000000000000004</v>
      </c>
      <c r="E208" s="3">
        <v>4.3</v>
      </c>
      <c r="F208" s="3">
        <f t="shared" si="9"/>
        <v>4.3499999999999996</v>
      </c>
      <c r="G208" s="3"/>
      <c r="H208" s="3"/>
      <c r="I208" s="3">
        <v>10.199999999999999</v>
      </c>
      <c r="J208" s="3"/>
      <c r="K208" s="3"/>
      <c r="L208" s="3">
        <v>993</v>
      </c>
      <c r="M208" s="3">
        <v>21</v>
      </c>
      <c r="N208" s="4">
        <f t="shared" ref="N208:N256" si="11">M208*0.1*0.067*100/10</f>
        <v>1.4070000000000003</v>
      </c>
      <c r="O208" s="4"/>
      <c r="P208" s="4"/>
      <c r="Q208" s="8" t="s">
        <v>44</v>
      </c>
      <c r="R208" s="26" t="s">
        <v>122</v>
      </c>
      <c r="T208" s="1">
        <f>9/12</f>
        <v>0.75</v>
      </c>
      <c r="W208" s="3">
        <v>10.199999999999999</v>
      </c>
      <c r="X208" s="3">
        <v>21</v>
      </c>
      <c r="Y208" s="36">
        <f t="shared" ref="Y208:Y256" si="12">W208/X208</f>
        <v>0.48571428571428565</v>
      </c>
    </row>
    <row r="209" spans="1:27" x14ac:dyDescent="0.25">
      <c r="A209" s="3">
        <v>26</v>
      </c>
      <c r="B209" s="3" t="s">
        <v>70</v>
      </c>
      <c r="C209" s="3" t="s">
        <v>66</v>
      </c>
      <c r="D209" s="3">
        <v>4</v>
      </c>
      <c r="E209" s="3">
        <v>4.7</v>
      </c>
      <c r="F209" s="3">
        <f t="shared" si="9"/>
        <v>4.3499999999999996</v>
      </c>
      <c r="G209" s="3"/>
      <c r="H209" s="3"/>
      <c r="I209" s="3"/>
      <c r="J209" s="3"/>
      <c r="K209" s="3"/>
      <c r="L209" s="3"/>
      <c r="M209" s="3"/>
      <c r="N209" s="4"/>
      <c r="O209" s="4"/>
      <c r="P209" s="4"/>
      <c r="Q209" s="8" t="s">
        <v>40</v>
      </c>
      <c r="R209" s="26" t="s">
        <v>122</v>
      </c>
      <c r="W209" s="3"/>
      <c r="X209" s="3"/>
      <c r="Y209" s="36"/>
    </row>
    <row r="210" spans="1:27" x14ac:dyDescent="0.25">
      <c r="A210" s="3">
        <v>27</v>
      </c>
      <c r="B210" s="3" t="s">
        <v>70</v>
      </c>
      <c r="C210" s="3" t="s">
        <v>66</v>
      </c>
      <c r="D210" s="3">
        <v>4.5999999999999996</v>
      </c>
      <c r="E210" s="3">
        <v>4.3</v>
      </c>
      <c r="F210" s="3">
        <f t="shared" si="9"/>
        <v>4.4499999999999993</v>
      </c>
      <c r="G210" s="3"/>
      <c r="H210" s="3"/>
      <c r="I210" s="3"/>
      <c r="J210" s="3"/>
      <c r="K210" s="3"/>
      <c r="L210" s="3"/>
      <c r="M210" s="3"/>
      <c r="N210" s="4"/>
      <c r="O210" s="4"/>
      <c r="P210" s="4"/>
      <c r="Q210" s="8"/>
      <c r="R210" s="26" t="s">
        <v>121</v>
      </c>
      <c r="W210" s="3"/>
      <c r="X210" s="3"/>
      <c r="Y210" s="36"/>
    </row>
    <row r="211" spans="1:27" x14ac:dyDescent="0.25">
      <c r="A211" s="3">
        <v>28</v>
      </c>
      <c r="B211" s="3" t="s">
        <v>70</v>
      </c>
      <c r="C211" s="3" t="s">
        <v>66</v>
      </c>
      <c r="D211" s="3">
        <v>4.5999999999999996</v>
      </c>
      <c r="E211" s="3">
        <v>4.5</v>
      </c>
      <c r="F211" s="3">
        <f t="shared" si="9"/>
        <v>4.55</v>
      </c>
      <c r="G211" s="3"/>
      <c r="H211" s="3"/>
      <c r="I211" s="3"/>
      <c r="J211" s="3"/>
      <c r="K211" s="3"/>
      <c r="L211" s="3"/>
      <c r="M211" s="3"/>
      <c r="N211" s="4"/>
      <c r="O211" s="4"/>
      <c r="P211" s="4"/>
      <c r="Q211" s="8" t="s">
        <v>43</v>
      </c>
      <c r="R211" s="26" t="s">
        <v>122</v>
      </c>
      <c r="W211" s="3"/>
      <c r="X211" s="3"/>
      <c r="Y211" s="36"/>
    </row>
    <row r="212" spans="1:27" x14ac:dyDescent="0.25">
      <c r="A212" s="3">
        <v>29</v>
      </c>
      <c r="B212" s="3" t="s">
        <v>70</v>
      </c>
      <c r="C212" s="3" t="s">
        <v>66</v>
      </c>
      <c r="D212" s="3">
        <v>4.7</v>
      </c>
      <c r="E212" s="3">
        <v>4.8</v>
      </c>
      <c r="F212" s="3">
        <f t="shared" si="9"/>
        <v>4.75</v>
      </c>
      <c r="G212" s="3"/>
      <c r="H212" s="3"/>
      <c r="I212" s="3"/>
      <c r="J212" s="3"/>
      <c r="K212" s="3"/>
      <c r="L212" s="3"/>
      <c r="M212" s="3"/>
      <c r="N212" s="4"/>
      <c r="O212" s="4"/>
      <c r="P212" s="4"/>
      <c r="Q212" s="8" t="s">
        <v>43</v>
      </c>
      <c r="R212" s="26" t="s">
        <v>122</v>
      </c>
      <c r="W212" s="3"/>
      <c r="X212" s="3"/>
      <c r="Y212" s="36"/>
    </row>
    <row r="213" spans="1:27" x14ac:dyDescent="0.25">
      <c r="A213" s="3">
        <v>30</v>
      </c>
      <c r="B213" s="3" t="s">
        <v>70</v>
      </c>
      <c r="C213" s="3" t="s">
        <v>66</v>
      </c>
      <c r="D213" s="3">
        <v>4.3</v>
      </c>
      <c r="E213" s="3">
        <v>3.8</v>
      </c>
      <c r="F213" s="3">
        <f t="shared" si="9"/>
        <v>4.05</v>
      </c>
      <c r="G213" s="3"/>
      <c r="H213" s="3"/>
      <c r="I213" s="3"/>
      <c r="J213" s="3"/>
      <c r="K213" s="3"/>
      <c r="L213" s="3"/>
      <c r="M213" s="3"/>
      <c r="N213" s="4"/>
      <c r="O213" s="4"/>
      <c r="P213" s="4"/>
      <c r="Q213" s="8" t="s">
        <v>39</v>
      </c>
      <c r="R213" s="26" t="s">
        <v>122</v>
      </c>
      <c r="W213" s="3"/>
      <c r="X213" s="3"/>
      <c r="Y213" s="36"/>
    </row>
    <row r="214" spans="1:27" x14ac:dyDescent="0.25">
      <c r="A214" s="3">
        <v>31</v>
      </c>
      <c r="B214" s="3" t="s">
        <v>70</v>
      </c>
      <c r="C214" s="3" t="s">
        <v>66</v>
      </c>
      <c r="D214" s="3">
        <v>3</v>
      </c>
      <c r="E214" s="3">
        <v>4.8</v>
      </c>
      <c r="F214" s="3">
        <f t="shared" si="9"/>
        <v>3.9</v>
      </c>
      <c r="G214" s="3"/>
      <c r="H214" s="3"/>
      <c r="I214" s="3"/>
      <c r="J214" s="3"/>
      <c r="K214" s="3"/>
      <c r="L214" s="3"/>
      <c r="M214" s="3"/>
      <c r="N214" s="4"/>
      <c r="O214" s="4"/>
      <c r="P214" s="4"/>
      <c r="Q214" s="8"/>
      <c r="R214" s="26" t="s">
        <v>121</v>
      </c>
      <c r="W214" s="3"/>
      <c r="X214" s="3"/>
      <c r="Y214" s="36"/>
    </row>
    <row r="215" spans="1:27" x14ac:dyDescent="0.25">
      <c r="A215" s="3">
        <v>32</v>
      </c>
      <c r="B215" s="3" t="s">
        <v>70</v>
      </c>
      <c r="C215" s="3" t="s">
        <v>66</v>
      </c>
      <c r="D215" s="3">
        <v>4.0999999999999996</v>
      </c>
      <c r="E215" s="3">
        <v>4.3</v>
      </c>
      <c r="F215" s="3">
        <f t="shared" si="9"/>
        <v>4.1999999999999993</v>
      </c>
      <c r="G215" s="3"/>
      <c r="H215" s="3"/>
      <c r="I215" s="3"/>
      <c r="J215" s="3"/>
      <c r="K215" s="3"/>
      <c r="L215" s="3"/>
      <c r="M215" s="3"/>
      <c r="N215" s="4"/>
      <c r="O215" s="4"/>
      <c r="P215" s="4"/>
      <c r="Q215" s="8" t="s">
        <v>44</v>
      </c>
      <c r="R215" s="26" t="s">
        <v>122</v>
      </c>
      <c r="W215" s="3"/>
      <c r="X215" s="3"/>
      <c r="Y215" s="36"/>
    </row>
    <row r="216" spans="1:27" x14ac:dyDescent="0.25">
      <c r="A216" s="3">
        <v>33</v>
      </c>
      <c r="B216" s="3" t="s">
        <v>70</v>
      </c>
      <c r="C216" s="3" t="s">
        <v>66</v>
      </c>
      <c r="D216" s="3">
        <v>4.3</v>
      </c>
      <c r="E216" s="3">
        <v>4.4000000000000004</v>
      </c>
      <c r="F216" s="3">
        <f t="shared" si="9"/>
        <v>4.3499999999999996</v>
      </c>
      <c r="G216" s="3"/>
      <c r="H216" s="3"/>
      <c r="I216" s="3"/>
      <c r="J216" s="3"/>
      <c r="K216" s="3"/>
      <c r="L216" s="3"/>
      <c r="M216" s="3"/>
      <c r="N216" s="4"/>
      <c r="O216" s="4"/>
      <c r="P216" s="4"/>
      <c r="Q216" s="8" t="s">
        <v>43</v>
      </c>
      <c r="R216" s="26" t="s">
        <v>122</v>
      </c>
      <c r="W216" s="3"/>
      <c r="X216" s="3"/>
      <c r="Y216" s="36"/>
    </row>
    <row r="217" spans="1:27" x14ac:dyDescent="0.25">
      <c r="A217" s="3">
        <v>34</v>
      </c>
      <c r="B217" s="3" t="s">
        <v>70</v>
      </c>
      <c r="C217" s="3" t="s">
        <v>66</v>
      </c>
      <c r="D217" s="3">
        <v>3.6</v>
      </c>
      <c r="E217" s="3">
        <v>4</v>
      </c>
      <c r="F217" s="3">
        <f t="shared" si="9"/>
        <v>3.8</v>
      </c>
      <c r="G217" s="3"/>
      <c r="H217" s="3"/>
      <c r="I217" s="3"/>
      <c r="J217" s="3"/>
      <c r="K217" s="3"/>
      <c r="L217" s="3"/>
      <c r="M217" s="3"/>
      <c r="N217" s="4"/>
      <c r="O217" s="4"/>
      <c r="P217" s="4"/>
      <c r="Q217" s="8" t="s">
        <v>54</v>
      </c>
      <c r="R217" s="26" t="s">
        <v>122</v>
      </c>
      <c r="W217" s="3"/>
      <c r="X217" s="3"/>
      <c r="Y217" s="36"/>
    </row>
    <row r="218" spans="1:27" x14ac:dyDescent="0.25">
      <c r="A218" s="3">
        <v>35</v>
      </c>
      <c r="B218" s="3" t="s">
        <v>70</v>
      </c>
      <c r="C218" s="3" t="s">
        <v>66</v>
      </c>
      <c r="D218" s="3">
        <v>3.7</v>
      </c>
      <c r="E218" s="3">
        <v>3.8</v>
      </c>
      <c r="F218" s="3">
        <f t="shared" si="9"/>
        <v>3.75</v>
      </c>
      <c r="G218" s="3"/>
      <c r="H218" s="3"/>
      <c r="I218" s="3"/>
      <c r="J218" s="3"/>
      <c r="K218" s="3"/>
      <c r="L218" s="3"/>
      <c r="M218" s="3"/>
      <c r="N218" s="4"/>
      <c r="O218" s="4"/>
      <c r="P218" s="4"/>
      <c r="Q218" s="8" t="s">
        <v>60</v>
      </c>
      <c r="R218" s="26" t="s">
        <v>122</v>
      </c>
      <c r="W218" s="3"/>
      <c r="X218" s="3"/>
      <c r="Y218" s="36"/>
    </row>
    <row r="219" spans="1:27" x14ac:dyDescent="0.25">
      <c r="A219" s="3">
        <v>36</v>
      </c>
      <c r="B219" s="3" t="s">
        <v>70</v>
      </c>
      <c r="C219" s="3" t="s">
        <v>66</v>
      </c>
      <c r="D219" s="3">
        <v>4</v>
      </c>
      <c r="E219" s="3">
        <v>4.2</v>
      </c>
      <c r="F219" s="3">
        <f t="shared" si="9"/>
        <v>4.0999999999999996</v>
      </c>
      <c r="G219" s="3"/>
      <c r="H219" s="3"/>
      <c r="I219" s="3"/>
      <c r="J219" s="3"/>
      <c r="K219" s="3"/>
      <c r="L219" s="3"/>
      <c r="M219" s="3"/>
      <c r="N219" s="4"/>
      <c r="O219" s="4"/>
      <c r="P219" s="4"/>
      <c r="Q219" s="8"/>
      <c r="R219" s="26" t="s">
        <v>121</v>
      </c>
      <c r="W219" s="3"/>
      <c r="X219" s="3"/>
      <c r="Y219" s="36"/>
    </row>
    <row r="220" spans="1:27" x14ac:dyDescent="0.25">
      <c r="A220" s="3">
        <v>1</v>
      </c>
      <c r="B220" s="3" t="s">
        <v>64</v>
      </c>
      <c r="C220" s="3" t="s">
        <v>67</v>
      </c>
      <c r="D220" s="3">
        <v>1.5</v>
      </c>
      <c r="E220" s="3">
        <v>1.3</v>
      </c>
      <c r="F220" s="3">
        <f t="shared" si="9"/>
        <v>1.4</v>
      </c>
      <c r="G220" s="3">
        <f>AVERAGE(F220:F255)</f>
        <v>2.2269444444444435</v>
      </c>
      <c r="H220" s="3">
        <f>STDEV(F220:F255)</f>
        <v>0.78730578355896796</v>
      </c>
      <c r="I220" s="3">
        <v>9.3000000000000007</v>
      </c>
      <c r="J220" s="3">
        <f>AVERAGE(I220:I255)</f>
        <v>9.4</v>
      </c>
      <c r="K220" s="3">
        <f>STDEV(I220:I255)</f>
        <v>0.45825756949558416</v>
      </c>
      <c r="L220" s="3">
        <v>628.9</v>
      </c>
      <c r="M220" s="3">
        <v>21.7</v>
      </c>
      <c r="N220" s="4">
        <f t="shared" si="11"/>
        <v>1.4539</v>
      </c>
      <c r="O220" s="4">
        <f>AVERAGE(N220:N255)</f>
        <v>1.5298333333333334</v>
      </c>
      <c r="P220" s="4">
        <f>STDEV(N220:N255)</f>
        <v>0.13152039132139676</v>
      </c>
      <c r="Q220" s="8" t="s">
        <v>48</v>
      </c>
      <c r="R220" s="26" t="s">
        <v>123</v>
      </c>
      <c r="S220" s="1">
        <f>22/36</f>
        <v>0.61111111111111116</v>
      </c>
      <c r="T220" s="1">
        <f>9/12</f>
        <v>0.75</v>
      </c>
      <c r="U220" s="33">
        <f>AVERAGE(T220:T255)</f>
        <v>0.61111111111111116</v>
      </c>
      <c r="V220" s="33">
        <f>STDEV(T220:T255)</f>
        <v>0.17347216662217763</v>
      </c>
      <c r="W220" s="3">
        <v>9.3000000000000007</v>
      </c>
      <c r="X220" s="3">
        <v>21.7</v>
      </c>
      <c r="Y220" s="36">
        <f t="shared" si="12"/>
        <v>0.4285714285714286</v>
      </c>
      <c r="Z220" s="36">
        <f>AVERAGE(Y220:Y246)</f>
        <v>0.41445278792663448</v>
      </c>
      <c r="AA220" s="36">
        <f>STDEV(Y220:Y249)</f>
        <v>5.0335368093863776E-2</v>
      </c>
    </row>
    <row r="221" spans="1:27" x14ac:dyDescent="0.25">
      <c r="A221" s="3">
        <v>2</v>
      </c>
      <c r="B221" s="3" t="s">
        <v>64</v>
      </c>
      <c r="C221" s="3" t="s">
        <v>67</v>
      </c>
      <c r="D221" s="3">
        <v>1.2</v>
      </c>
      <c r="E221" s="3">
        <v>1.5</v>
      </c>
      <c r="F221" s="3">
        <f t="shared" si="9"/>
        <v>1.35</v>
      </c>
      <c r="G221" s="3"/>
      <c r="H221" s="3"/>
      <c r="I221" s="3"/>
      <c r="J221" s="3"/>
      <c r="K221" s="3"/>
      <c r="L221" s="3"/>
      <c r="M221" s="3"/>
      <c r="N221" s="4"/>
      <c r="O221" s="4"/>
      <c r="P221" s="4"/>
      <c r="Q221" s="8" t="s">
        <v>48</v>
      </c>
      <c r="R221" s="26" t="s">
        <v>123</v>
      </c>
      <c r="W221" s="3"/>
      <c r="X221" s="3"/>
      <c r="Y221" s="36"/>
    </row>
    <row r="222" spans="1:27" x14ac:dyDescent="0.25">
      <c r="A222" s="3">
        <v>3</v>
      </c>
      <c r="B222" s="3" t="s">
        <v>64</v>
      </c>
      <c r="C222" s="3" t="s">
        <v>67</v>
      </c>
      <c r="D222" s="3">
        <v>2.6</v>
      </c>
      <c r="E222" s="3">
        <v>1.9</v>
      </c>
      <c r="F222" s="3">
        <f t="shared" si="9"/>
        <v>2.25</v>
      </c>
      <c r="G222" s="3"/>
      <c r="H222" s="3"/>
      <c r="I222" s="3"/>
      <c r="J222" s="3"/>
      <c r="K222" s="3"/>
      <c r="L222" s="3"/>
      <c r="M222" s="3"/>
      <c r="N222" s="4"/>
      <c r="O222" s="4"/>
      <c r="P222" s="4"/>
      <c r="Q222" s="8" t="s">
        <v>43</v>
      </c>
      <c r="R222" s="26" t="s">
        <v>122</v>
      </c>
      <c r="W222" s="3"/>
      <c r="X222" s="3"/>
      <c r="Y222" s="36"/>
    </row>
    <row r="223" spans="1:27" x14ac:dyDescent="0.25">
      <c r="A223" s="3">
        <v>4</v>
      </c>
      <c r="B223" s="3" t="s">
        <v>64</v>
      </c>
      <c r="C223" s="3" t="s">
        <v>67</v>
      </c>
      <c r="D223" s="3">
        <v>1.4</v>
      </c>
      <c r="E223" s="3">
        <v>1.3</v>
      </c>
      <c r="F223" s="3">
        <f t="shared" si="9"/>
        <v>1.35</v>
      </c>
      <c r="G223" s="3"/>
      <c r="H223" s="3"/>
      <c r="I223" s="3"/>
      <c r="J223" s="3"/>
      <c r="K223" s="3"/>
      <c r="L223" s="3"/>
      <c r="M223" s="3"/>
      <c r="N223" s="4"/>
      <c r="O223" s="4"/>
      <c r="P223" s="4"/>
      <c r="Q223" s="8" t="s">
        <v>44</v>
      </c>
      <c r="R223" s="26" t="s">
        <v>122</v>
      </c>
      <c r="W223" s="3"/>
      <c r="X223" s="3"/>
      <c r="Y223" s="36"/>
    </row>
    <row r="224" spans="1:27" x14ac:dyDescent="0.25">
      <c r="A224" s="3">
        <v>5</v>
      </c>
      <c r="B224" s="3" t="s">
        <v>64</v>
      </c>
      <c r="C224" s="3" t="s">
        <v>67</v>
      </c>
      <c r="D224" s="3">
        <v>2.4</v>
      </c>
      <c r="E224" s="3">
        <v>2.9</v>
      </c>
      <c r="F224" s="3">
        <f t="shared" si="9"/>
        <v>2.65</v>
      </c>
      <c r="G224" s="3"/>
      <c r="H224" s="3"/>
      <c r="I224" s="3"/>
      <c r="J224" s="3"/>
      <c r="K224" s="3"/>
      <c r="L224" s="3"/>
      <c r="M224" s="3"/>
      <c r="N224" s="4"/>
      <c r="O224" s="4"/>
      <c r="P224" s="4"/>
      <c r="Q224" s="8"/>
      <c r="R224" s="26" t="s">
        <v>121</v>
      </c>
      <c r="W224" s="3"/>
      <c r="X224" s="3"/>
      <c r="Y224" s="36"/>
    </row>
    <row r="225" spans="1:25" x14ac:dyDescent="0.25">
      <c r="A225" s="3">
        <v>6</v>
      </c>
      <c r="B225" s="3" t="s">
        <v>64</v>
      </c>
      <c r="C225" s="3" t="s">
        <v>67</v>
      </c>
      <c r="D225" s="3">
        <v>3.7</v>
      </c>
      <c r="E225" s="3">
        <v>3.7</v>
      </c>
      <c r="F225" s="3">
        <f t="shared" si="9"/>
        <v>3.7</v>
      </c>
      <c r="G225" s="3"/>
      <c r="H225" s="3"/>
      <c r="I225" s="3"/>
      <c r="J225" s="3"/>
      <c r="K225" s="3"/>
      <c r="L225" s="3"/>
      <c r="M225" s="3"/>
      <c r="N225" s="4"/>
      <c r="O225" s="4"/>
      <c r="P225" s="4"/>
      <c r="Q225" s="8" t="s">
        <v>49</v>
      </c>
      <c r="R225" s="26" t="s">
        <v>122</v>
      </c>
      <c r="W225" s="3"/>
      <c r="X225" s="3"/>
      <c r="Y225" s="36"/>
    </row>
    <row r="226" spans="1:25" x14ac:dyDescent="0.25">
      <c r="A226" s="3">
        <v>7</v>
      </c>
      <c r="B226" s="3" t="s">
        <v>64</v>
      </c>
      <c r="C226" s="3" t="s">
        <v>67</v>
      </c>
      <c r="D226" s="3">
        <v>1.3</v>
      </c>
      <c r="E226" s="3">
        <v>2.4</v>
      </c>
      <c r="F226" s="3">
        <f t="shared" si="9"/>
        <v>1.85</v>
      </c>
      <c r="G226" s="3"/>
      <c r="H226" s="3"/>
      <c r="I226" s="3"/>
      <c r="J226" s="3"/>
      <c r="K226" s="3"/>
      <c r="L226" s="3"/>
      <c r="M226" s="3"/>
      <c r="N226" s="4"/>
      <c r="O226" s="4"/>
      <c r="P226" s="4"/>
      <c r="Q226" s="8" t="s">
        <v>43</v>
      </c>
      <c r="R226" s="26" t="s">
        <v>122</v>
      </c>
      <c r="W226" s="3"/>
      <c r="X226" s="3"/>
      <c r="Y226" s="36"/>
    </row>
    <row r="227" spans="1:25" x14ac:dyDescent="0.25">
      <c r="A227" s="3">
        <v>8</v>
      </c>
      <c r="B227" s="3" t="s">
        <v>64</v>
      </c>
      <c r="C227" s="3" t="s">
        <v>67</v>
      </c>
      <c r="D227" s="3">
        <v>2.4</v>
      </c>
      <c r="E227" s="3">
        <v>2.6</v>
      </c>
      <c r="F227" s="3">
        <f t="shared" si="9"/>
        <v>2.5</v>
      </c>
      <c r="G227" s="3"/>
      <c r="H227" s="3"/>
      <c r="I227" s="3"/>
      <c r="J227" s="3"/>
      <c r="K227" s="3"/>
      <c r="L227" s="3"/>
      <c r="M227" s="3"/>
      <c r="N227" s="4"/>
      <c r="O227" s="4"/>
      <c r="P227" s="4"/>
      <c r="Q227" s="8"/>
      <c r="R227" s="26" t="s">
        <v>121</v>
      </c>
      <c r="W227" s="3"/>
      <c r="X227" s="3"/>
      <c r="Y227" s="36"/>
    </row>
    <row r="228" spans="1:25" x14ac:dyDescent="0.25">
      <c r="A228" s="3">
        <v>9</v>
      </c>
      <c r="B228" s="3" t="s">
        <v>64</v>
      </c>
      <c r="C228" s="3" t="s">
        <v>67</v>
      </c>
      <c r="D228" s="3">
        <v>1.8</v>
      </c>
      <c r="E228" s="3">
        <v>1.5</v>
      </c>
      <c r="F228" s="3">
        <f t="shared" si="9"/>
        <v>1.65</v>
      </c>
      <c r="G228" s="3"/>
      <c r="H228" s="3"/>
      <c r="I228" s="3"/>
      <c r="J228" s="3"/>
      <c r="K228" s="3"/>
      <c r="L228" s="3"/>
      <c r="M228" s="3"/>
      <c r="N228" s="4"/>
      <c r="O228" s="4"/>
      <c r="P228" s="4"/>
      <c r="Q228" s="8" t="s">
        <v>43</v>
      </c>
      <c r="R228" s="26" t="s">
        <v>122</v>
      </c>
      <c r="W228" s="3"/>
      <c r="X228" s="3"/>
      <c r="Y228" s="36"/>
    </row>
    <row r="229" spans="1:25" x14ac:dyDescent="0.25">
      <c r="A229" s="3">
        <v>10</v>
      </c>
      <c r="B229" s="3" t="s">
        <v>64</v>
      </c>
      <c r="C229" s="3" t="s">
        <v>67</v>
      </c>
      <c r="D229" s="3">
        <v>2.1</v>
      </c>
      <c r="E229" s="3">
        <v>1.3</v>
      </c>
      <c r="F229" s="3">
        <f t="shared" si="9"/>
        <v>1.7000000000000002</v>
      </c>
      <c r="G229" s="3"/>
      <c r="H229" s="3"/>
      <c r="I229" s="3"/>
      <c r="J229" s="3"/>
      <c r="K229" s="3"/>
      <c r="L229" s="3"/>
      <c r="M229" s="3"/>
      <c r="N229" s="4"/>
      <c r="O229" s="4"/>
      <c r="P229" s="4"/>
      <c r="Q229" s="8"/>
      <c r="R229" s="26" t="s">
        <v>121</v>
      </c>
      <c r="W229" s="3"/>
      <c r="X229" s="3"/>
      <c r="Y229" s="36"/>
    </row>
    <row r="230" spans="1:25" x14ac:dyDescent="0.25">
      <c r="A230" s="3">
        <v>11</v>
      </c>
      <c r="B230" s="3" t="s">
        <v>64</v>
      </c>
      <c r="C230" s="3" t="s">
        <v>67</v>
      </c>
      <c r="D230" s="3">
        <v>2.2999999999999998</v>
      </c>
      <c r="E230" s="3">
        <v>2.4</v>
      </c>
      <c r="F230" s="3">
        <f t="shared" si="9"/>
        <v>2.3499999999999996</v>
      </c>
      <c r="G230" s="3"/>
      <c r="H230" s="3"/>
      <c r="I230" s="3"/>
      <c r="J230" s="3"/>
      <c r="K230" s="3"/>
      <c r="L230" s="3"/>
      <c r="M230" s="3"/>
      <c r="N230" s="4"/>
      <c r="O230" s="4"/>
      <c r="P230" s="4"/>
      <c r="Q230" s="8"/>
      <c r="R230" s="26" t="s">
        <v>121</v>
      </c>
      <c r="W230" s="3"/>
      <c r="X230" s="3"/>
      <c r="Y230" s="36"/>
    </row>
    <row r="231" spans="1:25" x14ac:dyDescent="0.25">
      <c r="A231" s="3">
        <v>12</v>
      </c>
      <c r="B231" s="3" t="s">
        <v>64</v>
      </c>
      <c r="C231" s="3" t="s">
        <v>67</v>
      </c>
      <c r="D231" s="3">
        <v>3</v>
      </c>
      <c r="E231" s="3">
        <v>3.4</v>
      </c>
      <c r="F231" s="3">
        <f t="shared" si="9"/>
        <v>3.2</v>
      </c>
      <c r="G231" s="3"/>
      <c r="H231" s="3"/>
      <c r="I231" s="3"/>
      <c r="J231" s="3"/>
      <c r="K231" s="3"/>
      <c r="L231" s="3"/>
      <c r="M231" s="3"/>
      <c r="N231" s="4"/>
      <c r="O231" s="4"/>
      <c r="P231" s="4"/>
      <c r="Q231" s="8"/>
      <c r="R231" s="26" t="s">
        <v>121</v>
      </c>
      <c r="W231" s="3"/>
      <c r="X231" s="3"/>
      <c r="Y231" s="36"/>
    </row>
    <row r="232" spans="1:25" x14ac:dyDescent="0.25">
      <c r="A232" s="3">
        <v>13</v>
      </c>
      <c r="B232" s="3" t="s">
        <v>64</v>
      </c>
      <c r="C232" s="3" t="s">
        <v>67</v>
      </c>
      <c r="D232" s="3">
        <v>3.1</v>
      </c>
      <c r="E232" s="3">
        <v>3.1</v>
      </c>
      <c r="F232" s="3">
        <f t="shared" si="9"/>
        <v>3.1</v>
      </c>
      <c r="G232" s="3"/>
      <c r="H232" s="3"/>
      <c r="I232" s="3">
        <v>9.9</v>
      </c>
      <c r="J232" s="3"/>
      <c r="K232" s="3"/>
      <c r="L232" s="3">
        <v>631.1</v>
      </c>
      <c r="M232" s="3">
        <v>21.7</v>
      </c>
      <c r="N232" s="4">
        <f t="shared" si="11"/>
        <v>1.4539</v>
      </c>
      <c r="O232" s="4"/>
      <c r="P232" s="4"/>
      <c r="Q232" s="8"/>
      <c r="R232" s="26" t="s">
        <v>121</v>
      </c>
      <c r="T232" s="1">
        <f>5/12</f>
        <v>0.41666666666666669</v>
      </c>
      <c r="W232" s="3">
        <v>9.9</v>
      </c>
      <c r="X232" s="3">
        <v>21.7</v>
      </c>
      <c r="Y232" s="36">
        <f t="shared" si="12"/>
        <v>0.45622119815668205</v>
      </c>
    </row>
    <row r="233" spans="1:25" x14ac:dyDescent="0.25">
      <c r="A233" s="3">
        <v>14</v>
      </c>
      <c r="B233" s="3" t="s">
        <v>64</v>
      </c>
      <c r="C233" s="3" t="s">
        <v>67</v>
      </c>
      <c r="D233" s="3">
        <v>1.8</v>
      </c>
      <c r="E233" s="3">
        <v>1.8</v>
      </c>
      <c r="F233" s="3">
        <f t="shared" si="9"/>
        <v>1.8</v>
      </c>
      <c r="G233" s="3"/>
      <c r="H233" s="3"/>
      <c r="I233" s="3"/>
      <c r="J233" s="3"/>
      <c r="K233" s="3"/>
      <c r="L233" s="3"/>
      <c r="M233" s="3"/>
      <c r="N233" s="4"/>
      <c r="O233" s="4"/>
      <c r="P233" s="4"/>
      <c r="Q233" s="8"/>
      <c r="R233" s="26" t="s">
        <v>121</v>
      </c>
      <c r="W233" s="3"/>
      <c r="X233" s="3"/>
      <c r="Y233" s="36"/>
    </row>
    <row r="234" spans="1:25" x14ac:dyDescent="0.25">
      <c r="A234" s="3">
        <v>15</v>
      </c>
      <c r="B234" s="3" t="s">
        <v>64</v>
      </c>
      <c r="C234" s="3" t="s">
        <v>67</v>
      </c>
      <c r="D234" s="3">
        <v>0.9</v>
      </c>
      <c r="E234" s="3">
        <v>0.9</v>
      </c>
      <c r="F234" s="3">
        <f t="shared" si="9"/>
        <v>0.9</v>
      </c>
      <c r="G234" s="3"/>
      <c r="H234" s="3"/>
      <c r="I234" s="3"/>
      <c r="J234" s="3"/>
      <c r="K234" s="3"/>
      <c r="L234" s="3"/>
      <c r="M234" s="3"/>
      <c r="N234" s="4"/>
      <c r="O234" s="4"/>
      <c r="P234" s="4"/>
      <c r="Q234" s="8" t="s">
        <v>54</v>
      </c>
      <c r="R234" s="26" t="s">
        <v>122</v>
      </c>
      <c r="W234" s="3"/>
      <c r="X234" s="3"/>
      <c r="Y234" s="36"/>
    </row>
    <row r="235" spans="1:25" x14ac:dyDescent="0.25">
      <c r="A235" s="3">
        <v>16</v>
      </c>
      <c r="B235" s="3" t="s">
        <v>64</v>
      </c>
      <c r="C235" s="3" t="s">
        <v>67</v>
      </c>
      <c r="D235" s="3">
        <v>2</v>
      </c>
      <c r="E235" s="3">
        <v>1.4</v>
      </c>
      <c r="F235" s="3">
        <f t="shared" si="9"/>
        <v>1.7</v>
      </c>
      <c r="G235" s="3"/>
      <c r="H235" s="3"/>
      <c r="I235" s="3"/>
      <c r="J235" s="3"/>
      <c r="K235" s="3"/>
      <c r="L235" s="3"/>
      <c r="M235" s="3"/>
      <c r="N235" s="4"/>
      <c r="O235" s="4"/>
      <c r="P235" s="4"/>
      <c r="Q235" s="8" t="s">
        <v>55</v>
      </c>
      <c r="R235" s="26" t="s">
        <v>122</v>
      </c>
      <c r="W235" s="3"/>
      <c r="X235" s="3"/>
      <c r="Y235" s="36"/>
    </row>
    <row r="236" spans="1:25" x14ac:dyDescent="0.25">
      <c r="A236" s="3">
        <v>17</v>
      </c>
      <c r="B236" s="3" t="s">
        <v>64</v>
      </c>
      <c r="C236" s="3" t="s">
        <v>67</v>
      </c>
      <c r="D236" s="3">
        <v>1.6</v>
      </c>
      <c r="E236" s="3">
        <v>2.4</v>
      </c>
      <c r="F236" s="3">
        <f t="shared" si="9"/>
        <v>2</v>
      </c>
      <c r="G236" s="3"/>
      <c r="H236" s="3"/>
      <c r="I236" s="3"/>
      <c r="J236" s="3"/>
      <c r="K236" s="3"/>
      <c r="L236" s="3"/>
      <c r="M236" s="3"/>
      <c r="N236" s="4"/>
      <c r="O236" s="4"/>
      <c r="P236" s="4"/>
      <c r="Q236" s="8" t="s">
        <v>49</v>
      </c>
      <c r="R236" s="26" t="s">
        <v>122</v>
      </c>
      <c r="W236" s="3"/>
      <c r="X236" s="3"/>
      <c r="Y236" s="36"/>
    </row>
    <row r="237" spans="1:25" x14ac:dyDescent="0.25">
      <c r="A237" s="3">
        <v>18</v>
      </c>
      <c r="B237" s="3" t="s">
        <v>64</v>
      </c>
      <c r="C237" s="3" t="s">
        <v>67</v>
      </c>
      <c r="D237" s="3">
        <v>2.8</v>
      </c>
      <c r="E237" s="3">
        <v>3.5</v>
      </c>
      <c r="F237" s="3">
        <f t="shared" si="9"/>
        <v>3.15</v>
      </c>
      <c r="G237" s="3"/>
      <c r="H237" s="3"/>
      <c r="I237" s="3"/>
      <c r="J237" s="3"/>
      <c r="K237" s="3"/>
      <c r="L237" s="3"/>
      <c r="M237" s="3"/>
      <c r="N237" s="4"/>
      <c r="O237" s="4"/>
      <c r="P237" s="4"/>
      <c r="Q237" s="8"/>
      <c r="R237" s="26" t="s">
        <v>121</v>
      </c>
      <c r="W237" s="3"/>
      <c r="X237" s="3"/>
      <c r="Y237" s="36"/>
    </row>
    <row r="238" spans="1:25" x14ac:dyDescent="0.25">
      <c r="A238" s="3">
        <v>19</v>
      </c>
      <c r="B238" s="3" t="s">
        <v>64</v>
      </c>
      <c r="C238" s="3" t="s">
        <v>67</v>
      </c>
      <c r="D238" s="3">
        <v>2.1</v>
      </c>
      <c r="E238" s="3">
        <v>1.8</v>
      </c>
      <c r="F238" s="3">
        <f t="shared" si="9"/>
        <v>1.9500000000000002</v>
      </c>
      <c r="G238" s="3"/>
      <c r="H238" s="3"/>
      <c r="I238" s="3"/>
      <c r="J238" s="3"/>
      <c r="K238" s="3"/>
      <c r="L238" s="3"/>
      <c r="M238" s="3"/>
      <c r="N238" s="4"/>
      <c r="O238" s="4"/>
      <c r="P238" s="4"/>
      <c r="Q238" s="8"/>
      <c r="R238" s="26" t="s">
        <v>121</v>
      </c>
      <c r="W238" s="3"/>
      <c r="X238" s="3"/>
      <c r="Y238" s="36"/>
    </row>
    <row r="239" spans="1:25" x14ac:dyDescent="0.25">
      <c r="A239" s="3">
        <v>20</v>
      </c>
      <c r="B239" s="3" t="s">
        <v>64</v>
      </c>
      <c r="C239" s="3" t="s">
        <v>67</v>
      </c>
      <c r="D239" s="3">
        <v>2.8</v>
      </c>
      <c r="E239" s="3">
        <v>2.8</v>
      </c>
      <c r="F239" s="3">
        <f t="shared" si="9"/>
        <v>2.8</v>
      </c>
      <c r="G239" s="3"/>
      <c r="H239" s="3"/>
      <c r="I239" s="3"/>
      <c r="J239" s="3"/>
      <c r="K239" s="3"/>
      <c r="L239" s="3"/>
      <c r="M239" s="3"/>
      <c r="N239" s="4"/>
      <c r="O239" s="4"/>
      <c r="P239" s="4"/>
      <c r="Q239" s="8"/>
      <c r="R239" s="26" t="s">
        <v>121</v>
      </c>
      <c r="W239" s="3"/>
      <c r="X239" s="3"/>
      <c r="Y239" s="36"/>
    </row>
    <row r="240" spans="1:25" x14ac:dyDescent="0.25">
      <c r="A240" s="3">
        <v>21</v>
      </c>
      <c r="B240" s="3" t="s">
        <v>64</v>
      </c>
      <c r="C240" s="3" t="s">
        <v>67</v>
      </c>
      <c r="D240" s="3">
        <v>2.2000000000000002</v>
      </c>
      <c r="E240" s="3">
        <v>2.2999999999999998</v>
      </c>
      <c r="F240" s="3">
        <f t="shared" si="9"/>
        <v>2.25</v>
      </c>
      <c r="G240" s="3"/>
      <c r="H240" s="3"/>
      <c r="I240" s="3"/>
      <c r="J240" s="3"/>
      <c r="K240" s="3"/>
      <c r="L240" s="3"/>
      <c r="M240" s="3"/>
      <c r="N240" s="4"/>
      <c r="O240" s="4"/>
      <c r="P240" s="4"/>
      <c r="Q240" s="8"/>
      <c r="R240" s="26" t="s">
        <v>121</v>
      </c>
      <c r="W240" s="3"/>
      <c r="X240" s="3"/>
      <c r="Y240" s="36"/>
    </row>
    <row r="241" spans="1:27" x14ac:dyDescent="0.25">
      <c r="A241" s="3">
        <v>22</v>
      </c>
      <c r="B241" s="3" t="s">
        <v>64</v>
      </c>
      <c r="C241" s="3" t="s">
        <v>67</v>
      </c>
      <c r="D241" s="3">
        <v>3</v>
      </c>
      <c r="E241" s="3">
        <v>2.8</v>
      </c>
      <c r="F241" s="3">
        <f t="shared" si="9"/>
        <v>2.9</v>
      </c>
      <c r="G241" s="3"/>
      <c r="H241" s="3"/>
      <c r="I241" s="3"/>
      <c r="J241" s="3"/>
      <c r="K241" s="3"/>
      <c r="L241" s="3"/>
      <c r="M241" s="3"/>
      <c r="N241" s="4"/>
      <c r="O241" s="4"/>
      <c r="P241" s="4"/>
      <c r="Q241" s="8" t="s">
        <v>43</v>
      </c>
      <c r="R241" s="26" t="s">
        <v>122</v>
      </c>
      <c r="W241" s="3"/>
      <c r="X241" s="3"/>
      <c r="Y241" s="36"/>
    </row>
    <row r="242" spans="1:27" x14ac:dyDescent="0.25">
      <c r="A242" s="3">
        <v>23</v>
      </c>
      <c r="B242" s="3" t="s">
        <v>64</v>
      </c>
      <c r="C242" s="3" t="s">
        <v>67</v>
      </c>
      <c r="D242" s="3">
        <v>1.9</v>
      </c>
      <c r="E242" s="3">
        <v>1.9</v>
      </c>
      <c r="F242" s="3">
        <f t="shared" si="9"/>
        <v>1.9</v>
      </c>
      <c r="G242" s="3"/>
      <c r="H242" s="3"/>
      <c r="I242" s="3"/>
      <c r="J242" s="3"/>
      <c r="K242" s="3"/>
      <c r="L242" s="3"/>
      <c r="M242" s="3"/>
      <c r="N242" s="4"/>
      <c r="O242" s="4"/>
      <c r="P242" s="4"/>
      <c r="Q242" s="8"/>
      <c r="R242" s="26" t="s">
        <v>121</v>
      </c>
      <c r="W242" s="3"/>
      <c r="X242" s="3"/>
      <c r="Y242" s="36"/>
    </row>
    <row r="243" spans="1:27" x14ac:dyDescent="0.25">
      <c r="A243" s="3">
        <v>24</v>
      </c>
      <c r="B243" s="3" t="s">
        <v>64</v>
      </c>
      <c r="C243" s="3" t="s">
        <v>67</v>
      </c>
      <c r="D243" s="3">
        <v>4.0999999999999996</v>
      </c>
      <c r="E243" s="3">
        <v>5</v>
      </c>
      <c r="F243" s="3">
        <f t="shared" si="9"/>
        <v>4.55</v>
      </c>
      <c r="G243" s="3"/>
      <c r="H243" s="3"/>
      <c r="I243" s="3"/>
      <c r="J243" s="3"/>
      <c r="K243" s="3"/>
      <c r="L243" s="3"/>
      <c r="M243" s="3"/>
      <c r="N243" s="4"/>
      <c r="O243" s="4"/>
      <c r="P243" s="4"/>
      <c r="Q243" s="8" t="s">
        <v>39</v>
      </c>
      <c r="R243" s="26" t="s">
        <v>122</v>
      </c>
      <c r="W243" s="3"/>
      <c r="X243" s="3"/>
      <c r="Y243" s="36"/>
    </row>
    <row r="244" spans="1:27" x14ac:dyDescent="0.25">
      <c r="A244" s="3">
        <v>25</v>
      </c>
      <c r="B244" s="3" t="s">
        <v>64</v>
      </c>
      <c r="C244" s="3" t="s">
        <v>67</v>
      </c>
      <c r="D244" s="3">
        <v>2.4</v>
      </c>
      <c r="E244" s="3">
        <v>2.4</v>
      </c>
      <c r="F244" s="3">
        <f t="shared" si="9"/>
        <v>2.4</v>
      </c>
      <c r="G244" s="3"/>
      <c r="H244" s="3"/>
      <c r="I244" s="3">
        <v>9</v>
      </c>
      <c r="J244" s="3"/>
      <c r="K244" s="3"/>
      <c r="L244" s="3">
        <v>631.1</v>
      </c>
      <c r="M244" s="3">
        <v>25.1</v>
      </c>
      <c r="N244" s="4">
        <f t="shared" si="11"/>
        <v>1.6817</v>
      </c>
      <c r="O244" s="4"/>
      <c r="P244" s="4"/>
      <c r="Q244" s="8"/>
      <c r="R244" s="26" t="s">
        <v>121</v>
      </c>
      <c r="T244" s="1">
        <f>8/12</f>
        <v>0.66666666666666663</v>
      </c>
      <c r="W244" s="3">
        <v>9</v>
      </c>
      <c r="X244" s="3">
        <v>25.1</v>
      </c>
      <c r="Y244" s="36">
        <f t="shared" si="12"/>
        <v>0.35856573705179279</v>
      </c>
    </row>
    <row r="245" spans="1:27" x14ac:dyDescent="0.25">
      <c r="A245" s="3">
        <v>26</v>
      </c>
      <c r="B245" s="3" t="s">
        <v>64</v>
      </c>
      <c r="C245" s="3" t="s">
        <v>67</v>
      </c>
      <c r="D245" s="3">
        <v>2.1</v>
      </c>
      <c r="E245" s="3">
        <v>2.2999999999999998</v>
      </c>
      <c r="F245" s="3">
        <f t="shared" si="9"/>
        <v>2.2000000000000002</v>
      </c>
      <c r="G245" s="3"/>
      <c r="H245" s="3"/>
      <c r="I245" s="3"/>
      <c r="J245" s="3"/>
      <c r="K245" s="3"/>
      <c r="L245" s="3"/>
      <c r="M245" s="3"/>
      <c r="N245" s="4"/>
      <c r="O245" s="4"/>
      <c r="P245" s="4"/>
      <c r="Q245" s="8" t="s">
        <v>43</v>
      </c>
      <c r="R245" s="26" t="s">
        <v>122</v>
      </c>
      <c r="W245" s="3"/>
      <c r="X245" s="3"/>
      <c r="Y245" s="36"/>
    </row>
    <row r="246" spans="1:27" x14ac:dyDescent="0.25">
      <c r="A246" s="3">
        <v>27</v>
      </c>
      <c r="B246" s="3" t="s">
        <v>64</v>
      </c>
      <c r="C246" s="3" t="s">
        <v>67</v>
      </c>
      <c r="D246" s="3">
        <v>3</v>
      </c>
      <c r="E246" s="3">
        <v>3</v>
      </c>
      <c r="F246" s="3">
        <f t="shared" si="9"/>
        <v>3</v>
      </c>
      <c r="G246" s="3"/>
      <c r="H246" s="3"/>
      <c r="I246" s="3"/>
      <c r="J246" s="3"/>
      <c r="K246" s="3"/>
      <c r="L246" s="3"/>
      <c r="M246" s="3"/>
      <c r="N246" s="4"/>
      <c r="O246" s="4"/>
      <c r="P246" s="4"/>
      <c r="Q246" s="8" t="s">
        <v>44</v>
      </c>
      <c r="R246" s="26" t="s">
        <v>122</v>
      </c>
      <c r="W246" s="3"/>
      <c r="X246" s="3"/>
      <c r="Y246" s="36"/>
    </row>
    <row r="247" spans="1:27" x14ac:dyDescent="0.25">
      <c r="A247" s="3">
        <v>28</v>
      </c>
      <c r="B247" s="3" t="s">
        <v>64</v>
      </c>
      <c r="C247" s="3" t="s">
        <v>67</v>
      </c>
      <c r="D247" s="3">
        <v>2.1</v>
      </c>
      <c r="E247" s="3">
        <v>1.9</v>
      </c>
      <c r="F247" s="3">
        <f t="shared" si="9"/>
        <v>2</v>
      </c>
      <c r="G247" s="3"/>
      <c r="H247" s="3"/>
      <c r="I247" s="3"/>
      <c r="J247" s="3"/>
      <c r="K247" s="3"/>
      <c r="L247" s="3"/>
      <c r="M247" s="3"/>
      <c r="N247" s="4"/>
      <c r="O247" s="4"/>
      <c r="P247" s="4"/>
      <c r="Q247" s="8" t="s">
        <v>43</v>
      </c>
      <c r="R247" s="26" t="s">
        <v>122</v>
      </c>
      <c r="W247" s="3"/>
      <c r="X247" s="3"/>
      <c r="Y247" s="36"/>
    </row>
    <row r="248" spans="1:27" x14ac:dyDescent="0.25">
      <c r="A248" s="3">
        <v>29</v>
      </c>
      <c r="B248" s="3" t="s">
        <v>64</v>
      </c>
      <c r="C248" s="3" t="s">
        <v>67</v>
      </c>
      <c r="D248" s="3">
        <v>2.8</v>
      </c>
      <c r="E248" s="3">
        <v>2.5</v>
      </c>
      <c r="F248" s="3">
        <f t="shared" si="9"/>
        <v>2.65</v>
      </c>
      <c r="G248" s="3"/>
      <c r="H248" s="3"/>
      <c r="I248" s="3"/>
      <c r="J248" s="3"/>
      <c r="K248" s="3"/>
      <c r="L248" s="3"/>
      <c r="M248" s="3"/>
      <c r="N248" s="4"/>
      <c r="O248" s="4"/>
      <c r="P248" s="4"/>
      <c r="Q248" s="8"/>
      <c r="R248" s="26" t="s">
        <v>121</v>
      </c>
      <c r="W248" s="3"/>
      <c r="X248" s="3"/>
      <c r="Y248" s="36"/>
    </row>
    <row r="249" spans="1:27" x14ac:dyDescent="0.25">
      <c r="A249" s="3">
        <v>30</v>
      </c>
      <c r="B249" s="3" t="s">
        <v>64</v>
      </c>
      <c r="C249" s="3" t="s">
        <v>67</v>
      </c>
      <c r="D249" s="3">
        <v>1.6</v>
      </c>
      <c r="E249" s="3">
        <v>2</v>
      </c>
      <c r="F249" s="3">
        <f t="shared" si="9"/>
        <v>1.8</v>
      </c>
      <c r="G249" s="3"/>
      <c r="H249" s="3"/>
      <c r="I249" s="3"/>
      <c r="J249" s="3"/>
      <c r="K249" s="3"/>
      <c r="L249" s="3"/>
      <c r="M249" s="3"/>
      <c r="N249" s="4"/>
      <c r="O249" s="4"/>
      <c r="P249" s="4"/>
      <c r="Q249" s="8" t="s">
        <v>54</v>
      </c>
      <c r="R249" s="26" t="s">
        <v>122</v>
      </c>
      <c r="W249" s="3"/>
      <c r="X249" s="3"/>
      <c r="Y249" s="36"/>
    </row>
    <row r="250" spans="1:27" x14ac:dyDescent="0.25">
      <c r="A250" s="3">
        <v>31</v>
      </c>
      <c r="B250" s="3" t="s">
        <v>64</v>
      </c>
      <c r="C250" s="3" t="s">
        <v>67</v>
      </c>
      <c r="D250" s="3">
        <v>1.6</v>
      </c>
      <c r="E250" s="3">
        <v>1.5</v>
      </c>
      <c r="F250" s="3">
        <f t="shared" si="9"/>
        <v>1.55</v>
      </c>
      <c r="G250" s="3"/>
      <c r="H250" s="3"/>
      <c r="I250" s="3"/>
      <c r="J250" s="3"/>
      <c r="K250" s="3"/>
      <c r="L250" s="3"/>
      <c r="M250" s="3"/>
      <c r="N250" s="4"/>
      <c r="O250" s="4"/>
      <c r="P250" s="4"/>
      <c r="Q250" s="8"/>
      <c r="R250" s="26" t="s">
        <v>121</v>
      </c>
      <c r="W250" s="3"/>
      <c r="X250" s="3"/>
      <c r="Y250" s="36"/>
    </row>
    <row r="251" spans="1:27" x14ac:dyDescent="0.25">
      <c r="A251" s="3">
        <v>32</v>
      </c>
      <c r="B251" s="3" t="s">
        <v>64</v>
      </c>
      <c r="C251" s="3" t="s">
        <v>67</v>
      </c>
      <c r="D251" s="3">
        <v>1.54</v>
      </c>
      <c r="E251" s="3">
        <v>1.3</v>
      </c>
      <c r="F251" s="3">
        <f t="shared" si="9"/>
        <v>1.42</v>
      </c>
      <c r="G251" s="3"/>
      <c r="H251" s="3"/>
      <c r="I251" s="3"/>
      <c r="J251" s="3"/>
      <c r="K251" s="3"/>
      <c r="L251" s="3"/>
      <c r="M251" s="3"/>
      <c r="N251" s="4"/>
      <c r="O251" s="4"/>
      <c r="P251" s="4"/>
      <c r="Q251" s="8" t="s">
        <v>42</v>
      </c>
      <c r="R251" s="26" t="s">
        <v>122</v>
      </c>
      <c r="W251" s="3"/>
      <c r="X251" s="3"/>
      <c r="Y251" s="36"/>
    </row>
    <row r="252" spans="1:27" x14ac:dyDescent="0.25">
      <c r="A252" s="3">
        <v>33</v>
      </c>
      <c r="B252" s="3" t="s">
        <v>64</v>
      </c>
      <c r="C252" s="3" t="s">
        <v>67</v>
      </c>
      <c r="D252" s="3">
        <v>2.8</v>
      </c>
      <c r="E252" s="3">
        <v>2.4</v>
      </c>
      <c r="F252" s="3">
        <f t="shared" si="9"/>
        <v>2.5999999999999996</v>
      </c>
      <c r="G252" s="3"/>
      <c r="H252" s="3"/>
      <c r="I252" s="3"/>
      <c r="J252" s="3"/>
      <c r="K252" s="3"/>
      <c r="L252" s="3"/>
      <c r="M252" s="3"/>
      <c r="N252" s="4"/>
      <c r="O252" s="4"/>
      <c r="P252" s="4"/>
      <c r="Q252" s="8"/>
      <c r="R252" s="26" t="s">
        <v>121</v>
      </c>
      <c r="W252" s="3"/>
      <c r="X252" s="3"/>
      <c r="Y252" s="36"/>
    </row>
    <row r="253" spans="1:27" x14ac:dyDescent="0.25">
      <c r="A253" s="3">
        <v>34</v>
      </c>
      <c r="B253" s="3" t="s">
        <v>64</v>
      </c>
      <c r="C253" s="3" t="s">
        <v>67</v>
      </c>
      <c r="D253" s="3">
        <v>1</v>
      </c>
      <c r="E253" s="3">
        <v>1</v>
      </c>
      <c r="F253" s="3">
        <f t="shared" si="9"/>
        <v>1</v>
      </c>
      <c r="G253" s="3"/>
      <c r="H253" s="3"/>
      <c r="I253" s="3"/>
      <c r="J253" s="3"/>
      <c r="K253" s="3"/>
      <c r="L253" s="3"/>
      <c r="M253" s="3"/>
      <c r="N253" s="4"/>
      <c r="O253" s="4"/>
      <c r="P253" s="4"/>
      <c r="Q253" s="8" t="s">
        <v>49</v>
      </c>
      <c r="R253" s="26" t="s">
        <v>122</v>
      </c>
      <c r="W253" s="3"/>
      <c r="X253" s="3"/>
      <c r="Y253" s="36"/>
    </row>
    <row r="254" spans="1:27" x14ac:dyDescent="0.25">
      <c r="A254" s="3">
        <v>35</v>
      </c>
      <c r="B254" s="3" t="s">
        <v>64</v>
      </c>
      <c r="C254" s="3" t="s">
        <v>67</v>
      </c>
      <c r="D254" s="3">
        <v>3.5</v>
      </c>
      <c r="E254" s="3">
        <v>2.7</v>
      </c>
      <c r="F254" s="3">
        <f t="shared" si="9"/>
        <v>3.1</v>
      </c>
      <c r="G254" s="3"/>
      <c r="H254" s="3"/>
      <c r="I254" s="3"/>
      <c r="J254" s="3"/>
      <c r="K254" s="3"/>
      <c r="L254" s="3"/>
      <c r="M254" s="3"/>
      <c r="N254" s="4"/>
      <c r="O254" s="4"/>
      <c r="P254" s="4"/>
      <c r="Q254" s="8" t="s">
        <v>42</v>
      </c>
      <c r="R254" s="26" t="s">
        <v>122</v>
      </c>
      <c r="W254" s="3"/>
      <c r="X254" s="3"/>
      <c r="Y254" s="36"/>
    </row>
    <row r="255" spans="1:27" x14ac:dyDescent="0.25">
      <c r="A255" s="3">
        <v>36</v>
      </c>
      <c r="B255" s="3" t="s">
        <v>64</v>
      </c>
      <c r="C255" s="3" t="s">
        <v>67</v>
      </c>
      <c r="D255" s="3">
        <v>1.7</v>
      </c>
      <c r="E255" s="3">
        <v>1.3</v>
      </c>
      <c r="F255" s="3">
        <f t="shared" si="9"/>
        <v>1.5</v>
      </c>
      <c r="G255" s="3"/>
      <c r="H255" s="3"/>
      <c r="I255" s="3"/>
      <c r="J255" s="3"/>
      <c r="K255" s="3"/>
      <c r="L255" s="3"/>
      <c r="M255" s="3"/>
      <c r="N255" s="4"/>
      <c r="O255" s="4"/>
      <c r="P255" s="4"/>
      <c r="Q255" s="8" t="s">
        <v>49</v>
      </c>
      <c r="R255" s="26" t="s">
        <v>122</v>
      </c>
      <c r="W255" s="3"/>
      <c r="X255" s="3"/>
      <c r="Y255" s="36"/>
    </row>
    <row r="256" spans="1:27" x14ac:dyDescent="0.25">
      <c r="A256" s="3">
        <v>1</v>
      </c>
      <c r="B256" s="3" t="s">
        <v>69</v>
      </c>
      <c r="C256" s="3" t="s">
        <v>67</v>
      </c>
      <c r="D256" s="3">
        <v>3.3</v>
      </c>
      <c r="E256" s="3">
        <v>2.7</v>
      </c>
      <c r="F256" s="3">
        <f t="shared" si="9"/>
        <v>3</v>
      </c>
      <c r="G256" s="3">
        <f>AVERAGE(F256:F291)</f>
        <v>1.7208333333333334</v>
      </c>
      <c r="H256" s="3">
        <f>STDEV(F256:F291)</f>
        <v>0.81612105194546469</v>
      </c>
      <c r="I256" s="3">
        <v>11.2</v>
      </c>
      <c r="J256" s="3">
        <f>AVERAGE(I256:I291)</f>
        <v>11.433333333333332</v>
      </c>
      <c r="K256" s="3">
        <f>STDEV(I256:I291)</f>
        <v>0.25166114784235827</v>
      </c>
      <c r="L256" s="3">
        <v>456.4</v>
      </c>
      <c r="M256" s="3">
        <v>25.9</v>
      </c>
      <c r="N256" s="4">
        <f t="shared" si="11"/>
        <v>1.7352999999999998</v>
      </c>
      <c r="O256" s="4">
        <f>AVERAGE(N256:N291)</f>
        <v>1.7598666666666667</v>
      </c>
      <c r="P256" s="4">
        <f>STDEV(N256:N291)</f>
        <v>3.1662964695892686E-2</v>
      </c>
      <c r="Q256" s="8" t="s">
        <v>42</v>
      </c>
      <c r="R256" s="26" t="s">
        <v>122</v>
      </c>
      <c r="S256" s="1">
        <f>33/36</f>
        <v>0.91666666666666663</v>
      </c>
      <c r="T256" s="1">
        <f>12/12</f>
        <v>1</v>
      </c>
      <c r="U256" s="33">
        <f>AVERAGE(T256:T291)</f>
        <v>0.91666666666666663</v>
      </c>
      <c r="V256" s="33">
        <f>STDEV(T256:T291)</f>
        <v>0.22047927592204883</v>
      </c>
      <c r="W256" s="3">
        <v>11.2</v>
      </c>
      <c r="X256" s="3">
        <v>25.9</v>
      </c>
      <c r="Y256" s="36">
        <f t="shared" si="12"/>
        <v>0.43243243243243246</v>
      </c>
      <c r="Z256" s="36">
        <f>AVERAGE(Y256:Y282)</f>
        <v>0.43526040193564636</v>
      </c>
      <c r="AA256" s="36">
        <f>STDEV(Y256:Y285)</f>
        <v>2.4514394342069327E-3</v>
      </c>
    </row>
    <row r="257" spans="1:25" x14ac:dyDescent="0.25">
      <c r="A257" s="3">
        <v>2</v>
      </c>
      <c r="B257" s="3" t="s">
        <v>69</v>
      </c>
      <c r="C257" s="3" t="s">
        <v>67</v>
      </c>
      <c r="D257" s="3">
        <v>2.8</v>
      </c>
      <c r="E257" s="3">
        <v>1.6</v>
      </c>
      <c r="F257" s="3">
        <f t="shared" si="9"/>
        <v>2.2000000000000002</v>
      </c>
      <c r="G257" s="3"/>
      <c r="H257" s="3"/>
      <c r="I257" s="3"/>
      <c r="J257" s="3"/>
      <c r="K257" s="3"/>
      <c r="L257" s="3"/>
      <c r="M257" s="3"/>
      <c r="N257" s="4"/>
      <c r="O257" s="4"/>
      <c r="P257" s="4"/>
      <c r="Q257" s="8" t="s">
        <v>42</v>
      </c>
      <c r="R257" s="26" t="s">
        <v>122</v>
      </c>
      <c r="W257" s="3"/>
      <c r="X257" s="3"/>
      <c r="Y257" s="36"/>
    </row>
    <row r="258" spans="1:25" x14ac:dyDescent="0.25">
      <c r="A258" s="3">
        <v>3</v>
      </c>
      <c r="B258" s="3" t="s">
        <v>69</v>
      </c>
      <c r="C258" s="3" t="s">
        <v>67</v>
      </c>
      <c r="D258" s="3">
        <v>1.6</v>
      </c>
      <c r="E258" s="3">
        <v>0.8</v>
      </c>
      <c r="F258" s="3">
        <f t="shared" si="9"/>
        <v>1.2000000000000002</v>
      </c>
      <c r="G258" s="3"/>
      <c r="H258" s="3"/>
      <c r="I258" s="3"/>
      <c r="J258" s="3"/>
      <c r="K258" s="3"/>
      <c r="L258" s="3"/>
      <c r="M258" s="3"/>
      <c r="N258" s="4"/>
      <c r="O258" s="4"/>
      <c r="P258" s="4"/>
      <c r="Q258" s="8" t="s">
        <v>48</v>
      </c>
      <c r="R258" s="26" t="s">
        <v>123</v>
      </c>
      <c r="W258" s="3"/>
      <c r="X258" s="3"/>
      <c r="Y258" s="36"/>
    </row>
    <row r="259" spans="1:25" x14ac:dyDescent="0.25">
      <c r="A259" s="3">
        <v>4</v>
      </c>
      <c r="B259" s="3" t="s">
        <v>69</v>
      </c>
      <c r="C259" s="3" t="s">
        <v>67</v>
      </c>
      <c r="D259" s="3">
        <v>1.5</v>
      </c>
      <c r="E259" s="3">
        <v>1.5</v>
      </c>
      <c r="F259" s="3">
        <f t="shared" si="9"/>
        <v>1.5</v>
      </c>
      <c r="G259" s="3"/>
      <c r="H259" s="3"/>
      <c r="I259" s="3"/>
      <c r="J259" s="3"/>
      <c r="K259" s="3"/>
      <c r="L259" s="3"/>
      <c r="M259" s="3"/>
      <c r="N259" s="4"/>
      <c r="O259" s="4"/>
      <c r="P259" s="4"/>
      <c r="Q259" s="8" t="s">
        <v>42</v>
      </c>
      <c r="R259" s="26" t="s">
        <v>122</v>
      </c>
      <c r="W259" s="3"/>
      <c r="X259" s="3"/>
      <c r="Y259" s="36"/>
    </row>
    <row r="260" spans="1:25" x14ac:dyDescent="0.25">
      <c r="A260" s="3">
        <v>5</v>
      </c>
      <c r="B260" s="3" t="s">
        <v>69</v>
      </c>
      <c r="C260" s="3" t="s">
        <v>67</v>
      </c>
      <c r="D260" s="3">
        <v>1.1000000000000001</v>
      </c>
      <c r="E260" s="3">
        <v>1.3</v>
      </c>
      <c r="F260" s="3">
        <f t="shared" si="9"/>
        <v>1.2000000000000002</v>
      </c>
      <c r="G260" s="3"/>
      <c r="H260" s="3"/>
      <c r="I260" s="3"/>
      <c r="J260" s="3"/>
      <c r="K260" s="3"/>
      <c r="L260" s="3"/>
      <c r="M260" s="3"/>
      <c r="N260" s="4"/>
      <c r="O260" s="4"/>
      <c r="P260" s="4"/>
      <c r="Q260" s="8" t="s">
        <v>42</v>
      </c>
      <c r="R260" s="26" t="s">
        <v>122</v>
      </c>
      <c r="W260" s="3"/>
      <c r="X260" s="3"/>
      <c r="Y260" s="36"/>
    </row>
    <row r="261" spans="1:25" x14ac:dyDescent="0.25">
      <c r="A261" s="3">
        <v>6</v>
      </c>
      <c r="B261" s="3" t="s">
        <v>69</v>
      </c>
      <c r="C261" s="3" t="s">
        <v>67</v>
      </c>
      <c r="D261" s="3">
        <v>2</v>
      </c>
      <c r="E261" s="3">
        <v>2.5</v>
      </c>
      <c r="F261" s="3">
        <f t="shared" ref="F261:F324" si="13">AVERAGE(D261:E261)</f>
        <v>2.25</v>
      </c>
      <c r="G261" s="3"/>
      <c r="H261" s="3"/>
      <c r="I261" s="3"/>
      <c r="J261" s="3"/>
      <c r="K261" s="3"/>
      <c r="L261" s="3"/>
      <c r="M261" s="3"/>
      <c r="N261" s="4"/>
      <c r="O261" s="4"/>
      <c r="P261" s="4"/>
      <c r="Q261" s="8" t="s">
        <v>39</v>
      </c>
      <c r="R261" s="26" t="s">
        <v>122</v>
      </c>
      <c r="W261" s="3"/>
      <c r="X261" s="3"/>
      <c r="Y261" s="36"/>
    </row>
    <row r="262" spans="1:25" x14ac:dyDescent="0.25">
      <c r="A262" s="3">
        <v>7</v>
      </c>
      <c r="B262" s="3" t="s">
        <v>69</v>
      </c>
      <c r="C262" s="3" t="s">
        <v>67</v>
      </c>
      <c r="D262" s="3">
        <v>1.4</v>
      </c>
      <c r="E262" s="3">
        <v>1.2</v>
      </c>
      <c r="F262" s="3">
        <f t="shared" si="13"/>
        <v>1.2999999999999998</v>
      </c>
      <c r="G262" s="3"/>
      <c r="H262" s="3"/>
      <c r="I262" s="3"/>
      <c r="J262" s="3"/>
      <c r="K262" s="3"/>
      <c r="L262" s="3"/>
      <c r="M262" s="3"/>
      <c r="N262" s="4"/>
      <c r="O262" s="4"/>
      <c r="P262" s="4"/>
      <c r="Q262" s="8" t="s">
        <v>42</v>
      </c>
      <c r="R262" s="26" t="s">
        <v>122</v>
      </c>
      <c r="W262" s="3"/>
      <c r="X262" s="3"/>
      <c r="Y262" s="36"/>
    </row>
    <row r="263" spans="1:25" x14ac:dyDescent="0.25">
      <c r="A263" s="3">
        <v>8</v>
      </c>
      <c r="B263" s="3" t="s">
        <v>69</v>
      </c>
      <c r="C263" s="3" t="s">
        <v>67</v>
      </c>
      <c r="D263" s="3">
        <v>3</v>
      </c>
      <c r="E263" s="3">
        <v>3</v>
      </c>
      <c r="F263" s="3">
        <f t="shared" si="13"/>
        <v>3</v>
      </c>
      <c r="G263" s="3"/>
      <c r="H263" s="3"/>
      <c r="I263" s="3"/>
      <c r="J263" s="3"/>
      <c r="K263" s="3"/>
      <c r="L263" s="3"/>
      <c r="M263" s="3"/>
      <c r="N263" s="4"/>
      <c r="O263" s="4"/>
      <c r="P263" s="4"/>
      <c r="Q263" s="8" t="s">
        <v>39</v>
      </c>
      <c r="R263" s="26" t="s">
        <v>122</v>
      </c>
      <c r="W263" s="3"/>
      <c r="X263" s="3"/>
      <c r="Y263" s="36"/>
    </row>
    <row r="264" spans="1:25" x14ac:dyDescent="0.25">
      <c r="A264" s="3">
        <v>9</v>
      </c>
      <c r="B264" s="3" t="s">
        <v>69</v>
      </c>
      <c r="C264" s="3" t="s">
        <v>67</v>
      </c>
      <c r="D264" s="3">
        <v>1</v>
      </c>
      <c r="E264" s="3">
        <v>0.3</v>
      </c>
      <c r="F264" s="3">
        <f t="shared" si="13"/>
        <v>0.65</v>
      </c>
      <c r="G264" s="3"/>
      <c r="H264" s="3"/>
      <c r="I264" s="3"/>
      <c r="J264" s="3"/>
      <c r="K264" s="3"/>
      <c r="L264" s="3"/>
      <c r="M264" s="3"/>
      <c r="N264" s="4"/>
      <c r="O264" s="4"/>
      <c r="P264" s="4"/>
      <c r="Q264" s="8" t="s">
        <v>42</v>
      </c>
      <c r="R264" s="26" t="s">
        <v>122</v>
      </c>
      <c r="W264" s="3"/>
      <c r="X264" s="3"/>
      <c r="Y264" s="36"/>
    </row>
    <row r="265" spans="1:25" x14ac:dyDescent="0.25">
      <c r="A265" s="3">
        <v>10</v>
      </c>
      <c r="B265" s="3" t="s">
        <v>69</v>
      </c>
      <c r="C265" s="3" t="s">
        <v>67</v>
      </c>
      <c r="D265" s="3">
        <v>1.7</v>
      </c>
      <c r="E265" s="3">
        <v>2.7</v>
      </c>
      <c r="F265" s="3">
        <f t="shared" si="13"/>
        <v>2.2000000000000002</v>
      </c>
      <c r="G265" s="3"/>
      <c r="H265" s="3"/>
      <c r="I265" s="3"/>
      <c r="J265" s="3"/>
      <c r="K265" s="3"/>
      <c r="L265" s="3"/>
      <c r="M265" s="3"/>
      <c r="N265" s="4"/>
      <c r="O265" s="4"/>
      <c r="P265" s="4"/>
      <c r="Q265" s="8" t="s">
        <v>44</v>
      </c>
      <c r="R265" s="26" t="s">
        <v>122</v>
      </c>
      <c r="W265" s="3"/>
      <c r="X265" s="3"/>
      <c r="Y265" s="36"/>
    </row>
    <row r="266" spans="1:25" x14ac:dyDescent="0.25">
      <c r="A266" s="3">
        <v>11</v>
      </c>
      <c r="B266" s="3" t="s">
        <v>69</v>
      </c>
      <c r="C266" s="3" t="s">
        <v>67</v>
      </c>
      <c r="D266" s="3">
        <v>3</v>
      </c>
      <c r="E266" s="3">
        <v>4.5999999999999996</v>
      </c>
      <c r="F266" s="3">
        <f t="shared" si="13"/>
        <v>3.8</v>
      </c>
      <c r="G266" s="3"/>
      <c r="H266" s="3"/>
      <c r="I266" s="3"/>
      <c r="J266" s="3"/>
      <c r="K266" s="3"/>
      <c r="L266" s="3"/>
      <c r="M266" s="3"/>
      <c r="N266" s="4"/>
      <c r="O266" s="4"/>
      <c r="P266" s="4"/>
      <c r="Q266" s="8"/>
      <c r="R266" s="26" t="s">
        <v>121</v>
      </c>
      <c r="W266" s="3"/>
      <c r="X266" s="3"/>
      <c r="Y266" s="36"/>
    </row>
    <row r="267" spans="1:25" x14ac:dyDescent="0.25">
      <c r="A267" s="3">
        <v>12</v>
      </c>
      <c r="B267" s="3" t="s">
        <v>69</v>
      </c>
      <c r="C267" s="3" t="s">
        <v>67</v>
      </c>
      <c r="D267" s="3">
        <v>1.8</v>
      </c>
      <c r="E267" s="3">
        <v>1.6</v>
      </c>
      <c r="F267" s="3">
        <f t="shared" si="13"/>
        <v>1.7000000000000002</v>
      </c>
      <c r="G267" s="3"/>
      <c r="H267" s="3"/>
      <c r="I267" s="3"/>
      <c r="J267" s="3"/>
      <c r="K267" s="3"/>
      <c r="L267" s="3"/>
      <c r="M267" s="3"/>
      <c r="N267" s="4"/>
      <c r="O267" s="4"/>
      <c r="P267" s="4"/>
      <c r="Q267" s="8" t="s">
        <v>44</v>
      </c>
      <c r="R267" s="26" t="s">
        <v>122</v>
      </c>
      <c r="W267" s="3"/>
      <c r="X267" s="3"/>
      <c r="Y267" s="36"/>
    </row>
    <row r="268" spans="1:25" x14ac:dyDescent="0.25">
      <c r="A268" s="3">
        <v>13</v>
      </c>
      <c r="B268" s="3" t="s">
        <v>69</v>
      </c>
      <c r="C268" s="3" t="s">
        <v>67</v>
      </c>
      <c r="D268" s="3">
        <v>1.1000000000000001</v>
      </c>
      <c r="E268" s="3">
        <v>1</v>
      </c>
      <c r="F268" s="3">
        <f t="shared" si="13"/>
        <v>1.05</v>
      </c>
      <c r="G268" s="3"/>
      <c r="H268" s="3"/>
      <c r="I268" s="3">
        <v>11.7</v>
      </c>
      <c r="J268" s="3"/>
      <c r="K268" s="3"/>
      <c r="L268" s="3">
        <v>451.4</v>
      </c>
      <c r="M268" s="3">
        <v>26.8</v>
      </c>
      <c r="N268" s="4">
        <f t="shared" ref="N268:N316" si="14">M268*0.1*0.067*100/10</f>
        <v>1.7956000000000003</v>
      </c>
      <c r="O268" s="4"/>
      <c r="P268" s="4"/>
      <c r="Q268" s="8" t="s">
        <v>42</v>
      </c>
      <c r="R268" s="26" t="s">
        <v>122</v>
      </c>
      <c r="T268" s="1">
        <f>8/12</f>
        <v>0.66666666666666663</v>
      </c>
      <c r="W268" s="3">
        <v>11.7</v>
      </c>
      <c r="X268" s="3">
        <v>26.8</v>
      </c>
      <c r="Y268" s="36">
        <f t="shared" ref="Y268:Y316" si="15">W268/X268</f>
        <v>0.43656716417910446</v>
      </c>
    </row>
    <row r="269" spans="1:25" x14ac:dyDescent="0.25">
      <c r="A269" s="3">
        <v>14</v>
      </c>
      <c r="B269" s="3" t="s">
        <v>69</v>
      </c>
      <c r="C269" s="3" t="s">
        <v>67</v>
      </c>
      <c r="D269" s="3">
        <v>1.1000000000000001</v>
      </c>
      <c r="E269" s="3">
        <v>1.6</v>
      </c>
      <c r="F269" s="3">
        <f t="shared" si="13"/>
        <v>1.35</v>
      </c>
      <c r="G269" s="3"/>
      <c r="H269" s="3"/>
      <c r="I269" s="3"/>
      <c r="J269" s="3"/>
      <c r="K269" s="3"/>
      <c r="L269" s="3"/>
      <c r="M269" s="3"/>
      <c r="N269" s="4"/>
      <c r="O269" s="4"/>
      <c r="P269" s="4"/>
      <c r="Q269" s="8"/>
      <c r="R269" s="26" t="s">
        <v>121</v>
      </c>
      <c r="W269" s="3"/>
      <c r="X269" s="3"/>
      <c r="Y269" s="36"/>
    </row>
    <row r="270" spans="1:25" x14ac:dyDescent="0.25">
      <c r="A270" s="3">
        <v>15</v>
      </c>
      <c r="B270" s="3" t="s">
        <v>69</v>
      </c>
      <c r="C270" s="3" t="s">
        <v>67</v>
      </c>
      <c r="D270" s="3">
        <v>1.3</v>
      </c>
      <c r="E270" s="3">
        <v>1.3</v>
      </c>
      <c r="F270" s="3">
        <f t="shared" si="13"/>
        <v>1.3</v>
      </c>
      <c r="G270" s="3"/>
      <c r="H270" s="3"/>
      <c r="I270" s="3"/>
      <c r="J270" s="3"/>
      <c r="K270" s="3"/>
      <c r="L270" s="3"/>
      <c r="M270" s="3"/>
      <c r="N270" s="4"/>
      <c r="O270" s="4"/>
      <c r="P270" s="4"/>
      <c r="Q270" s="8" t="s">
        <v>42</v>
      </c>
      <c r="R270" s="26" t="s">
        <v>122</v>
      </c>
      <c r="W270" s="3"/>
      <c r="X270" s="3"/>
      <c r="Y270" s="36"/>
    </row>
    <row r="271" spans="1:25" x14ac:dyDescent="0.25">
      <c r="A271" s="3">
        <v>16</v>
      </c>
      <c r="B271" s="3" t="s">
        <v>69</v>
      </c>
      <c r="C271" s="3" t="s">
        <v>67</v>
      </c>
      <c r="D271" s="3">
        <v>0</v>
      </c>
      <c r="E271" s="3">
        <v>0.4</v>
      </c>
      <c r="F271" s="3">
        <f t="shared" si="13"/>
        <v>0.2</v>
      </c>
      <c r="G271" s="3"/>
      <c r="H271" s="3"/>
      <c r="I271" s="3"/>
      <c r="J271" s="3"/>
      <c r="K271" s="3"/>
      <c r="L271" s="3"/>
      <c r="M271" s="3"/>
      <c r="N271" s="4"/>
      <c r="O271" s="4"/>
      <c r="P271" s="4"/>
      <c r="Q271" s="8" t="s">
        <v>54</v>
      </c>
      <c r="R271" s="26" t="s">
        <v>122</v>
      </c>
      <c r="W271" s="3"/>
      <c r="X271" s="3"/>
      <c r="Y271" s="36"/>
    </row>
    <row r="272" spans="1:25" x14ac:dyDescent="0.25">
      <c r="A272" s="3">
        <v>17</v>
      </c>
      <c r="B272" s="3" t="s">
        <v>69</v>
      </c>
      <c r="C272" s="3" t="s">
        <v>67</v>
      </c>
      <c r="D272" s="3">
        <v>1.5</v>
      </c>
      <c r="E272" s="3">
        <v>1.5</v>
      </c>
      <c r="F272" s="3">
        <f t="shared" si="13"/>
        <v>1.5</v>
      </c>
      <c r="G272" s="3"/>
      <c r="H272" s="3"/>
      <c r="I272" s="3"/>
      <c r="J272" s="3"/>
      <c r="K272" s="3"/>
      <c r="L272" s="3"/>
      <c r="M272" s="3"/>
      <c r="N272" s="4"/>
      <c r="O272" s="4"/>
      <c r="P272" s="4"/>
      <c r="Q272" s="8" t="s">
        <v>42</v>
      </c>
      <c r="R272" s="26" t="s">
        <v>122</v>
      </c>
      <c r="W272" s="3"/>
      <c r="X272" s="3"/>
      <c r="Y272" s="36"/>
    </row>
    <row r="273" spans="1:25" x14ac:dyDescent="0.25">
      <c r="A273" s="3">
        <v>18</v>
      </c>
      <c r="B273" s="3" t="s">
        <v>69</v>
      </c>
      <c r="C273" s="3" t="s">
        <v>67</v>
      </c>
      <c r="D273" s="3">
        <v>2.6</v>
      </c>
      <c r="E273" s="3">
        <v>2</v>
      </c>
      <c r="F273" s="3">
        <f t="shared" si="13"/>
        <v>2.2999999999999998</v>
      </c>
      <c r="G273" s="3"/>
      <c r="H273" s="3"/>
      <c r="I273" s="3"/>
      <c r="J273" s="3"/>
      <c r="K273" s="3"/>
      <c r="L273" s="3"/>
      <c r="M273" s="3"/>
      <c r="N273" s="4"/>
      <c r="O273" s="4"/>
      <c r="P273" s="4"/>
      <c r="Q273" s="8" t="s">
        <v>39</v>
      </c>
      <c r="R273" s="26" t="s">
        <v>122</v>
      </c>
      <c r="W273" s="3"/>
      <c r="X273" s="3"/>
      <c r="Y273" s="36"/>
    </row>
    <row r="274" spans="1:25" x14ac:dyDescent="0.25">
      <c r="A274" s="3">
        <v>19</v>
      </c>
      <c r="B274" s="3" t="s">
        <v>69</v>
      </c>
      <c r="C274" s="3" t="s">
        <v>67</v>
      </c>
      <c r="D274" s="3">
        <v>1</v>
      </c>
      <c r="E274" s="3">
        <v>2.8</v>
      </c>
      <c r="F274" s="3">
        <f t="shared" si="13"/>
        <v>1.9</v>
      </c>
      <c r="G274" s="3"/>
      <c r="H274" s="3"/>
      <c r="I274" s="3"/>
      <c r="J274" s="3"/>
      <c r="K274" s="3"/>
      <c r="L274" s="3"/>
      <c r="M274" s="3"/>
      <c r="N274" s="4"/>
      <c r="O274" s="4"/>
      <c r="P274" s="4"/>
      <c r="Q274" s="8"/>
      <c r="R274" s="26" t="s">
        <v>121</v>
      </c>
      <c r="W274" s="3"/>
      <c r="X274" s="3"/>
      <c r="Y274" s="36"/>
    </row>
    <row r="275" spans="1:25" x14ac:dyDescent="0.25">
      <c r="A275" s="3">
        <v>20</v>
      </c>
      <c r="B275" s="3" t="s">
        <v>69</v>
      </c>
      <c r="C275" s="3" t="s">
        <v>67</v>
      </c>
      <c r="D275" s="3">
        <v>0.3</v>
      </c>
      <c r="E275" s="3">
        <v>0.3</v>
      </c>
      <c r="F275" s="3">
        <f t="shared" si="13"/>
        <v>0.3</v>
      </c>
      <c r="G275" s="3"/>
      <c r="H275" s="3"/>
      <c r="I275" s="3"/>
      <c r="J275" s="3"/>
      <c r="K275" s="3"/>
      <c r="L275" s="3"/>
      <c r="M275" s="3"/>
      <c r="N275" s="4"/>
      <c r="O275" s="4"/>
      <c r="P275" s="4"/>
      <c r="Q275" s="8" t="s">
        <v>42</v>
      </c>
      <c r="R275" s="26" t="s">
        <v>122</v>
      </c>
      <c r="W275" s="3"/>
      <c r="X275" s="3"/>
      <c r="Y275" s="36"/>
    </row>
    <row r="276" spans="1:25" x14ac:dyDescent="0.25">
      <c r="A276" s="3">
        <v>21</v>
      </c>
      <c r="B276" s="3" t="s">
        <v>69</v>
      </c>
      <c r="C276" s="3" t="s">
        <v>67</v>
      </c>
      <c r="D276" s="3">
        <v>1.1000000000000001</v>
      </c>
      <c r="E276" s="3">
        <v>1.8</v>
      </c>
      <c r="F276" s="3">
        <f t="shared" si="13"/>
        <v>1.4500000000000002</v>
      </c>
      <c r="G276" s="3"/>
      <c r="H276" s="3"/>
      <c r="I276" s="3"/>
      <c r="J276" s="3"/>
      <c r="K276" s="3"/>
      <c r="L276" s="3"/>
      <c r="M276" s="3"/>
      <c r="N276" s="4"/>
      <c r="O276" s="4"/>
      <c r="P276" s="4"/>
      <c r="Q276" s="8" t="s">
        <v>42</v>
      </c>
      <c r="R276" s="26" t="s">
        <v>122</v>
      </c>
      <c r="W276" s="3"/>
      <c r="X276" s="3"/>
      <c r="Y276" s="36"/>
    </row>
    <row r="277" spans="1:25" x14ac:dyDescent="0.25">
      <c r="A277" s="3">
        <v>22</v>
      </c>
      <c r="B277" s="3" t="s">
        <v>69</v>
      </c>
      <c r="C277" s="3" t="s">
        <v>67</v>
      </c>
      <c r="D277" s="3">
        <v>2.8</v>
      </c>
      <c r="E277" s="3">
        <v>2.6</v>
      </c>
      <c r="F277" s="3">
        <f t="shared" si="13"/>
        <v>2.7</v>
      </c>
      <c r="G277" s="3"/>
      <c r="H277" s="3"/>
      <c r="I277" s="3"/>
      <c r="J277" s="3"/>
      <c r="K277" s="3"/>
      <c r="L277" s="3"/>
      <c r="M277" s="3"/>
      <c r="N277" s="4"/>
      <c r="O277" s="4"/>
      <c r="P277" s="4"/>
      <c r="Q277" s="8"/>
      <c r="R277" s="26" t="s">
        <v>121</v>
      </c>
      <c r="W277" s="3"/>
      <c r="X277" s="3"/>
      <c r="Y277" s="36"/>
    </row>
    <row r="278" spans="1:25" x14ac:dyDescent="0.25">
      <c r="A278" s="3">
        <v>23</v>
      </c>
      <c r="B278" s="3" t="s">
        <v>69</v>
      </c>
      <c r="C278" s="3" t="s">
        <v>67</v>
      </c>
      <c r="D278" s="3">
        <v>2.8</v>
      </c>
      <c r="E278" s="3">
        <v>3.1</v>
      </c>
      <c r="F278" s="3">
        <f t="shared" si="13"/>
        <v>2.95</v>
      </c>
      <c r="G278" s="3"/>
      <c r="H278" s="3"/>
      <c r="I278" s="3"/>
      <c r="J278" s="3"/>
      <c r="K278" s="3"/>
      <c r="L278" s="3"/>
      <c r="M278" s="3"/>
      <c r="N278" s="4"/>
      <c r="O278" s="4"/>
      <c r="P278" s="4"/>
      <c r="Q278" s="8"/>
      <c r="R278" s="26" t="s">
        <v>121</v>
      </c>
      <c r="W278" s="3"/>
      <c r="X278" s="3"/>
      <c r="Y278" s="36"/>
    </row>
    <row r="279" spans="1:25" x14ac:dyDescent="0.25">
      <c r="A279" s="3">
        <v>24</v>
      </c>
      <c r="B279" s="3" t="s">
        <v>69</v>
      </c>
      <c r="C279" s="3" t="s">
        <v>67</v>
      </c>
      <c r="D279" s="3">
        <v>1</v>
      </c>
      <c r="E279" s="3">
        <v>0.3</v>
      </c>
      <c r="F279" s="3">
        <f t="shared" si="13"/>
        <v>0.65</v>
      </c>
      <c r="G279" s="3"/>
      <c r="H279" s="3"/>
      <c r="I279" s="3"/>
      <c r="J279" s="3"/>
      <c r="K279" s="3"/>
      <c r="L279" s="3"/>
      <c r="M279" s="3"/>
      <c r="N279" s="4"/>
      <c r="O279" s="4"/>
      <c r="P279" s="4"/>
      <c r="Q279" s="8" t="s">
        <v>42</v>
      </c>
      <c r="R279" s="26" t="s">
        <v>122</v>
      </c>
      <c r="W279" s="3"/>
      <c r="X279" s="3"/>
      <c r="Y279" s="36"/>
    </row>
    <row r="280" spans="1:25" x14ac:dyDescent="0.25">
      <c r="A280" s="3">
        <v>25</v>
      </c>
      <c r="B280" s="3" t="s">
        <v>69</v>
      </c>
      <c r="C280" s="3" t="s">
        <v>67</v>
      </c>
      <c r="D280" s="3">
        <v>1.7</v>
      </c>
      <c r="E280" s="3">
        <v>1.8</v>
      </c>
      <c r="F280" s="3">
        <f t="shared" si="13"/>
        <v>1.75</v>
      </c>
      <c r="G280" s="3"/>
      <c r="H280" s="3"/>
      <c r="I280" s="3">
        <v>11.4</v>
      </c>
      <c r="J280" s="3"/>
      <c r="K280" s="3"/>
      <c r="L280" s="3">
        <v>496.8</v>
      </c>
      <c r="M280" s="3">
        <v>26.1</v>
      </c>
      <c r="N280" s="4">
        <f t="shared" si="14"/>
        <v>1.7487000000000001</v>
      </c>
      <c r="O280" s="4"/>
      <c r="P280" s="4"/>
      <c r="Q280" s="8" t="s">
        <v>42</v>
      </c>
      <c r="R280" s="26" t="s">
        <v>122</v>
      </c>
      <c r="T280" s="1">
        <f>13/12</f>
        <v>1.0833333333333333</v>
      </c>
      <c r="W280" s="3">
        <v>11.4</v>
      </c>
      <c r="X280" s="3">
        <v>26.1</v>
      </c>
      <c r="Y280" s="36">
        <f t="shared" si="15"/>
        <v>0.43678160919540227</v>
      </c>
    </row>
    <row r="281" spans="1:25" x14ac:dyDescent="0.25">
      <c r="A281" s="3">
        <v>26</v>
      </c>
      <c r="B281" s="3" t="s">
        <v>69</v>
      </c>
      <c r="C281" s="3" t="s">
        <v>67</v>
      </c>
      <c r="D281" s="3">
        <v>0.2</v>
      </c>
      <c r="E281" s="3">
        <v>0.3</v>
      </c>
      <c r="F281" s="3">
        <f t="shared" si="13"/>
        <v>0.25</v>
      </c>
      <c r="G281" s="3"/>
      <c r="H281" s="3"/>
      <c r="I281" s="3"/>
      <c r="J281" s="3"/>
      <c r="K281" s="3"/>
      <c r="L281" s="3"/>
      <c r="M281" s="3"/>
      <c r="N281" s="4"/>
      <c r="O281" s="4"/>
      <c r="P281" s="4"/>
      <c r="Q281" s="8" t="s">
        <v>57</v>
      </c>
      <c r="R281" s="26" t="s">
        <v>123</v>
      </c>
      <c r="W281" s="3"/>
      <c r="X281" s="3"/>
      <c r="Y281" s="36"/>
    </row>
    <row r="282" spans="1:25" x14ac:dyDescent="0.25">
      <c r="A282" s="3">
        <v>27</v>
      </c>
      <c r="B282" s="3" t="s">
        <v>69</v>
      </c>
      <c r="C282" s="3" t="s">
        <v>67</v>
      </c>
      <c r="D282" s="3">
        <v>1.4</v>
      </c>
      <c r="E282" s="3">
        <v>1.5</v>
      </c>
      <c r="F282" s="3">
        <f t="shared" si="13"/>
        <v>1.45</v>
      </c>
      <c r="G282" s="3"/>
      <c r="H282" s="3"/>
      <c r="I282" s="3"/>
      <c r="J282" s="3"/>
      <c r="K282" s="3"/>
      <c r="L282" s="3"/>
      <c r="M282" s="3"/>
      <c r="N282" s="4"/>
      <c r="O282" s="4"/>
      <c r="P282" s="4"/>
      <c r="Q282" s="8" t="s">
        <v>42</v>
      </c>
      <c r="R282" s="26" t="s">
        <v>122</v>
      </c>
      <c r="W282" s="3"/>
      <c r="X282" s="3"/>
      <c r="Y282" s="36"/>
    </row>
    <row r="283" spans="1:25" x14ac:dyDescent="0.25">
      <c r="A283" s="3">
        <v>28</v>
      </c>
      <c r="B283" s="3" t="s">
        <v>69</v>
      </c>
      <c r="C283" s="3" t="s">
        <v>67</v>
      </c>
      <c r="D283" s="3">
        <v>2.2999999999999998</v>
      </c>
      <c r="E283" s="3">
        <v>3.4</v>
      </c>
      <c r="F283" s="3">
        <f t="shared" si="13"/>
        <v>2.8499999999999996</v>
      </c>
      <c r="G283" s="3"/>
      <c r="H283" s="3"/>
      <c r="I283" s="3"/>
      <c r="J283" s="3"/>
      <c r="K283" s="3"/>
      <c r="L283" s="3"/>
      <c r="M283" s="3"/>
      <c r="N283" s="4"/>
      <c r="O283" s="4"/>
      <c r="P283" s="4"/>
      <c r="Q283" s="8" t="s">
        <v>39</v>
      </c>
      <c r="R283" s="26" t="s">
        <v>122</v>
      </c>
      <c r="W283" s="3"/>
      <c r="X283" s="3"/>
      <c r="Y283" s="36"/>
    </row>
    <row r="284" spans="1:25" x14ac:dyDescent="0.25">
      <c r="A284" s="3">
        <v>29</v>
      </c>
      <c r="B284" s="3" t="s">
        <v>69</v>
      </c>
      <c r="C284" s="3" t="s">
        <v>67</v>
      </c>
      <c r="D284" s="3">
        <v>2.1</v>
      </c>
      <c r="E284" s="3">
        <v>1.9</v>
      </c>
      <c r="F284" s="3">
        <f t="shared" si="13"/>
        <v>2</v>
      </c>
      <c r="G284" s="3"/>
      <c r="H284" s="3"/>
      <c r="I284" s="3"/>
      <c r="J284" s="3"/>
      <c r="K284" s="3"/>
      <c r="L284" s="3"/>
      <c r="M284" s="3"/>
      <c r="N284" s="4"/>
      <c r="O284" s="4"/>
      <c r="P284" s="4"/>
      <c r="Q284" s="8" t="s">
        <v>39</v>
      </c>
      <c r="R284" s="26" t="s">
        <v>122</v>
      </c>
      <c r="W284" s="3"/>
      <c r="X284" s="3"/>
      <c r="Y284" s="36"/>
    </row>
    <row r="285" spans="1:25" x14ac:dyDescent="0.25">
      <c r="A285" s="3">
        <v>30</v>
      </c>
      <c r="B285" s="3" t="s">
        <v>69</v>
      </c>
      <c r="C285" s="3" t="s">
        <v>67</v>
      </c>
      <c r="D285" s="3">
        <v>1.9</v>
      </c>
      <c r="E285" s="3">
        <v>1.8</v>
      </c>
      <c r="F285" s="3">
        <f t="shared" si="13"/>
        <v>1.85</v>
      </c>
      <c r="G285" s="3"/>
      <c r="H285" s="3"/>
      <c r="I285" s="3"/>
      <c r="J285" s="3"/>
      <c r="K285" s="3"/>
      <c r="L285" s="3"/>
      <c r="M285" s="3"/>
      <c r="N285" s="4"/>
      <c r="O285" s="4"/>
      <c r="P285" s="4"/>
      <c r="Q285" s="8" t="s">
        <v>45</v>
      </c>
      <c r="R285" s="26" t="s">
        <v>122</v>
      </c>
      <c r="W285" s="3"/>
      <c r="X285" s="3"/>
      <c r="Y285" s="36"/>
    </row>
    <row r="286" spans="1:25" x14ac:dyDescent="0.25">
      <c r="A286" s="3">
        <v>31</v>
      </c>
      <c r="B286" s="3" t="s">
        <v>69</v>
      </c>
      <c r="C286" s="3" t="s">
        <v>67</v>
      </c>
      <c r="D286" s="3">
        <v>2.1</v>
      </c>
      <c r="E286" s="3">
        <v>2</v>
      </c>
      <c r="F286" s="3">
        <f t="shared" si="13"/>
        <v>2.0499999999999998</v>
      </c>
      <c r="G286" s="3"/>
      <c r="H286" s="3"/>
      <c r="I286" s="3"/>
      <c r="J286" s="3"/>
      <c r="K286" s="3"/>
      <c r="L286" s="3"/>
      <c r="M286" s="3"/>
      <c r="N286" s="4"/>
      <c r="O286" s="4"/>
      <c r="P286" s="4"/>
      <c r="Q286" s="8" t="s">
        <v>40</v>
      </c>
      <c r="R286" s="26" t="s">
        <v>122</v>
      </c>
      <c r="W286" s="3"/>
      <c r="X286" s="3"/>
      <c r="Y286" s="36"/>
    </row>
    <row r="287" spans="1:25" x14ac:dyDescent="0.25">
      <c r="A287" s="3">
        <v>32</v>
      </c>
      <c r="B287" s="3" t="s">
        <v>69</v>
      </c>
      <c r="C287" s="3" t="s">
        <v>67</v>
      </c>
      <c r="D287" s="3">
        <v>1.3</v>
      </c>
      <c r="E287" s="3">
        <v>2.1</v>
      </c>
      <c r="F287" s="3">
        <f t="shared" si="13"/>
        <v>1.7000000000000002</v>
      </c>
      <c r="G287" s="3"/>
      <c r="H287" s="3"/>
      <c r="I287" s="3"/>
      <c r="J287" s="3"/>
      <c r="K287" s="3"/>
      <c r="L287" s="3"/>
      <c r="M287" s="3"/>
      <c r="N287" s="4"/>
      <c r="O287" s="4"/>
      <c r="P287" s="4"/>
      <c r="Q287" s="8" t="s">
        <v>44</v>
      </c>
      <c r="R287" s="26" t="s">
        <v>122</v>
      </c>
      <c r="W287" s="3"/>
      <c r="X287" s="3"/>
      <c r="Y287" s="36"/>
    </row>
    <row r="288" spans="1:25" x14ac:dyDescent="0.25">
      <c r="A288" s="3">
        <v>33</v>
      </c>
      <c r="B288" s="3" t="s">
        <v>69</v>
      </c>
      <c r="C288" s="3" t="s">
        <v>67</v>
      </c>
      <c r="D288" s="3">
        <v>1.9</v>
      </c>
      <c r="E288" s="3">
        <v>1.7</v>
      </c>
      <c r="F288" s="3">
        <f t="shared" si="13"/>
        <v>1.7999999999999998</v>
      </c>
      <c r="G288" s="3"/>
      <c r="H288" s="3"/>
      <c r="I288" s="3"/>
      <c r="J288" s="3"/>
      <c r="K288" s="3"/>
      <c r="L288" s="3"/>
      <c r="M288" s="3"/>
      <c r="N288" s="4"/>
      <c r="O288" s="4"/>
      <c r="P288" s="4"/>
      <c r="Q288" s="8" t="s">
        <v>40</v>
      </c>
      <c r="R288" s="26" t="s">
        <v>122</v>
      </c>
      <c r="W288" s="3"/>
      <c r="X288" s="3"/>
      <c r="Y288" s="36"/>
    </row>
    <row r="289" spans="1:27" x14ac:dyDescent="0.25">
      <c r="A289" s="3">
        <v>34</v>
      </c>
      <c r="B289" s="3" t="s">
        <v>69</v>
      </c>
      <c r="C289" s="3" t="s">
        <v>67</v>
      </c>
      <c r="D289" s="3">
        <v>1.6</v>
      </c>
      <c r="E289" s="3">
        <v>1.7</v>
      </c>
      <c r="F289" s="3">
        <f t="shared" si="13"/>
        <v>1.65</v>
      </c>
      <c r="G289" s="3"/>
      <c r="H289" s="3"/>
      <c r="I289" s="3"/>
      <c r="J289" s="3"/>
      <c r="K289" s="3"/>
      <c r="L289" s="3"/>
      <c r="M289" s="3"/>
      <c r="N289" s="4"/>
      <c r="O289" s="4"/>
      <c r="P289" s="4"/>
      <c r="Q289" s="8" t="s">
        <v>44</v>
      </c>
      <c r="R289" s="26" t="s">
        <v>122</v>
      </c>
      <c r="W289" s="3"/>
      <c r="X289" s="3"/>
      <c r="Y289" s="36"/>
    </row>
    <row r="290" spans="1:27" x14ac:dyDescent="0.25">
      <c r="A290" s="3">
        <v>35</v>
      </c>
      <c r="B290" s="3" t="s">
        <v>69</v>
      </c>
      <c r="C290" s="3" t="s">
        <v>67</v>
      </c>
      <c r="D290" s="3">
        <v>1.6</v>
      </c>
      <c r="E290" s="3">
        <v>1.5</v>
      </c>
      <c r="F290" s="3">
        <f t="shared" si="13"/>
        <v>1.55</v>
      </c>
      <c r="G290" s="3"/>
      <c r="H290" s="3"/>
      <c r="I290" s="3"/>
      <c r="J290" s="3"/>
      <c r="K290" s="3"/>
      <c r="L290" s="3"/>
      <c r="M290" s="3"/>
      <c r="N290" s="4"/>
      <c r="O290" s="4"/>
      <c r="P290" s="4"/>
      <c r="Q290" s="8" t="s">
        <v>42</v>
      </c>
      <c r="R290" s="26" t="s">
        <v>122</v>
      </c>
      <c r="W290" s="3"/>
      <c r="X290" s="3"/>
      <c r="Y290" s="36"/>
    </row>
    <row r="291" spans="1:27" x14ac:dyDescent="0.25">
      <c r="A291" s="3">
        <v>36</v>
      </c>
      <c r="B291" s="3" t="s">
        <v>69</v>
      </c>
      <c r="C291" s="3" t="s">
        <v>67</v>
      </c>
      <c r="D291" s="3">
        <v>1.5</v>
      </c>
      <c r="E291" s="3">
        <v>1.3</v>
      </c>
      <c r="F291" s="3">
        <f t="shared" si="13"/>
        <v>1.4</v>
      </c>
      <c r="G291" s="3"/>
      <c r="H291" s="3"/>
      <c r="I291" s="3"/>
      <c r="J291" s="3"/>
      <c r="K291" s="3"/>
      <c r="L291" s="3"/>
      <c r="M291" s="3"/>
      <c r="N291" s="4"/>
      <c r="O291" s="4"/>
      <c r="P291" s="4"/>
      <c r="Q291" s="8" t="s">
        <v>39</v>
      </c>
      <c r="R291" s="26" t="s">
        <v>122</v>
      </c>
      <c r="W291" s="3"/>
      <c r="X291" s="3"/>
      <c r="Y291" s="36"/>
    </row>
    <row r="292" spans="1:27" x14ac:dyDescent="0.25">
      <c r="A292" s="3">
        <v>1</v>
      </c>
      <c r="B292" s="3" t="s">
        <v>70</v>
      </c>
      <c r="C292" s="3" t="s">
        <v>67</v>
      </c>
      <c r="D292" s="3">
        <v>4.3</v>
      </c>
      <c r="E292" s="3">
        <v>3.9</v>
      </c>
      <c r="F292" s="3">
        <f t="shared" si="13"/>
        <v>4.0999999999999996</v>
      </c>
      <c r="G292" s="3">
        <f>AVERAGE(F292:F327)</f>
        <v>4.1309722222222236</v>
      </c>
      <c r="H292" s="3">
        <f>STDEV(F292:F327)</f>
        <v>0.58064473948538564</v>
      </c>
      <c r="I292" s="3">
        <v>10.3</v>
      </c>
      <c r="J292" s="3">
        <f>AVERAGE(I292:I327)</f>
        <v>10.566666666666668</v>
      </c>
      <c r="K292" s="3">
        <f>STDEV(I292:I327)</f>
        <v>0.25166114784235827</v>
      </c>
      <c r="L292" s="3">
        <v>1023</v>
      </c>
      <c r="M292" s="3">
        <v>19.5</v>
      </c>
      <c r="N292" s="4">
        <f t="shared" si="14"/>
        <v>1.3065000000000002</v>
      </c>
      <c r="O292" s="4">
        <f>AVERAGE(N292:N327)</f>
        <v>1.3221333333333336</v>
      </c>
      <c r="P292" s="4">
        <f>STDEV(N292:N327)</f>
        <v>1.6861296905437945E-2</v>
      </c>
      <c r="Q292" s="8" t="s">
        <v>44</v>
      </c>
      <c r="R292" s="26" t="s">
        <v>122</v>
      </c>
      <c r="S292" s="1">
        <f>26/36</f>
        <v>0.72222222222222221</v>
      </c>
      <c r="T292" s="1">
        <f>8/12</f>
        <v>0.66666666666666663</v>
      </c>
      <c r="U292" s="33">
        <f>AVERAGE(T292:T327)</f>
        <v>0.72222222222222221</v>
      </c>
      <c r="V292" s="33">
        <f>STDEV(T292:T327)</f>
        <v>0.2545875386086579</v>
      </c>
      <c r="W292" s="3">
        <v>10.3</v>
      </c>
      <c r="X292" s="3">
        <v>19.5</v>
      </c>
      <c r="Y292" s="36">
        <f t="shared" si="15"/>
        <v>0.52820512820512822</v>
      </c>
      <c r="Z292" s="36">
        <f>AVERAGE(Y292:Y318)</f>
        <v>0.53542539806499201</v>
      </c>
      <c r="AA292" s="36">
        <f>STDEV(Y292:Y321)</f>
        <v>6.3268806880502617E-3</v>
      </c>
    </row>
    <row r="293" spans="1:27" x14ac:dyDescent="0.25">
      <c r="A293" s="3">
        <v>2</v>
      </c>
      <c r="B293" s="3" t="s">
        <v>70</v>
      </c>
      <c r="C293" s="3" t="s">
        <v>67</v>
      </c>
      <c r="D293" s="3">
        <v>3.2</v>
      </c>
      <c r="E293" s="3">
        <v>4.2</v>
      </c>
      <c r="F293" s="3">
        <f t="shared" si="13"/>
        <v>3.7</v>
      </c>
      <c r="G293" s="3"/>
      <c r="H293" s="3"/>
      <c r="I293" s="3"/>
      <c r="J293" s="3"/>
      <c r="K293" s="3"/>
      <c r="L293" s="3"/>
      <c r="M293" s="3"/>
      <c r="N293" s="4"/>
      <c r="O293" s="4"/>
      <c r="P293" s="4"/>
      <c r="Q293" s="8" t="s">
        <v>42</v>
      </c>
      <c r="R293" s="26" t="s">
        <v>122</v>
      </c>
      <c r="W293" s="3"/>
      <c r="X293" s="3"/>
      <c r="Y293" s="36"/>
    </row>
    <row r="294" spans="1:27" x14ac:dyDescent="0.25">
      <c r="A294" s="3">
        <v>3</v>
      </c>
      <c r="B294" s="3" t="s">
        <v>70</v>
      </c>
      <c r="C294" s="3" t="s">
        <v>67</v>
      </c>
      <c r="D294" s="3">
        <v>4.5</v>
      </c>
      <c r="E294" s="3">
        <v>4.5</v>
      </c>
      <c r="F294" s="3">
        <f t="shared" si="13"/>
        <v>4.5</v>
      </c>
      <c r="G294" s="3"/>
      <c r="H294" s="3"/>
      <c r="I294" s="3"/>
      <c r="J294" s="3"/>
      <c r="K294" s="3"/>
      <c r="L294" s="3"/>
      <c r="M294" s="3"/>
      <c r="N294" s="4"/>
      <c r="O294" s="4"/>
      <c r="P294" s="4"/>
      <c r="Q294" s="8"/>
      <c r="R294" s="26" t="s">
        <v>121</v>
      </c>
      <c r="W294" s="3"/>
      <c r="X294" s="3"/>
      <c r="Y294" s="36"/>
    </row>
    <row r="295" spans="1:27" x14ac:dyDescent="0.25">
      <c r="A295" s="3">
        <v>4</v>
      </c>
      <c r="B295" s="3" t="s">
        <v>70</v>
      </c>
      <c r="C295" s="3" t="s">
        <v>67</v>
      </c>
      <c r="D295" s="3">
        <v>4.0999999999999996</v>
      </c>
      <c r="E295" s="3">
        <v>4.5</v>
      </c>
      <c r="F295" s="3">
        <f t="shared" si="13"/>
        <v>4.3</v>
      </c>
      <c r="G295" s="3"/>
      <c r="H295" s="3"/>
      <c r="I295" s="3"/>
      <c r="J295" s="3"/>
      <c r="K295" s="3"/>
      <c r="L295" s="3"/>
      <c r="M295" s="3"/>
      <c r="N295" s="4"/>
      <c r="O295" s="4"/>
      <c r="P295" s="4"/>
      <c r="Q295" s="8"/>
      <c r="R295" s="26" t="s">
        <v>121</v>
      </c>
      <c r="W295" s="3"/>
      <c r="X295" s="3"/>
      <c r="Y295" s="36"/>
    </row>
    <row r="296" spans="1:27" x14ac:dyDescent="0.25">
      <c r="A296" s="3">
        <v>5</v>
      </c>
      <c r="B296" s="3" t="s">
        <v>70</v>
      </c>
      <c r="C296" s="3" t="s">
        <v>67</v>
      </c>
      <c r="D296" s="3">
        <v>3.8</v>
      </c>
      <c r="E296" s="3">
        <v>4.4000000000000004</v>
      </c>
      <c r="F296" s="3">
        <f t="shared" si="13"/>
        <v>4.0999999999999996</v>
      </c>
      <c r="G296" s="3"/>
      <c r="H296" s="3"/>
      <c r="I296" s="3"/>
      <c r="J296" s="3"/>
      <c r="K296" s="3"/>
      <c r="L296" s="3"/>
      <c r="M296" s="3"/>
      <c r="N296" s="4"/>
      <c r="O296" s="4"/>
      <c r="P296" s="4"/>
      <c r="Q296" s="8" t="s">
        <v>42</v>
      </c>
      <c r="R296" s="26" t="s">
        <v>122</v>
      </c>
      <c r="W296" s="3"/>
      <c r="X296" s="3"/>
      <c r="Y296" s="36"/>
    </row>
    <row r="297" spans="1:27" x14ac:dyDescent="0.25">
      <c r="A297" s="3">
        <v>6</v>
      </c>
      <c r="B297" s="3" t="s">
        <v>70</v>
      </c>
      <c r="C297" s="3" t="s">
        <v>67</v>
      </c>
      <c r="D297" s="3">
        <v>4.4000000000000004</v>
      </c>
      <c r="E297" s="3">
        <v>4.5</v>
      </c>
      <c r="F297" s="3">
        <f t="shared" si="13"/>
        <v>4.45</v>
      </c>
      <c r="G297" s="3"/>
      <c r="H297" s="3"/>
      <c r="I297" s="3"/>
      <c r="J297" s="3"/>
      <c r="K297" s="3"/>
      <c r="L297" s="3"/>
      <c r="M297" s="3"/>
      <c r="N297" s="4"/>
      <c r="O297" s="4"/>
      <c r="P297" s="4"/>
      <c r="Q297" s="8" t="s">
        <v>42</v>
      </c>
      <c r="R297" s="26" t="s">
        <v>122</v>
      </c>
      <c r="W297" s="3"/>
      <c r="X297" s="3"/>
      <c r="Y297" s="36"/>
    </row>
    <row r="298" spans="1:27" x14ac:dyDescent="0.25">
      <c r="A298" s="3">
        <v>7</v>
      </c>
      <c r="B298" s="3" t="s">
        <v>70</v>
      </c>
      <c r="C298" s="3" t="s">
        <v>67</v>
      </c>
      <c r="D298" s="3">
        <v>4.4000000000000004</v>
      </c>
      <c r="E298" s="3">
        <v>4.7</v>
      </c>
      <c r="F298" s="3">
        <f t="shared" si="13"/>
        <v>4.5500000000000007</v>
      </c>
      <c r="G298" s="3"/>
      <c r="H298" s="3"/>
      <c r="I298" s="3"/>
      <c r="J298" s="3"/>
      <c r="K298" s="3"/>
      <c r="L298" s="3"/>
      <c r="M298" s="3"/>
      <c r="N298" s="4"/>
      <c r="O298" s="4"/>
      <c r="P298" s="4"/>
      <c r="Q298" s="8" t="s">
        <v>54</v>
      </c>
      <c r="R298" s="26" t="s">
        <v>122</v>
      </c>
      <c r="W298" s="3"/>
      <c r="X298" s="3"/>
      <c r="Y298" s="36"/>
    </row>
    <row r="299" spans="1:27" x14ac:dyDescent="0.25">
      <c r="A299" s="3">
        <v>8</v>
      </c>
      <c r="B299" s="3" t="s">
        <v>70</v>
      </c>
      <c r="C299" s="3" t="s">
        <v>67</v>
      </c>
      <c r="D299" s="3">
        <v>4.5</v>
      </c>
      <c r="E299" s="3">
        <v>4.8</v>
      </c>
      <c r="F299" s="3">
        <f t="shared" si="13"/>
        <v>4.6500000000000004</v>
      </c>
      <c r="G299" s="3"/>
      <c r="H299" s="3"/>
      <c r="I299" s="3"/>
      <c r="J299" s="3"/>
      <c r="K299" s="3"/>
      <c r="L299" s="3"/>
      <c r="M299" s="3"/>
      <c r="N299" s="4"/>
      <c r="O299" s="4"/>
      <c r="P299" s="4"/>
      <c r="Q299" s="8" t="s">
        <v>39</v>
      </c>
      <c r="R299" s="26" t="s">
        <v>122</v>
      </c>
      <c r="W299" s="3"/>
      <c r="X299" s="3"/>
      <c r="Y299" s="36"/>
    </row>
    <row r="300" spans="1:27" x14ac:dyDescent="0.25">
      <c r="A300" s="3">
        <v>9</v>
      </c>
      <c r="B300" s="3" t="s">
        <v>70</v>
      </c>
      <c r="C300" s="3" t="s">
        <v>67</v>
      </c>
      <c r="D300" s="3">
        <v>3.6</v>
      </c>
      <c r="E300" s="3">
        <v>3.3</v>
      </c>
      <c r="F300" s="3">
        <f t="shared" si="13"/>
        <v>3.45</v>
      </c>
      <c r="G300" s="3"/>
      <c r="H300" s="3"/>
      <c r="I300" s="3"/>
      <c r="J300" s="3"/>
      <c r="K300" s="3"/>
      <c r="L300" s="3"/>
      <c r="M300" s="3"/>
      <c r="N300" s="4"/>
      <c r="O300" s="4"/>
      <c r="P300" s="4"/>
      <c r="Q300" s="8"/>
      <c r="R300" s="26" t="s">
        <v>121</v>
      </c>
      <c r="W300" s="3"/>
      <c r="X300" s="3"/>
      <c r="Y300" s="36"/>
    </row>
    <row r="301" spans="1:27" x14ac:dyDescent="0.25">
      <c r="A301" s="3">
        <v>10</v>
      </c>
      <c r="B301" s="3" t="s">
        <v>70</v>
      </c>
      <c r="C301" s="3" t="s">
        <v>67</v>
      </c>
      <c r="D301" s="3">
        <v>3.7</v>
      </c>
      <c r="E301" s="3">
        <v>4.5</v>
      </c>
      <c r="F301" s="3">
        <f t="shared" si="13"/>
        <v>4.0999999999999996</v>
      </c>
      <c r="G301" s="3"/>
      <c r="H301" s="3"/>
      <c r="I301" s="3"/>
      <c r="J301" s="3"/>
      <c r="K301" s="3"/>
      <c r="L301" s="3"/>
      <c r="M301" s="3"/>
      <c r="N301" s="4"/>
      <c r="O301" s="4"/>
      <c r="P301" s="4"/>
      <c r="Q301" s="8"/>
      <c r="R301" s="26" t="s">
        <v>121</v>
      </c>
      <c r="W301" s="3"/>
      <c r="X301" s="3"/>
      <c r="Y301" s="36"/>
    </row>
    <row r="302" spans="1:27" x14ac:dyDescent="0.25">
      <c r="A302" s="3">
        <v>11</v>
      </c>
      <c r="B302" s="3" t="s">
        <v>70</v>
      </c>
      <c r="C302" s="3" t="s">
        <v>67</v>
      </c>
      <c r="D302" s="3">
        <v>3.8</v>
      </c>
      <c r="E302" s="3">
        <v>4.0999999999999996</v>
      </c>
      <c r="F302" s="3">
        <f t="shared" si="13"/>
        <v>3.9499999999999997</v>
      </c>
      <c r="G302" s="3"/>
      <c r="H302" s="3"/>
      <c r="I302" s="3"/>
      <c r="J302" s="3"/>
      <c r="K302" s="3"/>
      <c r="L302" s="3"/>
      <c r="M302" s="3"/>
      <c r="N302" s="4"/>
      <c r="O302" s="4"/>
      <c r="P302" s="4"/>
      <c r="Q302" s="8" t="s">
        <v>39</v>
      </c>
      <c r="R302" s="26" t="s">
        <v>122</v>
      </c>
      <c r="W302" s="3"/>
      <c r="X302" s="3"/>
      <c r="Y302" s="36"/>
    </row>
    <row r="303" spans="1:27" x14ac:dyDescent="0.25">
      <c r="A303" s="3">
        <v>12</v>
      </c>
      <c r="B303" s="3" t="s">
        <v>70</v>
      </c>
      <c r="C303" s="3" t="s">
        <v>67</v>
      </c>
      <c r="D303" s="3">
        <v>3.9</v>
      </c>
      <c r="E303" s="3">
        <v>3.9</v>
      </c>
      <c r="F303" s="3">
        <f t="shared" si="13"/>
        <v>3.9</v>
      </c>
      <c r="G303" s="3"/>
      <c r="H303" s="3"/>
      <c r="I303" s="3"/>
      <c r="J303" s="3"/>
      <c r="K303" s="3"/>
      <c r="L303" s="3"/>
      <c r="M303" s="3"/>
      <c r="N303" s="4"/>
      <c r="O303" s="4"/>
      <c r="P303" s="4"/>
      <c r="Q303" s="8" t="s">
        <v>42</v>
      </c>
      <c r="R303" s="26" t="s">
        <v>122</v>
      </c>
      <c r="W303" s="3"/>
      <c r="X303" s="3"/>
      <c r="Y303" s="36"/>
    </row>
    <row r="304" spans="1:27" x14ac:dyDescent="0.25">
      <c r="A304" s="3">
        <v>13</v>
      </c>
      <c r="B304" s="3" t="s">
        <v>70</v>
      </c>
      <c r="C304" s="3" t="s">
        <v>67</v>
      </c>
      <c r="D304" s="3">
        <v>4.4000000000000004</v>
      </c>
      <c r="E304" s="3">
        <v>4.3</v>
      </c>
      <c r="F304" s="3">
        <f t="shared" si="13"/>
        <v>4.3499999999999996</v>
      </c>
      <c r="G304" s="3"/>
      <c r="H304" s="3"/>
      <c r="I304" s="3">
        <v>10.8</v>
      </c>
      <c r="J304" s="3"/>
      <c r="K304" s="3"/>
      <c r="L304" s="3">
        <v>1117.5999999999999</v>
      </c>
      <c r="M304" s="3">
        <v>20</v>
      </c>
      <c r="N304" s="4">
        <f t="shared" si="14"/>
        <v>1.34</v>
      </c>
      <c r="O304" s="4"/>
      <c r="P304" s="4"/>
      <c r="Q304" s="8" t="s">
        <v>39</v>
      </c>
      <c r="R304" s="26" t="s">
        <v>122</v>
      </c>
      <c r="T304" s="1">
        <f>6/12</f>
        <v>0.5</v>
      </c>
      <c r="W304" s="3">
        <v>10.8</v>
      </c>
      <c r="X304" s="3">
        <v>20</v>
      </c>
      <c r="Y304" s="36">
        <f t="shared" si="15"/>
        <v>0.54</v>
      </c>
    </row>
    <row r="305" spans="1:25" x14ac:dyDescent="0.25">
      <c r="A305" s="3">
        <v>14</v>
      </c>
      <c r="B305" s="3" t="s">
        <v>70</v>
      </c>
      <c r="C305" s="3" t="s">
        <v>67</v>
      </c>
      <c r="D305" s="3">
        <v>4</v>
      </c>
      <c r="E305" s="3">
        <v>5</v>
      </c>
      <c r="F305" s="3">
        <f t="shared" si="13"/>
        <v>4.5</v>
      </c>
      <c r="G305" s="3"/>
      <c r="H305" s="3"/>
      <c r="I305" s="3"/>
      <c r="J305" s="3"/>
      <c r="K305" s="3"/>
      <c r="L305" s="3"/>
      <c r="M305" s="3"/>
      <c r="N305" s="4"/>
      <c r="O305" s="4"/>
      <c r="P305" s="4"/>
      <c r="Q305" s="8" t="s">
        <v>39</v>
      </c>
      <c r="R305" s="26" t="s">
        <v>122</v>
      </c>
      <c r="W305" s="3"/>
      <c r="X305" s="3"/>
      <c r="Y305" s="36"/>
    </row>
    <row r="306" spans="1:25" x14ac:dyDescent="0.25">
      <c r="A306" s="3">
        <v>15</v>
      </c>
      <c r="B306" s="3" t="s">
        <v>70</v>
      </c>
      <c r="C306" s="3" t="s">
        <v>67</v>
      </c>
      <c r="D306" s="3">
        <v>4.4000000000000004</v>
      </c>
      <c r="E306" s="3">
        <v>4.3</v>
      </c>
      <c r="F306" s="3">
        <f t="shared" si="13"/>
        <v>4.3499999999999996</v>
      </c>
      <c r="G306" s="3"/>
      <c r="H306" s="3"/>
      <c r="I306" s="3"/>
      <c r="J306" s="3"/>
      <c r="K306" s="3"/>
      <c r="L306" s="3"/>
      <c r="M306" s="3"/>
      <c r="N306" s="4"/>
      <c r="O306" s="4"/>
      <c r="P306" s="4"/>
      <c r="Q306" s="8" t="s">
        <v>40</v>
      </c>
      <c r="R306" s="26" t="s">
        <v>122</v>
      </c>
      <c r="W306" s="3"/>
      <c r="X306" s="3"/>
      <c r="Y306" s="36"/>
    </row>
    <row r="307" spans="1:25" x14ac:dyDescent="0.25">
      <c r="A307" s="3">
        <v>16</v>
      </c>
      <c r="B307" s="3" t="s">
        <v>70</v>
      </c>
      <c r="C307" s="3" t="s">
        <v>67</v>
      </c>
      <c r="D307" s="3">
        <v>5</v>
      </c>
      <c r="E307" s="3">
        <v>5</v>
      </c>
      <c r="F307" s="3">
        <f t="shared" si="13"/>
        <v>5</v>
      </c>
      <c r="G307" s="3"/>
      <c r="H307" s="3"/>
      <c r="I307" s="3"/>
      <c r="J307" s="3"/>
      <c r="K307" s="3"/>
      <c r="L307" s="3"/>
      <c r="M307" s="3"/>
      <c r="N307" s="4"/>
      <c r="O307" s="4"/>
      <c r="P307" s="4"/>
      <c r="Q307" s="8" t="s">
        <v>42</v>
      </c>
      <c r="R307" s="26" t="s">
        <v>122</v>
      </c>
      <c r="W307" s="3"/>
      <c r="X307" s="3"/>
      <c r="Y307" s="36"/>
    </row>
    <row r="308" spans="1:25" x14ac:dyDescent="0.25">
      <c r="A308" s="3">
        <v>17</v>
      </c>
      <c r="B308" s="3" t="s">
        <v>70</v>
      </c>
      <c r="C308" s="3" t="s">
        <v>67</v>
      </c>
      <c r="D308" s="3">
        <v>4.5999999999999996</v>
      </c>
      <c r="E308" s="3">
        <v>4.3</v>
      </c>
      <c r="F308" s="3">
        <f t="shared" si="13"/>
        <v>4.4499999999999993</v>
      </c>
      <c r="G308" s="3"/>
      <c r="H308" s="3"/>
      <c r="I308" s="3"/>
      <c r="J308" s="3"/>
      <c r="K308" s="3"/>
      <c r="L308" s="3"/>
      <c r="M308" s="3"/>
      <c r="N308" s="4"/>
      <c r="O308" s="4"/>
      <c r="P308" s="4"/>
      <c r="Q308" s="8"/>
      <c r="R308" s="26" t="s">
        <v>121</v>
      </c>
      <c r="W308" s="3"/>
      <c r="X308" s="3"/>
      <c r="Y308" s="36"/>
    </row>
    <row r="309" spans="1:25" x14ac:dyDescent="0.25">
      <c r="A309" s="3">
        <v>18</v>
      </c>
      <c r="B309" s="3" t="s">
        <v>70</v>
      </c>
      <c r="C309" s="3" t="s">
        <v>67</v>
      </c>
      <c r="D309" s="3">
        <v>4.2</v>
      </c>
      <c r="E309" s="3">
        <v>3.9</v>
      </c>
      <c r="F309" s="3">
        <f t="shared" si="13"/>
        <v>4.05</v>
      </c>
      <c r="G309" s="3"/>
      <c r="H309" s="3"/>
      <c r="I309" s="3"/>
      <c r="J309" s="3"/>
      <c r="K309" s="3"/>
      <c r="L309" s="3"/>
      <c r="M309" s="3"/>
      <c r="N309" s="4"/>
      <c r="O309" s="4"/>
      <c r="P309" s="4"/>
      <c r="Q309" s="8" t="s">
        <v>39</v>
      </c>
      <c r="R309" s="26" t="s">
        <v>122</v>
      </c>
      <c r="W309" s="3"/>
      <c r="X309" s="3"/>
      <c r="Y309" s="36"/>
    </row>
    <row r="310" spans="1:25" x14ac:dyDescent="0.25">
      <c r="A310" s="3">
        <v>19</v>
      </c>
      <c r="B310" s="3" t="s">
        <v>70</v>
      </c>
      <c r="C310" s="3" t="s">
        <v>67</v>
      </c>
      <c r="D310" s="3">
        <v>5.23</v>
      </c>
      <c r="E310" s="3">
        <v>5.3</v>
      </c>
      <c r="F310" s="3">
        <f t="shared" si="13"/>
        <v>5.2650000000000006</v>
      </c>
      <c r="G310" s="3"/>
      <c r="H310" s="3"/>
      <c r="I310" s="3"/>
      <c r="J310" s="3"/>
      <c r="K310" s="3"/>
      <c r="L310" s="3"/>
      <c r="M310" s="3"/>
      <c r="N310" s="4"/>
      <c r="O310" s="4"/>
      <c r="P310" s="4"/>
      <c r="Q310" s="8"/>
      <c r="R310" s="26" t="s">
        <v>121</v>
      </c>
      <c r="W310" s="3"/>
      <c r="X310" s="3"/>
      <c r="Y310" s="36"/>
    </row>
    <row r="311" spans="1:25" x14ac:dyDescent="0.25">
      <c r="A311" s="3">
        <v>20</v>
      </c>
      <c r="B311" s="3" t="s">
        <v>70</v>
      </c>
      <c r="C311" s="3" t="s">
        <v>67</v>
      </c>
      <c r="D311" s="3">
        <v>4.5</v>
      </c>
      <c r="E311" s="3">
        <v>4.4000000000000004</v>
      </c>
      <c r="F311" s="3">
        <f t="shared" si="13"/>
        <v>4.45</v>
      </c>
      <c r="G311" s="3"/>
      <c r="H311" s="3"/>
      <c r="I311" s="3"/>
      <c r="J311" s="3"/>
      <c r="K311" s="3"/>
      <c r="L311" s="3"/>
      <c r="M311" s="3"/>
      <c r="N311" s="4"/>
      <c r="O311" s="4"/>
      <c r="P311" s="4"/>
      <c r="Q311" s="8"/>
      <c r="R311" s="26" t="s">
        <v>121</v>
      </c>
      <c r="W311" s="3"/>
      <c r="X311" s="3"/>
      <c r="Y311" s="36"/>
    </row>
    <row r="312" spans="1:25" x14ac:dyDescent="0.25">
      <c r="A312" s="3">
        <v>21</v>
      </c>
      <c r="B312" s="3" t="s">
        <v>70</v>
      </c>
      <c r="C312" s="3" t="s">
        <v>67</v>
      </c>
      <c r="D312" s="3">
        <v>4.3</v>
      </c>
      <c r="E312" s="3">
        <v>3.6</v>
      </c>
      <c r="F312" s="3">
        <f t="shared" si="13"/>
        <v>3.95</v>
      </c>
      <c r="G312" s="3"/>
      <c r="H312" s="3"/>
      <c r="I312" s="3"/>
      <c r="J312" s="3"/>
      <c r="K312" s="3"/>
      <c r="L312" s="3"/>
      <c r="M312" s="3"/>
      <c r="N312" s="4"/>
      <c r="O312" s="4"/>
      <c r="P312" s="4"/>
      <c r="Q312" s="8"/>
      <c r="R312" s="26" t="s">
        <v>121</v>
      </c>
      <c r="W312" s="3"/>
      <c r="X312" s="3"/>
      <c r="Y312" s="36"/>
    </row>
    <row r="313" spans="1:25" x14ac:dyDescent="0.25">
      <c r="A313" s="3">
        <v>22</v>
      </c>
      <c r="B313" s="3" t="s">
        <v>70</v>
      </c>
      <c r="C313" s="3" t="s">
        <v>67</v>
      </c>
      <c r="D313" s="3">
        <v>4.8</v>
      </c>
      <c r="E313" s="3">
        <v>5.6</v>
      </c>
      <c r="F313" s="3">
        <f t="shared" si="13"/>
        <v>5.1999999999999993</v>
      </c>
      <c r="G313" s="3"/>
      <c r="H313" s="3"/>
      <c r="I313" s="3"/>
      <c r="J313" s="3"/>
      <c r="K313" s="3"/>
      <c r="L313" s="3"/>
      <c r="M313" s="3"/>
      <c r="N313" s="4"/>
      <c r="O313" s="4"/>
      <c r="P313" s="4"/>
      <c r="Q313" s="8"/>
      <c r="R313" s="26" t="s">
        <v>121</v>
      </c>
      <c r="W313" s="3"/>
      <c r="X313" s="3"/>
      <c r="Y313" s="36"/>
    </row>
    <row r="314" spans="1:25" x14ac:dyDescent="0.25">
      <c r="A314" s="3">
        <v>23</v>
      </c>
      <c r="B314" s="3" t="s">
        <v>70</v>
      </c>
      <c r="C314" s="3" t="s">
        <v>67</v>
      </c>
      <c r="D314" s="3">
        <v>4.5</v>
      </c>
      <c r="E314" s="3">
        <v>4.3</v>
      </c>
      <c r="F314" s="3">
        <f t="shared" si="13"/>
        <v>4.4000000000000004</v>
      </c>
      <c r="G314" s="3"/>
      <c r="H314" s="3"/>
      <c r="I314" s="3"/>
      <c r="J314" s="3"/>
      <c r="K314" s="3"/>
      <c r="L314" s="3"/>
      <c r="M314" s="3"/>
      <c r="N314" s="4"/>
      <c r="O314" s="4"/>
      <c r="P314" s="4"/>
      <c r="Q314" s="8"/>
      <c r="R314" s="26" t="s">
        <v>121</v>
      </c>
      <c r="W314" s="3"/>
      <c r="X314" s="3"/>
      <c r="Y314" s="36"/>
    </row>
    <row r="315" spans="1:25" x14ac:dyDescent="0.25">
      <c r="A315" s="3">
        <v>24</v>
      </c>
      <c r="B315" s="3" t="s">
        <v>70</v>
      </c>
      <c r="C315" s="3" t="s">
        <v>67</v>
      </c>
      <c r="D315" s="3">
        <v>3.6</v>
      </c>
      <c r="E315" s="3">
        <v>4</v>
      </c>
      <c r="F315" s="3">
        <f t="shared" si="13"/>
        <v>3.8</v>
      </c>
      <c r="G315" s="3"/>
      <c r="H315" s="3"/>
      <c r="I315" s="3"/>
      <c r="J315" s="3"/>
      <c r="K315" s="3"/>
      <c r="L315" s="3"/>
      <c r="M315" s="3"/>
      <c r="N315" s="4"/>
      <c r="O315" s="4"/>
      <c r="P315" s="4"/>
      <c r="Q315" s="8" t="s">
        <v>61</v>
      </c>
      <c r="R315" s="26" t="s">
        <v>122</v>
      </c>
      <c r="W315" s="3"/>
      <c r="X315" s="3"/>
      <c r="Y315" s="36"/>
    </row>
    <row r="316" spans="1:25" x14ac:dyDescent="0.25">
      <c r="A316" s="3">
        <v>25</v>
      </c>
      <c r="B316" s="3" t="s">
        <v>70</v>
      </c>
      <c r="C316" s="3" t="s">
        <v>67</v>
      </c>
      <c r="D316" s="3">
        <v>3.7</v>
      </c>
      <c r="E316" s="3">
        <v>3.9</v>
      </c>
      <c r="F316" s="3">
        <f t="shared" si="13"/>
        <v>3.8</v>
      </c>
      <c r="G316" s="3"/>
      <c r="H316" s="3"/>
      <c r="I316" s="3">
        <v>10.6</v>
      </c>
      <c r="J316" s="3"/>
      <c r="K316" s="3"/>
      <c r="L316" s="3">
        <v>983.4</v>
      </c>
      <c r="M316" s="3">
        <v>19.7</v>
      </c>
      <c r="N316" s="4">
        <f t="shared" si="14"/>
        <v>1.3199000000000001</v>
      </c>
      <c r="O316" s="4"/>
      <c r="P316" s="4"/>
      <c r="Q316" s="8" t="s">
        <v>42</v>
      </c>
      <c r="R316" s="26" t="s">
        <v>122</v>
      </c>
      <c r="T316" s="1">
        <f>12/12</f>
        <v>1</v>
      </c>
      <c r="W316" s="3">
        <v>10.6</v>
      </c>
      <c r="X316" s="3">
        <v>19.7</v>
      </c>
      <c r="Y316" s="36">
        <f t="shared" si="15"/>
        <v>0.53807106598984766</v>
      </c>
    </row>
    <row r="317" spans="1:25" x14ac:dyDescent="0.25">
      <c r="A317" s="3">
        <v>26</v>
      </c>
      <c r="B317" s="3" t="s">
        <v>70</v>
      </c>
      <c r="C317" s="3" t="s">
        <v>67</v>
      </c>
      <c r="D317" s="3">
        <v>2.8</v>
      </c>
      <c r="E317" s="3">
        <v>2.8</v>
      </c>
      <c r="F317" s="3">
        <f t="shared" si="13"/>
        <v>2.8</v>
      </c>
      <c r="G317" s="3"/>
      <c r="H317" s="3"/>
      <c r="I317" s="3"/>
      <c r="J317" s="3"/>
      <c r="K317" s="3"/>
      <c r="L317" s="3"/>
      <c r="M317" s="3"/>
      <c r="N317" s="4"/>
      <c r="O317" s="4"/>
      <c r="P317" s="4"/>
      <c r="Q317" s="8" t="s">
        <v>39</v>
      </c>
      <c r="R317" s="26" t="s">
        <v>122</v>
      </c>
      <c r="W317" s="3"/>
      <c r="X317" s="3"/>
      <c r="Y317" s="36"/>
    </row>
    <row r="318" spans="1:25" x14ac:dyDescent="0.25">
      <c r="A318" s="3">
        <v>27</v>
      </c>
      <c r="B318" s="3" t="s">
        <v>70</v>
      </c>
      <c r="C318" s="3" t="s">
        <v>67</v>
      </c>
      <c r="D318" s="3">
        <v>3.1</v>
      </c>
      <c r="E318" s="3">
        <v>3</v>
      </c>
      <c r="F318" s="3">
        <f t="shared" si="13"/>
        <v>3.05</v>
      </c>
      <c r="G318" s="3"/>
      <c r="H318" s="3"/>
      <c r="I318" s="3"/>
      <c r="J318" s="3"/>
      <c r="K318" s="3"/>
      <c r="L318" s="3"/>
      <c r="M318" s="3"/>
      <c r="N318" s="4"/>
      <c r="O318" s="4"/>
      <c r="P318" s="4"/>
      <c r="Q318" s="8" t="s">
        <v>42</v>
      </c>
      <c r="R318" s="26" t="s">
        <v>122</v>
      </c>
      <c r="W318" s="3"/>
      <c r="X318" s="3"/>
      <c r="Y318" s="36"/>
    </row>
    <row r="319" spans="1:25" x14ac:dyDescent="0.25">
      <c r="A319" s="3">
        <v>28</v>
      </c>
      <c r="B319" s="3" t="s">
        <v>70</v>
      </c>
      <c r="C319" s="3" t="s">
        <v>67</v>
      </c>
      <c r="D319" s="3">
        <v>3.8</v>
      </c>
      <c r="E319" s="3">
        <v>4.3</v>
      </c>
      <c r="F319" s="3">
        <f t="shared" si="13"/>
        <v>4.05</v>
      </c>
      <c r="G319" s="3"/>
      <c r="H319" s="3"/>
      <c r="I319" s="3"/>
      <c r="J319" s="3"/>
      <c r="K319" s="3"/>
      <c r="L319" s="3"/>
      <c r="M319" s="3"/>
      <c r="N319" s="4"/>
      <c r="O319" s="4"/>
      <c r="P319" s="4"/>
      <c r="Q319" s="8" t="s">
        <v>44</v>
      </c>
      <c r="R319" s="26" t="s">
        <v>122</v>
      </c>
      <c r="W319" s="3"/>
      <c r="X319" s="3"/>
      <c r="Y319" s="36"/>
    </row>
    <row r="320" spans="1:25" x14ac:dyDescent="0.25">
      <c r="A320" s="3">
        <v>29</v>
      </c>
      <c r="B320" s="3" t="s">
        <v>70</v>
      </c>
      <c r="C320" s="3" t="s">
        <v>67</v>
      </c>
      <c r="D320" s="3">
        <v>3.6</v>
      </c>
      <c r="E320" s="3">
        <v>3.7</v>
      </c>
      <c r="F320" s="3">
        <f t="shared" si="13"/>
        <v>3.6500000000000004</v>
      </c>
      <c r="G320" s="3"/>
      <c r="H320" s="3"/>
      <c r="I320" s="3"/>
      <c r="J320" s="3"/>
      <c r="K320" s="3"/>
      <c r="L320" s="3"/>
      <c r="M320" s="3"/>
      <c r="N320" s="4"/>
      <c r="O320" s="4"/>
      <c r="P320" s="4"/>
      <c r="Q320" s="8" t="s">
        <v>57</v>
      </c>
      <c r="R320" s="26" t="s">
        <v>123</v>
      </c>
      <c r="W320" s="3"/>
      <c r="X320" s="3"/>
      <c r="Y320" s="36"/>
    </row>
    <row r="321" spans="1:25" x14ac:dyDescent="0.25">
      <c r="A321" s="3">
        <v>30</v>
      </c>
      <c r="B321" s="3" t="s">
        <v>70</v>
      </c>
      <c r="C321" s="3" t="s">
        <v>67</v>
      </c>
      <c r="D321" s="3">
        <v>5.5</v>
      </c>
      <c r="E321" s="3">
        <v>3.8</v>
      </c>
      <c r="F321" s="3">
        <f t="shared" si="13"/>
        <v>4.6500000000000004</v>
      </c>
      <c r="G321" s="3"/>
      <c r="H321" s="3"/>
      <c r="I321" s="3"/>
      <c r="J321" s="3"/>
      <c r="K321" s="3"/>
      <c r="L321" s="3"/>
      <c r="M321" s="3"/>
      <c r="N321" s="4"/>
      <c r="O321" s="4"/>
      <c r="P321" s="4"/>
      <c r="Q321" s="8" t="s">
        <v>39</v>
      </c>
      <c r="R321" s="26" t="s">
        <v>122</v>
      </c>
      <c r="W321" s="3"/>
      <c r="X321" s="3"/>
      <c r="Y321" s="36"/>
    </row>
    <row r="322" spans="1:25" x14ac:dyDescent="0.25">
      <c r="A322" s="3">
        <v>31</v>
      </c>
      <c r="B322" s="3" t="s">
        <v>70</v>
      </c>
      <c r="C322" s="3" t="s">
        <v>67</v>
      </c>
      <c r="D322" s="3">
        <v>3.8</v>
      </c>
      <c r="E322" s="3">
        <v>4.8</v>
      </c>
      <c r="F322" s="3">
        <f t="shared" si="13"/>
        <v>4.3</v>
      </c>
      <c r="G322" s="3"/>
      <c r="H322" s="3"/>
      <c r="I322" s="3"/>
      <c r="J322" s="3"/>
      <c r="K322" s="3"/>
      <c r="L322" s="3"/>
      <c r="M322" s="3"/>
      <c r="N322" s="4"/>
      <c r="O322" s="4"/>
      <c r="P322" s="4"/>
      <c r="Q322" s="8" t="s">
        <v>52</v>
      </c>
      <c r="R322" s="26" t="s">
        <v>122</v>
      </c>
      <c r="W322" s="3"/>
      <c r="X322" s="3"/>
      <c r="Y322" s="36"/>
    </row>
    <row r="323" spans="1:25" x14ac:dyDescent="0.25">
      <c r="A323" s="3">
        <v>32</v>
      </c>
      <c r="B323" s="3" t="s">
        <v>70</v>
      </c>
      <c r="C323" s="3" t="s">
        <v>67</v>
      </c>
      <c r="D323" s="3">
        <v>3.8</v>
      </c>
      <c r="E323" s="3">
        <v>3.8</v>
      </c>
      <c r="F323" s="3">
        <f t="shared" si="13"/>
        <v>3.8</v>
      </c>
      <c r="G323" s="3"/>
      <c r="H323" s="3"/>
      <c r="I323" s="3"/>
      <c r="J323" s="3"/>
      <c r="K323" s="3"/>
      <c r="L323" s="3"/>
      <c r="M323" s="3"/>
      <c r="N323" s="4"/>
      <c r="O323" s="4"/>
      <c r="P323" s="4"/>
      <c r="Q323" s="8" t="s">
        <v>49</v>
      </c>
      <c r="R323" s="26" t="s">
        <v>122</v>
      </c>
      <c r="W323" s="3"/>
      <c r="X323" s="3"/>
      <c r="Y323" s="36"/>
    </row>
    <row r="324" spans="1:25" x14ac:dyDescent="0.25">
      <c r="A324" s="3">
        <v>33</v>
      </c>
      <c r="B324" s="3" t="s">
        <v>70</v>
      </c>
      <c r="C324" s="3" t="s">
        <v>67</v>
      </c>
      <c r="D324" s="3">
        <v>4.9000000000000004</v>
      </c>
      <c r="E324" s="3">
        <v>4.9000000000000004</v>
      </c>
      <c r="F324" s="3">
        <f t="shared" si="13"/>
        <v>4.9000000000000004</v>
      </c>
      <c r="G324" s="3"/>
      <c r="H324" s="3"/>
      <c r="I324" s="3"/>
      <c r="J324" s="3"/>
      <c r="K324" s="3"/>
      <c r="L324" s="3"/>
      <c r="M324" s="3"/>
      <c r="N324" s="4"/>
      <c r="O324" s="4"/>
      <c r="P324" s="4"/>
      <c r="Q324" s="8"/>
      <c r="R324" s="26" t="s">
        <v>121</v>
      </c>
      <c r="W324" s="3"/>
      <c r="X324" s="3"/>
      <c r="Y324" s="36"/>
    </row>
    <row r="325" spans="1:25" x14ac:dyDescent="0.25">
      <c r="A325" s="3">
        <v>34</v>
      </c>
      <c r="B325" s="3" t="s">
        <v>70</v>
      </c>
      <c r="C325" s="3" t="s">
        <v>67</v>
      </c>
      <c r="D325" s="3">
        <v>3.5</v>
      </c>
      <c r="E325" s="3">
        <v>3.5</v>
      </c>
      <c r="F325" s="3">
        <f t="shared" ref="F325:F327" si="16">AVERAGE(D325:E325)</f>
        <v>3.5</v>
      </c>
      <c r="G325" s="3"/>
      <c r="H325" s="3"/>
      <c r="I325" s="3"/>
      <c r="J325" s="3"/>
      <c r="K325" s="3"/>
      <c r="L325" s="3"/>
      <c r="M325" s="3"/>
      <c r="N325" s="4"/>
      <c r="O325" s="4"/>
      <c r="P325" s="4"/>
      <c r="Q325" s="8"/>
      <c r="R325" s="26" t="s">
        <v>121</v>
      </c>
      <c r="W325" s="3"/>
      <c r="X325" s="3"/>
      <c r="Y325" s="36"/>
    </row>
    <row r="326" spans="1:25" x14ac:dyDescent="0.25">
      <c r="A326" s="3">
        <v>35</v>
      </c>
      <c r="B326" s="3" t="s">
        <v>70</v>
      </c>
      <c r="C326" s="3" t="s">
        <v>67</v>
      </c>
      <c r="D326" s="3">
        <v>4.2</v>
      </c>
      <c r="E326" s="3">
        <v>3.6</v>
      </c>
      <c r="F326" s="3">
        <f t="shared" si="16"/>
        <v>3.9000000000000004</v>
      </c>
      <c r="G326" s="3"/>
      <c r="H326" s="3"/>
      <c r="I326" s="3"/>
      <c r="J326" s="3"/>
      <c r="K326" s="3"/>
      <c r="L326" s="3"/>
      <c r="M326" s="3"/>
      <c r="N326" s="4"/>
      <c r="O326" s="4"/>
      <c r="P326" s="4"/>
      <c r="Q326" s="8" t="s">
        <v>57</v>
      </c>
      <c r="R326" s="26" t="s">
        <v>123</v>
      </c>
      <c r="W326" s="3"/>
      <c r="X326" s="3"/>
      <c r="Y326" s="36"/>
    </row>
    <row r="327" spans="1:25" x14ac:dyDescent="0.25">
      <c r="A327" s="3">
        <v>36</v>
      </c>
      <c r="B327" s="3" t="s">
        <v>70</v>
      </c>
      <c r="C327" s="3" t="s">
        <v>67</v>
      </c>
      <c r="D327" s="3">
        <v>2.4</v>
      </c>
      <c r="E327" s="3">
        <v>3.2</v>
      </c>
      <c r="F327" s="3">
        <f t="shared" si="16"/>
        <v>2.8</v>
      </c>
      <c r="G327" s="3"/>
      <c r="H327" s="3"/>
      <c r="I327" s="3"/>
      <c r="J327" s="3"/>
      <c r="K327" s="3"/>
      <c r="L327" s="3"/>
      <c r="M327" s="3"/>
      <c r="N327" s="4"/>
      <c r="O327" s="4"/>
      <c r="P327" s="4"/>
      <c r="Q327" s="8" t="s">
        <v>49</v>
      </c>
      <c r="R327" s="26" t="s">
        <v>122</v>
      </c>
      <c r="W327" s="3"/>
      <c r="X327" s="3"/>
      <c r="Y327" s="36"/>
    </row>
  </sheetData>
  <autoFilter ref="A3:R327"/>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INICIAL CONTROL</vt:lpstr>
      <vt:lpstr>INICIAL CONTROL Estadística</vt:lpstr>
      <vt:lpstr>INICIAL CONTROL Estadística Pro</vt:lpstr>
      <vt:lpstr>CONFECCION TRATAMIENTO</vt:lpstr>
      <vt:lpstr>CONFECCION TRATA Estadística</vt:lpstr>
      <vt:lpstr>CONFECCION TRATA EstadísticPro</vt:lpstr>
      <vt:lpstr>FRIGO CONTROL </vt:lpstr>
      <vt:lpstr>FRIGO CONTROL Estadístic</vt:lpstr>
      <vt:lpstr>FRIGO CONTROL EstadísticPro</vt:lpstr>
      <vt:lpstr>FRIGO TRATAMIENTO</vt:lpstr>
      <vt:lpstr>FRIGO TRAT Estadístic</vt:lpstr>
      <vt:lpstr>FRIGO TRAT EstadísticPro</vt:lpstr>
      <vt:lpstr>TVC CONTROL </vt:lpstr>
      <vt:lpstr>TVC CONTROL Estadístic </vt:lpstr>
      <vt:lpstr>TVC CONTROL EstadísticPro</vt:lpstr>
      <vt:lpstr>TVC TRATAMIENTO</vt:lpstr>
      <vt:lpstr>TVC TRAT Estadístic  </vt:lpstr>
      <vt:lpstr>TVC TRAT Estadistic Pro</vt:lpstr>
      <vt:lpstr> RESUMEN IM (2)</vt:lpstr>
      <vt:lpstr> RESUMEN DAÑOS (2)</vt:lpstr>
      <vt:lpstr> RESUMEN DAÑOS</vt:lpstr>
      <vt:lpstr> RESUMEN FIRMEZA</vt:lpstr>
      <vt:lpstr> RESUMEN ACIDEZ</vt:lpstr>
      <vt:lpstr> RESUMEN BRIX</vt:lpstr>
      <vt:lpstr> RESUMEN IM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Sanchez Domenech</dc:creator>
  <cp:lastModifiedBy>PEDRO</cp:lastModifiedBy>
  <cp:lastPrinted>2015-07-06T08:23:23Z</cp:lastPrinted>
  <dcterms:created xsi:type="dcterms:W3CDTF">2015-07-05T21:34:30Z</dcterms:created>
  <dcterms:modified xsi:type="dcterms:W3CDTF">2015-07-30T17:38:16Z</dcterms:modified>
</cp:coreProperties>
</file>