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 activeTab="5"/>
  </bookViews>
  <sheets>
    <sheet name="MV-101 (1962)" sheetId="12" r:id="rId1"/>
    <sheet name="PGS-1 (1968)" sheetId="4" r:id="rId2"/>
    <sheet name="PDS-1 (1974)" sheetId="5" r:id="rId3"/>
    <sheet name="NCSR-94 (1994)" sheetId="6" r:id="rId4"/>
    <sheet name="NCSE-02 (2002)" sheetId="7" r:id="rId5"/>
    <sheet name="EC8 (2004)" sheetId="8" r:id="rId6"/>
    <sheet name="user" sheetId="15" r:id="rId7"/>
    <sheet name="graphic" sheetId="17" r:id="rId8"/>
    <sheet name="conversion to EC8" sheetId="18" r:id="rId9"/>
    <sheet name="aux" sheetId="2" r:id="rId10"/>
    <sheet name="soil waves correlation" sheetId="19" r:id="rId11"/>
  </sheets>
  <calcPr calcId="145621"/>
</workbook>
</file>

<file path=xl/calcChain.xml><?xml version="1.0" encoding="utf-8"?>
<calcChain xmlns="http://schemas.openxmlformats.org/spreadsheetml/2006/main">
  <c r="J164" i="4" l="1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L164" i="12"/>
  <c r="M164" i="12" s="1"/>
  <c r="L165" i="12"/>
  <c r="M165" i="12"/>
  <c r="L166" i="12"/>
  <c r="M166" i="12" s="1"/>
  <c r="L167" i="12"/>
  <c r="M167" i="12" s="1"/>
  <c r="L168" i="12"/>
  <c r="M168" i="12" s="1"/>
  <c r="L169" i="12"/>
  <c r="M169" i="12" s="1"/>
  <c r="L170" i="12"/>
  <c r="M170" i="12" s="1"/>
  <c r="L171" i="12"/>
  <c r="M171" i="12"/>
  <c r="L172" i="12"/>
  <c r="M172" i="12" s="1"/>
  <c r="L173" i="12"/>
  <c r="M173" i="12"/>
  <c r="L174" i="12"/>
  <c r="M174" i="12" s="1"/>
  <c r="L175" i="12"/>
  <c r="M175" i="12" s="1"/>
  <c r="L176" i="12"/>
  <c r="M176" i="12" s="1"/>
  <c r="L177" i="12"/>
  <c r="M177" i="12" s="1"/>
  <c r="L178" i="12"/>
  <c r="M178" i="12" s="1"/>
  <c r="L179" i="12"/>
  <c r="M179" i="12"/>
  <c r="L180" i="12"/>
  <c r="M180" i="12" s="1"/>
  <c r="L181" i="12"/>
  <c r="M181" i="12"/>
  <c r="L182" i="12"/>
  <c r="M182" i="12" s="1"/>
  <c r="L183" i="12"/>
  <c r="M183" i="12" s="1"/>
  <c r="L184" i="12"/>
  <c r="M184" i="12" s="1"/>
  <c r="L185" i="12"/>
  <c r="M185" i="12" s="1"/>
  <c r="L186" i="12"/>
  <c r="M186" i="12" s="1"/>
  <c r="L187" i="12"/>
  <c r="M187" i="12"/>
  <c r="L188" i="12"/>
  <c r="M188" i="12" s="1"/>
  <c r="L189" i="12"/>
  <c r="M189" i="12"/>
  <c r="L190" i="12"/>
  <c r="M190" i="12" s="1"/>
  <c r="L191" i="12"/>
  <c r="M191" i="12" s="1"/>
  <c r="L192" i="12"/>
  <c r="M192" i="12" s="1"/>
  <c r="L193" i="12"/>
  <c r="M193" i="12" s="1"/>
  <c r="L194" i="12"/>
  <c r="M194" i="12" s="1"/>
  <c r="L195" i="12"/>
  <c r="M195" i="12"/>
  <c r="L196" i="12"/>
  <c r="M196" i="12" s="1"/>
  <c r="L197" i="12"/>
  <c r="M197" i="12"/>
  <c r="L198" i="12"/>
  <c r="M198" i="12" s="1"/>
  <c r="L199" i="12"/>
  <c r="M199" i="12" s="1"/>
  <c r="L200" i="12"/>
  <c r="M200" i="12" s="1"/>
  <c r="L201" i="12"/>
  <c r="M201" i="12" s="1"/>
  <c r="L202" i="12"/>
  <c r="M202" i="12" s="1"/>
  <c r="L203" i="12"/>
  <c r="M203" i="12"/>
  <c r="L204" i="12"/>
  <c r="M204" i="12" s="1"/>
  <c r="L205" i="12"/>
  <c r="M205" i="12"/>
  <c r="L206" i="12"/>
  <c r="M206" i="12" s="1"/>
  <c r="L207" i="12"/>
  <c r="M207" i="12" s="1"/>
  <c r="L208" i="12"/>
  <c r="M208" i="12" s="1"/>
  <c r="L209" i="12"/>
  <c r="M209" i="12" s="1"/>
  <c r="L210" i="12"/>
  <c r="M210" i="12" s="1"/>
  <c r="L211" i="12"/>
  <c r="M211" i="12"/>
  <c r="L212" i="12"/>
  <c r="M212" i="12" s="1"/>
  <c r="L213" i="12"/>
  <c r="M213" i="12"/>
  <c r="L214" i="12"/>
  <c r="M214" i="12" s="1"/>
  <c r="L215" i="12"/>
  <c r="M215" i="12" s="1"/>
  <c r="L216" i="12"/>
  <c r="M216" i="12" s="1"/>
  <c r="L217" i="12"/>
  <c r="M217" i="12" s="1"/>
  <c r="L218" i="12"/>
  <c r="M218" i="12" s="1"/>
  <c r="L219" i="12"/>
  <c r="M219" i="12"/>
  <c r="L220" i="12"/>
  <c r="M220" i="12" s="1"/>
  <c r="L221" i="12"/>
  <c r="M221" i="12"/>
  <c r="L222" i="12"/>
  <c r="M222" i="12" s="1"/>
  <c r="L223" i="12"/>
  <c r="M223" i="12" s="1"/>
  <c r="L224" i="12"/>
  <c r="M224" i="12" s="1"/>
  <c r="L225" i="12"/>
  <c r="M225" i="12" s="1"/>
  <c r="L226" i="12"/>
  <c r="M226" i="12" s="1"/>
  <c r="L227" i="12"/>
  <c r="M227" i="12"/>
  <c r="L228" i="12"/>
  <c r="M228" i="12" s="1"/>
  <c r="L229" i="12"/>
  <c r="M229" i="12"/>
  <c r="L230" i="12"/>
  <c r="M230" i="12" s="1"/>
  <c r="L231" i="12"/>
  <c r="M231" i="12" s="1"/>
  <c r="L232" i="12"/>
  <c r="M232" i="12" s="1"/>
  <c r="L233" i="12"/>
  <c r="M233" i="12" s="1"/>
  <c r="L234" i="12"/>
  <c r="M234" i="12" s="1"/>
  <c r="L235" i="12"/>
  <c r="M235" i="12"/>
  <c r="L236" i="12"/>
  <c r="M236" i="12" s="1"/>
  <c r="L237" i="12"/>
  <c r="M237" i="12"/>
  <c r="L238" i="12"/>
  <c r="M238" i="12" s="1"/>
  <c r="L239" i="12"/>
  <c r="M239" i="12" s="1"/>
  <c r="L240" i="12"/>
  <c r="M240" i="12" s="1"/>
  <c r="L241" i="12"/>
  <c r="M241" i="12" s="1"/>
  <c r="L242" i="12"/>
  <c r="M242" i="12" s="1"/>
  <c r="L243" i="12"/>
  <c r="M243" i="12"/>
  <c r="L244" i="12"/>
  <c r="M244" i="12" s="1"/>
  <c r="L245" i="12"/>
  <c r="M245" i="12"/>
  <c r="L246" i="12"/>
  <c r="M246" i="12" s="1"/>
  <c r="L247" i="12"/>
  <c r="M247" i="12" s="1"/>
  <c r="L248" i="12"/>
  <c r="M248" i="12" s="1"/>
  <c r="L249" i="12"/>
  <c r="M249" i="12" s="1"/>
  <c r="L250" i="12"/>
  <c r="M250" i="12" s="1"/>
  <c r="L251" i="12"/>
  <c r="M251" i="12"/>
  <c r="L252" i="12"/>
  <c r="M252" i="12" s="1"/>
  <c r="L253" i="12"/>
  <c r="M253" i="12"/>
  <c r="L254" i="12"/>
  <c r="M254" i="12" s="1"/>
  <c r="L255" i="12"/>
  <c r="M255" i="12" s="1"/>
  <c r="L256" i="12"/>
  <c r="M256" i="12" s="1"/>
  <c r="L257" i="12"/>
  <c r="M257" i="12" s="1"/>
  <c r="L258" i="12"/>
  <c r="M258" i="12" s="1"/>
  <c r="L259" i="12"/>
  <c r="M259" i="12"/>
  <c r="L260" i="12"/>
  <c r="M260" i="12" s="1"/>
  <c r="L261" i="12"/>
  <c r="M261" i="12"/>
  <c r="L262" i="12"/>
  <c r="M262" i="12" s="1"/>
  <c r="L263" i="12"/>
  <c r="M263" i="12" s="1"/>
  <c r="L264" i="12"/>
  <c r="M264" i="12" s="1"/>
  <c r="L265" i="12"/>
  <c r="M265" i="12" s="1"/>
  <c r="L266" i="12"/>
  <c r="M266" i="12" s="1"/>
  <c r="L267" i="12"/>
  <c r="M267" i="12"/>
  <c r="L268" i="12"/>
  <c r="M268" i="12" s="1"/>
  <c r="L269" i="12"/>
  <c r="M269" i="12"/>
  <c r="L270" i="12"/>
  <c r="M270" i="12" s="1"/>
  <c r="L271" i="12"/>
  <c r="M271" i="12" s="1"/>
  <c r="L272" i="12"/>
  <c r="M272" i="12" s="1"/>
  <c r="L273" i="12"/>
  <c r="M273" i="12" s="1"/>
  <c r="L274" i="12"/>
  <c r="M274" i="12" s="1"/>
  <c r="L275" i="12"/>
  <c r="M275" i="12"/>
  <c r="L276" i="12"/>
  <c r="M276" i="12" s="1"/>
  <c r="L277" i="12"/>
  <c r="M277" i="12"/>
  <c r="L278" i="12"/>
  <c r="M278" i="12" s="1"/>
  <c r="L279" i="12"/>
  <c r="M279" i="12" s="1"/>
  <c r="L280" i="12"/>
  <c r="M280" i="12" s="1"/>
  <c r="L281" i="12"/>
  <c r="M281" i="12" s="1"/>
  <c r="L282" i="12"/>
  <c r="M282" i="12" s="1"/>
  <c r="L283" i="12"/>
  <c r="M283" i="12"/>
  <c r="L284" i="12"/>
  <c r="M284" i="12" s="1"/>
  <c r="L285" i="12"/>
  <c r="M285" i="12"/>
  <c r="L286" i="12"/>
  <c r="M286" i="12" s="1"/>
  <c r="L287" i="12"/>
  <c r="M287" i="12" s="1"/>
  <c r="L288" i="12"/>
  <c r="M288" i="12" s="1"/>
  <c r="L289" i="12"/>
  <c r="M289" i="12" s="1"/>
  <c r="L290" i="12"/>
  <c r="M290" i="12" s="1"/>
  <c r="L291" i="12"/>
  <c r="M291" i="12"/>
  <c r="L292" i="12"/>
  <c r="M292" i="12" s="1"/>
  <c r="L293" i="12"/>
  <c r="M293" i="12"/>
  <c r="L294" i="12"/>
  <c r="M294" i="12" s="1"/>
  <c r="L295" i="12"/>
  <c r="M295" i="12" s="1"/>
  <c r="L296" i="12"/>
  <c r="M296" i="12" s="1"/>
  <c r="L297" i="12"/>
  <c r="M297" i="12" s="1"/>
  <c r="L298" i="12"/>
  <c r="M298" i="12" s="1"/>
  <c r="L299" i="12"/>
  <c r="M299" i="12"/>
  <c r="L300" i="12"/>
  <c r="M300" i="12" s="1"/>
  <c r="L301" i="12"/>
  <c r="M301" i="12"/>
  <c r="L302" i="12"/>
  <c r="M302" i="12" s="1"/>
  <c r="L303" i="12"/>
  <c r="M303" i="12" s="1"/>
  <c r="L304" i="12"/>
  <c r="M304" i="12" s="1"/>
  <c r="L305" i="12"/>
  <c r="M305" i="12" s="1"/>
  <c r="L306" i="12"/>
  <c r="M306" i="12" s="1"/>
  <c r="L307" i="12"/>
  <c r="M307" i="12"/>
  <c r="L308" i="12"/>
  <c r="M308" i="12" s="1"/>
  <c r="L309" i="12"/>
  <c r="M309" i="12"/>
  <c r="L310" i="12"/>
  <c r="M310" i="12" s="1"/>
  <c r="L311" i="12"/>
  <c r="M311" i="12" s="1"/>
  <c r="L312" i="12"/>
  <c r="M312" i="12" s="1"/>
  <c r="L313" i="12"/>
  <c r="M313" i="12" s="1"/>
  <c r="L314" i="12"/>
  <c r="M314" i="12" s="1"/>
  <c r="L315" i="12"/>
  <c r="M315" i="12"/>
  <c r="L316" i="12"/>
  <c r="M316" i="12" s="1"/>
  <c r="L317" i="12"/>
  <c r="M317" i="12"/>
  <c r="L318" i="12"/>
  <c r="M318" i="12" s="1"/>
  <c r="L319" i="12"/>
  <c r="M319" i="12" s="1"/>
  <c r="L320" i="12"/>
  <c r="M320" i="12" s="1"/>
  <c r="L321" i="12"/>
  <c r="M321" i="12" s="1"/>
  <c r="L322" i="12"/>
  <c r="M322" i="12" s="1"/>
  <c r="L323" i="12"/>
  <c r="M323" i="12"/>
  <c r="L324" i="12"/>
  <c r="M324" i="12" s="1"/>
  <c r="L325" i="12"/>
  <c r="M325" i="12"/>
  <c r="L326" i="12"/>
  <c r="M326" i="12" s="1"/>
  <c r="L327" i="12"/>
  <c r="M327" i="12" s="1"/>
  <c r="L328" i="12"/>
  <c r="M328" i="12" s="1"/>
  <c r="L329" i="12"/>
  <c r="M329" i="12" s="1"/>
  <c r="L330" i="12"/>
  <c r="M330" i="12" s="1"/>
  <c r="L331" i="12"/>
  <c r="M331" i="12"/>
  <c r="L332" i="12"/>
  <c r="M332" i="12" s="1"/>
  <c r="L333" i="12"/>
  <c r="M333" i="12"/>
  <c r="L334" i="12"/>
  <c r="M334" i="12" s="1"/>
  <c r="L335" i="12"/>
  <c r="M335" i="12"/>
  <c r="L336" i="12"/>
  <c r="M336" i="12" s="1"/>
  <c r="L337" i="12"/>
  <c r="M337" i="12"/>
  <c r="L338" i="12"/>
  <c r="M338" i="12" s="1"/>
  <c r="L339" i="12"/>
  <c r="M339" i="12"/>
  <c r="L340" i="12"/>
  <c r="M340" i="12" s="1"/>
  <c r="L341" i="12"/>
  <c r="M341" i="12"/>
  <c r="L342" i="12"/>
  <c r="M342" i="12" s="1"/>
  <c r="L343" i="12"/>
  <c r="M343" i="12"/>
  <c r="L344" i="12"/>
  <c r="M344" i="12" s="1"/>
  <c r="L345" i="12"/>
  <c r="M345" i="12"/>
  <c r="L346" i="12"/>
  <c r="M346" i="12" s="1"/>
  <c r="L347" i="12"/>
  <c r="M347" i="12"/>
  <c r="L348" i="12"/>
  <c r="M348" i="12" s="1"/>
  <c r="L349" i="12"/>
  <c r="M349" i="12"/>
  <c r="L350" i="12"/>
  <c r="M350" i="12" s="1"/>
  <c r="L351" i="12"/>
  <c r="M351" i="12"/>
  <c r="L352" i="12"/>
  <c r="M352" i="12" s="1"/>
  <c r="L353" i="12"/>
  <c r="M353" i="12"/>
  <c r="L354" i="12"/>
  <c r="M354" i="12" s="1"/>
  <c r="L355" i="12"/>
  <c r="M355" i="12"/>
  <c r="L356" i="12"/>
  <c r="M356" i="12" s="1"/>
  <c r="L357" i="12"/>
  <c r="M357" i="12"/>
  <c r="L358" i="12"/>
  <c r="M358" i="12" s="1"/>
  <c r="L359" i="12"/>
  <c r="M359" i="12"/>
  <c r="L360" i="12"/>
  <c r="M360" i="12" s="1"/>
  <c r="L361" i="12"/>
  <c r="M361" i="12"/>
  <c r="L362" i="12"/>
  <c r="M362" i="12" s="1"/>
  <c r="L363" i="12"/>
  <c r="M363" i="12"/>
  <c r="L364" i="12"/>
  <c r="M364" i="12" s="1"/>
  <c r="L365" i="12"/>
  <c r="M365" i="12"/>
  <c r="L366" i="12"/>
  <c r="M366" i="12" s="1"/>
  <c r="L367" i="12"/>
  <c r="M367" i="12"/>
  <c r="L368" i="12"/>
  <c r="M368" i="12" s="1"/>
  <c r="L369" i="12"/>
  <c r="M369" i="12"/>
  <c r="L370" i="12"/>
  <c r="M370" i="12" s="1"/>
  <c r="L371" i="12"/>
  <c r="M371" i="12"/>
  <c r="L372" i="12"/>
  <c r="M372" i="12" s="1"/>
  <c r="L373" i="12"/>
  <c r="M373" i="12"/>
  <c r="L374" i="12"/>
  <c r="M374" i="12" s="1"/>
  <c r="L375" i="12"/>
  <c r="M375" i="12"/>
  <c r="L376" i="12"/>
  <c r="M376" i="12" s="1"/>
  <c r="L377" i="12"/>
  <c r="M377" i="12"/>
  <c r="L378" i="12"/>
  <c r="M378" i="12" s="1"/>
  <c r="L379" i="12"/>
  <c r="M379" i="12"/>
  <c r="L380" i="12"/>
  <c r="M380" i="12" s="1"/>
  <c r="L381" i="12"/>
  <c r="M381" i="12"/>
  <c r="L382" i="12"/>
  <c r="M382" i="12" s="1"/>
  <c r="L383" i="12"/>
  <c r="M383" i="12"/>
  <c r="L384" i="12"/>
  <c r="M384" i="12" s="1"/>
  <c r="L385" i="12"/>
  <c r="M385" i="12"/>
  <c r="L386" i="12"/>
  <c r="M386" i="12" s="1"/>
  <c r="L387" i="12"/>
  <c r="M387" i="12"/>
  <c r="L388" i="12"/>
  <c r="M388" i="12" s="1"/>
  <c r="L389" i="12"/>
  <c r="M389" i="12"/>
  <c r="L390" i="12"/>
  <c r="M390" i="12" s="1"/>
  <c r="L391" i="12"/>
  <c r="M391" i="12"/>
  <c r="L392" i="12"/>
  <c r="M392" i="12" s="1"/>
  <c r="L393" i="12"/>
  <c r="M393" i="12"/>
  <c r="L394" i="12"/>
  <c r="M394" i="12" s="1"/>
  <c r="L395" i="12"/>
  <c r="M395" i="12"/>
  <c r="L396" i="12"/>
  <c r="M396" i="12" s="1"/>
  <c r="L397" i="12"/>
  <c r="M397" i="12"/>
  <c r="L398" i="12"/>
  <c r="M398" i="12" s="1"/>
  <c r="L399" i="12"/>
  <c r="M399" i="12"/>
  <c r="L400" i="12"/>
  <c r="M400" i="12" s="1"/>
  <c r="L401" i="12"/>
  <c r="M401" i="12"/>
  <c r="L402" i="12"/>
  <c r="M402" i="12" s="1"/>
  <c r="L403" i="12"/>
  <c r="M403" i="12"/>
  <c r="B9" i="4" l="1"/>
  <c r="R4" i="19"/>
  <c r="R5" i="19"/>
  <c r="Q4" i="19" s="1"/>
  <c r="R6" i="19"/>
  <c r="Q5" i="19" s="1"/>
  <c r="R7" i="19"/>
  <c r="Q6" i="19" s="1"/>
  <c r="Q7" i="19"/>
  <c r="N5" i="19"/>
  <c r="M4" i="19" s="1"/>
  <c r="N6" i="19"/>
  <c r="M5" i="19" s="1"/>
  <c r="N7" i="19"/>
  <c r="M6" i="19" s="1"/>
  <c r="M7" i="19"/>
  <c r="K5" i="19"/>
  <c r="K4" i="19"/>
  <c r="K6" i="19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G3" i="19"/>
  <c r="J6" i="19" s="1"/>
  <c r="F3" i="19"/>
  <c r="J7" i="19" s="1"/>
  <c r="B7" i="8"/>
  <c r="B8" i="8" s="1"/>
  <c r="J5" i="19" l="1"/>
  <c r="J4" i="19"/>
  <c r="K2" i="18"/>
  <c r="K1" i="18"/>
  <c r="K5" i="18"/>
  <c r="L5" i="18"/>
  <c r="K6" i="18"/>
  <c r="L6" i="18"/>
  <c r="K7" i="18"/>
  <c r="L7" i="18"/>
  <c r="K8" i="18"/>
  <c r="L8" i="18"/>
  <c r="K9" i="18"/>
  <c r="L9" i="18"/>
  <c r="K10" i="18"/>
  <c r="L10" i="18"/>
  <c r="K11" i="18"/>
  <c r="L11" i="18"/>
  <c r="K12" i="18"/>
  <c r="L12" i="18"/>
  <c r="K13" i="18"/>
  <c r="L13" i="18"/>
  <c r="K14" i="18"/>
  <c r="L14" i="18"/>
  <c r="K15" i="18"/>
  <c r="L15" i="18"/>
  <c r="K16" i="18"/>
  <c r="L16" i="18"/>
  <c r="K17" i="18"/>
  <c r="L17" i="18"/>
  <c r="K18" i="18"/>
  <c r="L18" i="18"/>
  <c r="K19" i="18"/>
  <c r="L19" i="18"/>
  <c r="K20" i="18"/>
  <c r="L20" i="18"/>
  <c r="K21" i="18"/>
  <c r="L21" i="18"/>
  <c r="K22" i="18"/>
  <c r="L22" i="18"/>
  <c r="K23" i="18"/>
  <c r="L23" i="18"/>
  <c r="K24" i="18"/>
  <c r="L24" i="18"/>
  <c r="K25" i="18"/>
  <c r="L25" i="18"/>
  <c r="K26" i="18"/>
  <c r="L26" i="18"/>
  <c r="K27" i="18"/>
  <c r="L27" i="18"/>
  <c r="K28" i="18"/>
  <c r="L28" i="18"/>
  <c r="K29" i="18"/>
  <c r="L29" i="18"/>
  <c r="K30" i="18"/>
  <c r="L30" i="18"/>
  <c r="K31" i="18"/>
  <c r="L31" i="18"/>
  <c r="K32" i="18"/>
  <c r="L32" i="18"/>
  <c r="K33" i="18"/>
  <c r="L33" i="18"/>
  <c r="K34" i="18"/>
  <c r="L34" i="18"/>
  <c r="K35" i="18"/>
  <c r="L35" i="18"/>
  <c r="K36" i="18"/>
  <c r="L36" i="18"/>
  <c r="K37" i="18"/>
  <c r="L37" i="18"/>
  <c r="K38" i="18"/>
  <c r="L38" i="18"/>
  <c r="K39" i="18"/>
  <c r="L39" i="18"/>
  <c r="K40" i="18"/>
  <c r="L40" i="18"/>
  <c r="K41" i="18"/>
  <c r="L41" i="18"/>
  <c r="K42" i="18"/>
  <c r="L42" i="18"/>
  <c r="K43" i="18"/>
  <c r="L43" i="18"/>
  <c r="K44" i="18"/>
  <c r="L44" i="18"/>
  <c r="K45" i="18"/>
  <c r="L45" i="18"/>
  <c r="K46" i="18"/>
  <c r="L46" i="18"/>
  <c r="K47" i="18"/>
  <c r="L47" i="18"/>
  <c r="K48" i="18"/>
  <c r="L48" i="18"/>
  <c r="K49" i="18"/>
  <c r="L49" i="18"/>
  <c r="K50" i="18"/>
  <c r="L50" i="18"/>
  <c r="K51" i="18"/>
  <c r="L51" i="18"/>
  <c r="K52" i="18"/>
  <c r="L52" i="18"/>
  <c r="K53" i="18"/>
  <c r="L53" i="18"/>
  <c r="K54" i="18"/>
  <c r="L54" i="18"/>
  <c r="K55" i="18"/>
  <c r="L55" i="18"/>
  <c r="K56" i="18"/>
  <c r="L56" i="18"/>
  <c r="K57" i="18"/>
  <c r="L57" i="18"/>
  <c r="K58" i="18"/>
  <c r="L58" i="18"/>
  <c r="K59" i="18"/>
  <c r="L59" i="18"/>
  <c r="K60" i="18"/>
  <c r="L60" i="18"/>
  <c r="K61" i="18"/>
  <c r="L61" i="18"/>
  <c r="K62" i="18"/>
  <c r="L62" i="18"/>
  <c r="K63" i="18"/>
  <c r="L63" i="18"/>
  <c r="K64" i="18"/>
  <c r="L64" i="18"/>
  <c r="K65" i="18"/>
  <c r="L65" i="18"/>
  <c r="K66" i="18"/>
  <c r="L66" i="18"/>
  <c r="K67" i="18"/>
  <c r="L67" i="18"/>
  <c r="K68" i="18"/>
  <c r="L68" i="18"/>
  <c r="K69" i="18"/>
  <c r="L69" i="18"/>
  <c r="K70" i="18"/>
  <c r="L70" i="18"/>
  <c r="K71" i="18"/>
  <c r="L71" i="18"/>
  <c r="K72" i="18"/>
  <c r="L72" i="18"/>
  <c r="K73" i="18"/>
  <c r="L73" i="18"/>
  <c r="K74" i="18"/>
  <c r="L74" i="18"/>
  <c r="K75" i="18"/>
  <c r="L75" i="18"/>
  <c r="K76" i="18"/>
  <c r="L76" i="18"/>
  <c r="K77" i="18"/>
  <c r="L77" i="18"/>
  <c r="K78" i="18"/>
  <c r="L78" i="18"/>
  <c r="K79" i="18"/>
  <c r="L79" i="18"/>
  <c r="L4" i="18"/>
  <c r="K4" i="18"/>
  <c r="I5" i="18"/>
  <c r="J5" i="18"/>
  <c r="I6" i="18"/>
  <c r="J6" i="18"/>
  <c r="I7" i="18"/>
  <c r="J7" i="18"/>
  <c r="I8" i="18"/>
  <c r="J8" i="18"/>
  <c r="I9" i="18"/>
  <c r="J9" i="18"/>
  <c r="I10" i="18"/>
  <c r="J10" i="18"/>
  <c r="I11" i="18"/>
  <c r="J11" i="18"/>
  <c r="I12" i="18"/>
  <c r="J12" i="18"/>
  <c r="I13" i="18"/>
  <c r="J13" i="18"/>
  <c r="I14" i="18"/>
  <c r="J14" i="18"/>
  <c r="I15" i="18"/>
  <c r="J15" i="18"/>
  <c r="I16" i="18"/>
  <c r="J16" i="18"/>
  <c r="I17" i="18"/>
  <c r="J17" i="18"/>
  <c r="I18" i="18"/>
  <c r="J18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29" i="18"/>
  <c r="J29" i="18"/>
  <c r="I30" i="18"/>
  <c r="J30" i="18"/>
  <c r="I31" i="18"/>
  <c r="J31" i="18"/>
  <c r="I32" i="18"/>
  <c r="J32" i="18"/>
  <c r="I33" i="18"/>
  <c r="J33" i="18"/>
  <c r="I34" i="18"/>
  <c r="J34" i="18"/>
  <c r="I35" i="18"/>
  <c r="J35" i="18"/>
  <c r="I36" i="18"/>
  <c r="J36" i="18"/>
  <c r="I37" i="18"/>
  <c r="J37" i="18"/>
  <c r="I38" i="18"/>
  <c r="J38" i="18"/>
  <c r="I39" i="18"/>
  <c r="J39" i="18"/>
  <c r="I40" i="18"/>
  <c r="J40" i="18"/>
  <c r="I41" i="18"/>
  <c r="J41" i="18"/>
  <c r="I42" i="18"/>
  <c r="J42" i="18"/>
  <c r="I43" i="18"/>
  <c r="J43" i="18"/>
  <c r="I44" i="18"/>
  <c r="J44" i="18"/>
  <c r="I45" i="18"/>
  <c r="J45" i="18"/>
  <c r="I46" i="18"/>
  <c r="J46" i="18"/>
  <c r="I47" i="18"/>
  <c r="J47" i="18"/>
  <c r="I48" i="18"/>
  <c r="J48" i="18"/>
  <c r="I49" i="18"/>
  <c r="J49" i="18"/>
  <c r="I50" i="18"/>
  <c r="J50" i="18"/>
  <c r="I51" i="18"/>
  <c r="J51" i="18"/>
  <c r="I52" i="18"/>
  <c r="J52" i="18"/>
  <c r="I53" i="18"/>
  <c r="J53" i="18"/>
  <c r="I54" i="18"/>
  <c r="J54" i="18"/>
  <c r="I55" i="18"/>
  <c r="J55" i="18"/>
  <c r="I56" i="18"/>
  <c r="J56" i="18"/>
  <c r="I57" i="18"/>
  <c r="J57" i="18"/>
  <c r="I58" i="18"/>
  <c r="J58" i="18"/>
  <c r="I59" i="18"/>
  <c r="J59" i="18"/>
  <c r="I60" i="18"/>
  <c r="J60" i="18"/>
  <c r="I61" i="18"/>
  <c r="J61" i="18"/>
  <c r="I62" i="18"/>
  <c r="J62" i="18"/>
  <c r="I63" i="18"/>
  <c r="J63" i="18"/>
  <c r="I64" i="18"/>
  <c r="J64" i="18"/>
  <c r="I65" i="18"/>
  <c r="J65" i="18"/>
  <c r="I66" i="18"/>
  <c r="J66" i="18"/>
  <c r="I67" i="18"/>
  <c r="J67" i="18"/>
  <c r="I68" i="18"/>
  <c r="J68" i="18"/>
  <c r="I69" i="18"/>
  <c r="J69" i="18"/>
  <c r="I70" i="18"/>
  <c r="J70" i="18"/>
  <c r="I71" i="18"/>
  <c r="J71" i="18"/>
  <c r="I72" i="18"/>
  <c r="J72" i="18"/>
  <c r="I73" i="18"/>
  <c r="J73" i="18"/>
  <c r="I74" i="18"/>
  <c r="J74" i="18"/>
  <c r="I75" i="18"/>
  <c r="J75" i="18"/>
  <c r="I76" i="18"/>
  <c r="J76" i="18"/>
  <c r="I77" i="18"/>
  <c r="J77" i="18"/>
  <c r="I78" i="18"/>
  <c r="J78" i="18"/>
  <c r="I79" i="18"/>
  <c r="J79" i="18"/>
  <c r="J4" i="18"/>
  <c r="I4" i="18"/>
  <c r="E6" i="18"/>
  <c r="D6" i="18"/>
  <c r="C6" i="18"/>
  <c r="E5" i="18"/>
  <c r="D5" i="18"/>
  <c r="C5" i="18"/>
  <c r="D4" i="18"/>
  <c r="B6" i="18"/>
  <c r="B5" i="18"/>
  <c r="E3" i="18"/>
  <c r="E4" i="18" s="1"/>
  <c r="D3" i="18"/>
  <c r="C3" i="18"/>
  <c r="C4" i="18" s="1"/>
  <c r="B3" i="18"/>
  <c r="B4" i="18" s="1"/>
  <c r="B10" i="8"/>
  <c r="B11" i="8" s="1"/>
  <c r="B6" i="8"/>
  <c r="F31" i="15" l="1"/>
  <c r="E31" i="15"/>
  <c r="D31" i="15"/>
  <c r="F30" i="15"/>
  <c r="E30" i="15"/>
  <c r="D30" i="15"/>
  <c r="F29" i="15"/>
  <c r="E29" i="15"/>
  <c r="D29" i="15"/>
  <c r="D29" i="5"/>
  <c r="D29" i="4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3" i="15" l="1"/>
  <c r="L3" i="15" s="1"/>
  <c r="J4" i="15"/>
  <c r="L4" i="15" s="1"/>
  <c r="J5" i="15"/>
  <c r="L5" i="15" s="1"/>
  <c r="J6" i="15"/>
  <c r="L6" i="15" s="1"/>
  <c r="J7" i="15"/>
  <c r="L7" i="15" s="1"/>
  <c r="J8" i="15"/>
  <c r="L8" i="15" s="1"/>
  <c r="J9" i="15"/>
  <c r="L9" i="15" s="1"/>
  <c r="J10" i="15"/>
  <c r="L10" i="15" s="1"/>
  <c r="J11" i="15"/>
  <c r="L11" i="15" s="1"/>
  <c r="J12" i="15"/>
  <c r="L12" i="15" s="1"/>
  <c r="J13" i="15"/>
  <c r="L13" i="15" s="1"/>
  <c r="J14" i="15"/>
  <c r="L14" i="15" s="1"/>
  <c r="J15" i="15"/>
  <c r="L15" i="15" s="1"/>
  <c r="J16" i="15"/>
  <c r="L16" i="15" s="1"/>
  <c r="J17" i="15"/>
  <c r="L17" i="15" s="1"/>
  <c r="J18" i="15"/>
  <c r="L18" i="15" s="1"/>
  <c r="J19" i="15"/>
  <c r="L19" i="15" s="1"/>
  <c r="J20" i="15"/>
  <c r="L20" i="15" s="1"/>
  <c r="J21" i="15"/>
  <c r="L21" i="15" s="1"/>
  <c r="J22" i="15"/>
  <c r="L22" i="15" s="1"/>
  <c r="J23" i="15"/>
  <c r="L23" i="15" s="1"/>
  <c r="J24" i="15"/>
  <c r="L24" i="15" s="1"/>
  <c r="J25" i="15"/>
  <c r="L25" i="15" s="1"/>
  <c r="J26" i="15"/>
  <c r="L26" i="15" s="1"/>
  <c r="J27" i="15"/>
  <c r="L27" i="15" s="1"/>
  <c r="J28" i="15"/>
  <c r="L28" i="15" s="1"/>
  <c r="J29" i="15"/>
  <c r="L29" i="15" s="1"/>
  <c r="J30" i="15"/>
  <c r="L30" i="15" s="1"/>
  <c r="J31" i="15"/>
  <c r="L31" i="15" s="1"/>
  <c r="J32" i="15"/>
  <c r="L32" i="15" s="1"/>
  <c r="J33" i="15"/>
  <c r="L33" i="15" s="1"/>
  <c r="J34" i="15"/>
  <c r="L34" i="15" s="1"/>
  <c r="J35" i="15"/>
  <c r="L35" i="15" s="1"/>
  <c r="J36" i="15"/>
  <c r="L36" i="15" s="1"/>
  <c r="J37" i="15"/>
  <c r="L37" i="15" s="1"/>
  <c r="J38" i="15"/>
  <c r="L38" i="15" s="1"/>
  <c r="J39" i="15"/>
  <c r="L39" i="15" s="1"/>
  <c r="J40" i="15"/>
  <c r="L40" i="15" s="1"/>
  <c r="J41" i="15"/>
  <c r="L41" i="15" s="1"/>
  <c r="J42" i="15"/>
  <c r="L42" i="15" s="1"/>
  <c r="J43" i="15"/>
  <c r="L43" i="15" s="1"/>
  <c r="J44" i="15"/>
  <c r="L44" i="15" s="1"/>
  <c r="J45" i="15"/>
  <c r="L45" i="15" s="1"/>
  <c r="J46" i="15"/>
  <c r="L46" i="15" s="1"/>
  <c r="J47" i="15"/>
  <c r="L47" i="15" s="1"/>
  <c r="J48" i="15"/>
  <c r="L48" i="15" s="1"/>
  <c r="J49" i="15"/>
  <c r="L49" i="15" s="1"/>
  <c r="J50" i="15"/>
  <c r="L50" i="15" s="1"/>
  <c r="J51" i="15"/>
  <c r="L51" i="15" s="1"/>
  <c r="J52" i="15"/>
  <c r="L52" i="15" s="1"/>
  <c r="J53" i="15"/>
  <c r="L53" i="15" s="1"/>
  <c r="J54" i="15"/>
  <c r="L54" i="15" s="1"/>
  <c r="J55" i="15"/>
  <c r="L55" i="15" s="1"/>
  <c r="J56" i="15"/>
  <c r="L56" i="15" s="1"/>
  <c r="J57" i="15"/>
  <c r="L57" i="15" s="1"/>
  <c r="J58" i="15"/>
  <c r="L58" i="15" s="1"/>
  <c r="J59" i="15"/>
  <c r="L59" i="15" s="1"/>
  <c r="J60" i="15"/>
  <c r="L60" i="15" s="1"/>
  <c r="J61" i="15"/>
  <c r="L61" i="15" s="1"/>
  <c r="J62" i="15"/>
  <c r="L62" i="15" s="1"/>
  <c r="J63" i="15"/>
  <c r="L63" i="15" s="1"/>
  <c r="J64" i="15"/>
  <c r="L64" i="15" s="1"/>
  <c r="J65" i="15"/>
  <c r="L65" i="15" s="1"/>
  <c r="J66" i="15"/>
  <c r="L66" i="15" s="1"/>
  <c r="J67" i="15"/>
  <c r="L67" i="15" s="1"/>
  <c r="J68" i="15"/>
  <c r="L68" i="15" s="1"/>
  <c r="J69" i="15"/>
  <c r="L69" i="15" s="1"/>
  <c r="J70" i="15"/>
  <c r="L70" i="15" s="1"/>
  <c r="J71" i="15"/>
  <c r="L71" i="15" s="1"/>
  <c r="J72" i="15"/>
  <c r="L72" i="15" s="1"/>
  <c r="J73" i="15"/>
  <c r="L73" i="15" s="1"/>
  <c r="J74" i="15"/>
  <c r="L74" i="15" s="1"/>
  <c r="J75" i="15"/>
  <c r="L75" i="15" s="1"/>
  <c r="J76" i="15"/>
  <c r="L76" i="15" s="1"/>
  <c r="J77" i="15"/>
  <c r="L77" i="15" s="1"/>
  <c r="J78" i="15"/>
  <c r="L78" i="15" s="1"/>
  <c r="J79" i="15"/>
  <c r="L79" i="15" s="1"/>
  <c r="J80" i="15"/>
  <c r="L80" i="15" s="1"/>
  <c r="J81" i="15"/>
  <c r="L81" i="15" s="1"/>
  <c r="J82" i="15"/>
  <c r="L82" i="15" s="1"/>
  <c r="J83" i="15"/>
  <c r="L83" i="15" s="1"/>
  <c r="J84" i="15"/>
  <c r="L84" i="15" s="1"/>
  <c r="J85" i="15"/>
  <c r="L85" i="15" s="1"/>
  <c r="J86" i="15"/>
  <c r="L86" i="15" s="1"/>
  <c r="J87" i="15"/>
  <c r="L87" i="15" s="1"/>
  <c r="J88" i="15"/>
  <c r="L88" i="15" s="1"/>
  <c r="J89" i="15"/>
  <c r="L89" i="15" s="1"/>
  <c r="J90" i="15"/>
  <c r="L90" i="15" s="1"/>
  <c r="J91" i="15"/>
  <c r="L91" i="15" s="1"/>
  <c r="J92" i="15"/>
  <c r="L92" i="15" s="1"/>
  <c r="J93" i="15"/>
  <c r="L93" i="15" s="1"/>
  <c r="J94" i="15"/>
  <c r="L94" i="15" s="1"/>
  <c r="J95" i="15"/>
  <c r="L95" i="15" s="1"/>
  <c r="J96" i="15"/>
  <c r="L96" i="15" s="1"/>
  <c r="J97" i="15"/>
  <c r="L97" i="15" s="1"/>
  <c r="J98" i="15"/>
  <c r="L98" i="15" s="1"/>
  <c r="J99" i="15"/>
  <c r="L99" i="15" s="1"/>
  <c r="J100" i="15"/>
  <c r="L100" i="15" s="1"/>
  <c r="J101" i="15"/>
  <c r="L101" i="15" s="1"/>
  <c r="J102" i="15"/>
  <c r="L102" i="15" s="1"/>
  <c r="J103" i="15"/>
  <c r="L103" i="15" s="1"/>
  <c r="J104" i="15"/>
  <c r="L104" i="15" s="1"/>
  <c r="J105" i="15"/>
  <c r="L105" i="15" s="1"/>
  <c r="J106" i="15"/>
  <c r="L106" i="15" s="1"/>
  <c r="J107" i="15"/>
  <c r="L107" i="15" s="1"/>
  <c r="J108" i="15"/>
  <c r="L108" i="15" s="1"/>
  <c r="J109" i="15"/>
  <c r="L109" i="15" s="1"/>
  <c r="J110" i="15"/>
  <c r="L110" i="15" s="1"/>
  <c r="J111" i="15"/>
  <c r="L111" i="15" s="1"/>
  <c r="J112" i="15"/>
  <c r="L112" i="15" s="1"/>
  <c r="J113" i="15"/>
  <c r="L113" i="15" s="1"/>
  <c r="J114" i="15"/>
  <c r="L114" i="15" s="1"/>
  <c r="J115" i="15"/>
  <c r="L115" i="15" s="1"/>
  <c r="J116" i="15"/>
  <c r="L116" i="15" s="1"/>
  <c r="J117" i="15"/>
  <c r="L117" i="15" s="1"/>
  <c r="J118" i="15"/>
  <c r="L118" i="15" s="1"/>
  <c r="J119" i="15"/>
  <c r="L119" i="15" s="1"/>
  <c r="J120" i="15"/>
  <c r="L120" i="15" s="1"/>
  <c r="J121" i="15"/>
  <c r="L121" i="15" s="1"/>
  <c r="J122" i="15"/>
  <c r="L122" i="15" s="1"/>
  <c r="J123" i="15"/>
  <c r="L123" i="15" s="1"/>
  <c r="J124" i="15"/>
  <c r="L124" i="15" s="1"/>
  <c r="J125" i="15"/>
  <c r="L125" i="15" s="1"/>
  <c r="J126" i="15"/>
  <c r="L126" i="15" s="1"/>
  <c r="J127" i="15"/>
  <c r="L127" i="15" s="1"/>
  <c r="J128" i="15"/>
  <c r="L128" i="15" s="1"/>
  <c r="J129" i="15"/>
  <c r="L129" i="15" s="1"/>
  <c r="J130" i="15"/>
  <c r="L130" i="15" s="1"/>
  <c r="J131" i="15"/>
  <c r="L131" i="15" s="1"/>
  <c r="J132" i="15"/>
  <c r="L132" i="15" s="1"/>
  <c r="J133" i="15"/>
  <c r="L133" i="15" s="1"/>
  <c r="J134" i="15"/>
  <c r="L134" i="15" s="1"/>
  <c r="J135" i="15"/>
  <c r="L135" i="15" s="1"/>
  <c r="J136" i="15"/>
  <c r="L136" i="15" s="1"/>
  <c r="J137" i="15"/>
  <c r="L137" i="15" s="1"/>
  <c r="J138" i="15"/>
  <c r="L138" i="15" s="1"/>
  <c r="J139" i="15"/>
  <c r="L139" i="15" s="1"/>
  <c r="J140" i="15"/>
  <c r="L140" i="15" s="1"/>
  <c r="J141" i="15"/>
  <c r="L141" i="15" s="1"/>
  <c r="J142" i="15"/>
  <c r="L142" i="15" s="1"/>
  <c r="J143" i="15"/>
  <c r="L143" i="15" s="1"/>
  <c r="J144" i="15"/>
  <c r="L144" i="15" s="1"/>
  <c r="J145" i="15"/>
  <c r="L145" i="15" s="1"/>
  <c r="J146" i="15"/>
  <c r="L146" i="15" s="1"/>
  <c r="J147" i="15"/>
  <c r="L147" i="15" s="1"/>
  <c r="J148" i="15"/>
  <c r="L148" i="15" s="1"/>
  <c r="J149" i="15"/>
  <c r="L149" i="15" s="1"/>
  <c r="J150" i="15"/>
  <c r="L150" i="15" s="1"/>
  <c r="J151" i="15"/>
  <c r="L151" i="15" s="1"/>
  <c r="J152" i="15"/>
  <c r="L152" i="15" s="1"/>
  <c r="J153" i="15"/>
  <c r="L153" i="15" s="1"/>
  <c r="J154" i="15"/>
  <c r="L154" i="15" s="1"/>
  <c r="J155" i="15"/>
  <c r="L155" i="15" s="1"/>
  <c r="J156" i="15"/>
  <c r="L156" i="15" s="1"/>
  <c r="J157" i="15"/>
  <c r="L157" i="15" s="1"/>
  <c r="J158" i="15"/>
  <c r="L158" i="15" s="1"/>
  <c r="J159" i="15"/>
  <c r="L159" i="15" s="1"/>
  <c r="J160" i="15"/>
  <c r="L160" i="15" s="1"/>
  <c r="J161" i="15"/>
  <c r="L161" i="15" s="1"/>
  <c r="J162" i="15"/>
  <c r="L162" i="15" s="1"/>
  <c r="J2" i="15"/>
  <c r="L2" i="15" s="1"/>
  <c r="H12" i="15"/>
  <c r="H14" i="15" s="1"/>
  <c r="J1" i="15"/>
  <c r="M160" i="15" l="1"/>
  <c r="M156" i="15"/>
  <c r="M152" i="15"/>
  <c r="M148" i="15"/>
  <c r="M144" i="15"/>
  <c r="M140" i="15"/>
  <c r="M136" i="15"/>
  <c r="M132" i="15"/>
  <c r="M128" i="15"/>
  <c r="M124" i="15"/>
  <c r="M120" i="15"/>
  <c r="M116" i="15"/>
  <c r="M112" i="15"/>
  <c r="M108" i="15"/>
  <c r="M104" i="15"/>
  <c r="M100" i="15"/>
  <c r="M96" i="15"/>
  <c r="M92" i="15"/>
  <c r="M88" i="15"/>
  <c r="M84" i="15"/>
  <c r="M80" i="15"/>
  <c r="M76" i="15"/>
  <c r="M72" i="15"/>
  <c r="M68" i="15"/>
  <c r="M64" i="15"/>
  <c r="M60" i="15"/>
  <c r="M56" i="15"/>
  <c r="M52" i="15"/>
  <c r="M162" i="15"/>
  <c r="M158" i="15"/>
  <c r="M154" i="15"/>
  <c r="M150" i="15"/>
  <c r="M146" i="15"/>
  <c r="M142" i="15"/>
  <c r="M138" i="15"/>
  <c r="M134" i="15"/>
  <c r="M130" i="15"/>
  <c r="M126" i="15"/>
  <c r="M122" i="15"/>
  <c r="M118" i="15"/>
  <c r="M114" i="15"/>
  <c r="M110" i="15"/>
  <c r="M106" i="15"/>
  <c r="M102" i="15"/>
  <c r="M98" i="15"/>
  <c r="M94" i="15"/>
  <c r="M90" i="15"/>
  <c r="M86" i="15"/>
  <c r="M82" i="15"/>
  <c r="M78" i="15"/>
  <c r="M74" i="15"/>
  <c r="M70" i="15"/>
  <c r="M66" i="15"/>
  <c r="M62" i="15"/>
  <c r="M58" i="15"/>
  <c r="M54" i="15"/>
  <c r="M157" i="15"/>
  <c r="M149" i="15"/>
  <c r="M141" i="15"/>
  <c r="M133" i="15"/>
  <c r="M125" i="15"/>
  <c r="M117" i="15"/>
  <c r="M109" i="15"/>
  <c r="M101" i="15"/>
  <c r="M93" i="15"/>
  <c r="M85" i="15"/>
  <c r="M77" i="15"/>
  <c r="M69" i="15"/>
  <c r="M61" i="15"/>
  <c r="M53" i="15"/>
  <c r="M49" i="15"/>
  <c r="M45" i="15"/>
  <c r="M41" i="15"/>
  <c r="M37" i="15"/>
  <c r="M33" i="15"/>
  <c r="M25" i="15"/>
  <c r="M21" i="15"/>
  <c r="M20" i="15"/>
  <c r="M159" i="15"/>
  <c r="M151" i="15"/>
  <c r="M143" i="15"/>
  <c r="M135" i="15"/>
  <c r="M127" i="15"/>
  <c r="M119" i="15"/>
  <c r="M111" i="15"/>
  <c r="M103" i="15"/>
  <c r="M95" i="15"/>
  <c r="M87" i="15"/>
  <c r="M79" i="15"/>
  <c r="M71" i="15"/>
  <c r="M63" i="15"/>
  <c r="M55" i="15"/>
  <c r="M50" i="15"/>
  <c r="M46" i="15"/>
  <c r="M161" i="15"/>
  <c r="M153" i="15"/>
  <c r="M145" i="15"/>
  <c r="M137" i="15"/>
  <c r="M129" i="15"/>
  <c r="M121" i="15"/>
  <c r="M113" i="15"/>
  <c r="M105" i="15"/>
  <c r="M97" i="15"/>
  <c r="M89" i="15"/>
  <c r="M81" i="15"/>
  <c r="M73" i="15"/>
  <c r="M65" i="15"/>
  <c r="M57" i="15"/>
  <c r="M47" i="15"/>
  <c r="M43" i="15"/>
  <c r="M39" i="15"/>
  <c r="M35" i="15"/>
  <c r="M31" i="15"/>
  <c r="M30" i="15"/>
  <c r="M23" i="15"/>
  <c r="M17" i="15"/>
  <c r="M14" i="15"/>
  <c r="M13" i="15"/>
  <c r="M12" i="15"/>
  <c r="M11" i="15"/>
  <c r="M9" i="15"/>
  <c r="M6" i="15"/>
  <c r="M155" i="15"/>
  <c r="M38" i="15"/>
  <c r="M75" i="15"/>
  <c r="M107" i="15"/>
  <c r="M139" i="15"/>
  <c r="M2" i="15"/>
  <c r="M15" i="15"/>
  <c r="M18" i="15"/>
  <c r="M27" i="15"/>
  <c r="M36" i="15"/>
  <c r="M44" i="15"/>
  <c r="M48" i="15"/>
  <c r="M67" i="15"/>
  <c r="M99" i="15"/>
  <c r="M131" i="15"/>
  <c r="M3" i="15"/>
  <c r="M7" i="15"/>
  <c r="M16" i="15"/>
  <c r="M22" i="15"/>
  <c r="M5" i="15"/>
  <c r="M10" i="15"/>
  <c r="M26" i="15"/>
  <c r="M29" i="15"/>
  <c r="M34" i="15"/>
  <c r="M42" i="15"/>
  <c r="M59" i="15"/>
  <c r="M91" i="15"/>
  <c r="M123" i="15"/>
  <c r="M4" i="15"/>
  <c r="M8" i="15"/>
  <c r="M19" i="15"/>
  <c r="M24" i="15"/>
  <c r="M28" i="15"/>
  <c r="M32" i="15"/>
  <c r="M40" i="15"/>
  <c r="M51" i="15"/>
  <c r="M83" i="15"/>
  <c r="M115" i="15"/>
  <c r="M147" i="15"/>
  <c r="B24" i="8" l="1"/>
  <c r="L4" i="12" l="1"/>
  <c r="H3" i="17" s="1"/>
  <c r="L5" i="12"/>
  <c r="H4" i="17" s="1"/>
  <c r="L6" i="12"/>
  <c r="H5" i="17" s="1"/>
  <c r="L7" i="12"/>
  <c r="H6" i="17" s="1"/>
  <c r="L8" i="12"/>
  <c r="H7" i="17" s="1"/>
  <c r="L9" i="12"/>
  <c r="H8" i="17" s="1"/>
  <c r="L10" i="12"/>
  <c r="H9" i="17" s="1"/>
  <c r="L11" i="12"/>
  <c r="H10" i="17" s="1"/>
  <c r="L12" i="12"/>
  <c r="H11" i="17" s="1"/>
  <c r="L13" i="12"/>
  <c r="H12" i="17" s="1"/>
  <c r="L14" i="12"/>
  <c r="H13" i="17" s="1"/>
  <c r="L15" i="12"/>
  <c r="H14" i="17" s="1"/>
  <c r="L16" i="12"/>
  <c r="H15" i="17" s="1"/>
  <c r="L17" i="12"/>
  <c r="H16" i="17" s="1"/>
  <c r="L18" i="12"/>
  <c r="H17" i="17" s="1"/>
  <c r="L19" i="12"/>
  <c r="H18" i="17" s="1"/>
  <c r="L20" i="12"/>
  <c r="H19" i="17" s="1"/>
  <c r="L21" i="12"/>
  <c r="H20" i="17" s="1"/>
  <c r="L22" i="12"/>
  <c r="H21" i="17" s="1"/>
  <c r="L23" i="12"/>
  <c r="H22" i="17" s="1"/>
  <c r="L24" i="12"/>
  <c r="H23" i="17" s="1"/>
  <c r="L25" i="12"/>
  <c r="H24" i="17" s="1"/>
  <c r="L26" i="12"/>
  <c r="H25" i="17" s="1"/>
  <c r="L27" i="12"/>
  <c r="H26" i="17" s="1"/>
  <c r="L28" i="12"/>
  <c r="H27" i="17" s="1"/>
  <c r="L29" i="12"/>
  <c r="H28" i="17" s="1"/>
  <c r="L30" i="12"/>
  <c r="H29" i="17" s="1"/>
  <c r="L31" i="12"/>
  <c r="H30" i="17" s="1"/>
  <c r="L32" i="12"/>
  <c r="H31" i="17" s="1"/>
  <c r="L33" i="12"/>
  <c r="H32" i="17" s="1"/>
  <c r="L34" i="12"/>
  <c r="H33" i="17" s="1"/>
  <c r="L35" i="12"/>
  <c r="H34" i="17" s="1"/>
  <c r="L36" i="12"/>
  <c r="H35" i="17" s="1"/>
  <c r="L37" i="12"/>
  <c r="H36" i="17" s="1"/>
  <c r="L38" i="12"/>
  <c r="H37" i="17" s="1"/>
  <c r="L39" i="12"/>
  <c r="H38" i="17" s="1"/>
  <c r="L40" i="12"/>
  <c r="H39" i="17" s="1"/>
  <c r="L41" i="12"/>
  <c r="H40" i="17" s="1"/>
  <c r="L42" i="12"/>
  <c r="H41" i="17" s="1"/>
  <c r="L43" i="12"/>
  <c r="H42" i="17" s="1"/>
  <c r="L44" i="12"/>
  <c r="H43" i="17" s="1"/>
  <c r="L45" i="12"/>
  <c r="H44" i="17" s="1"/>
  <c r="L46" i="12"/>
  <c r="H45" i="17" s="1"/>
  <c r="L47" i="12"/>
  <c r="H46" i="17" s="1"/>
  <c r="L48" i="12"/>
  <c r="H47" i="17" s="1"/>
  <c r="L49" i="12"/>
  <c r="H48" i="17" s="1"/>
  <c r="L50" i="12"/>
  <c r="H49" i="17" s="1"/>
  <c r="L51" i="12"/>
  <c r="H50" i="17" s="1"/>
  <c r="L52" i="12"/>
  <c r="H51" i="17" s="1"/>
  <c r="L53" i="12"/>
  <c r="H52" i="17" s="1"/>
  <c r="L54" i="12"/>
  <c r="H53" i="17" s="1"/>
  <c r="L55" i="12"/>
  <c r="H54" i="17" s="1"/>
  <c r="L56" i="12"/>
  <c r="H55" i="17" s="1"/>
  <c r="L57" i="12"/>
  <c r="H56" i="17" s="1"/>
  <c r="L58" i="12"/>
  <c r="H57" i="17" s="1"/>
  <c r="L59" i="12"/>
  <c r="H58" i="17" s="1"/>
  <c r="L60" i="12"/>
  <c r="H59" i="17" s="1"/>
  <c r="L61" i="12"/>
  <c r="H60" i="17" s="1"/>
  <c r="L62" i="12"/>
  <c r="H61" i="17" s="1"/>
  <c r="L63" i="12"/>
  <c r="H62" i="17" s="1"/>
  <c r="L64" i="12"/>
  <c r="H63" i="17" s="1"/>
  <c r="L65" i="12"/>
  <c r="H64" i="17" s="1"/>
  <c r="L66" i="12"/>
  <c r="H65" i="17" s="1"/>
  <c r="L67" i="12"/>
  <c r="H66" i="17" s="1"/>
  <c r="L68" i="12"/>
  <c r="H67" i="17" s="1"/>
  <c r="L69" i="12"/>
  <c r="H68" i="17" s="1"/>
  <c r="L70" i="12"/>
  <c r="H69" i="17" s="1"/>
  <c r="L71" i="12"/>
  <c r="H70" i="17" s="1"/>
  <c r="L72" i="12"/>
  <c r="H71" i="17" s="1"/>
  <c r="L73" i="12"/>
  <c r="H72" i="17" s="1"/>
  <c r="L74" i="12"/>
  <c r="H73" i="17" s="1"/>
  <c r="L75" i="12"/>
  <c r="H74" i="17" s="1"/>
  <c r="L76" i="12"/>
  <c r="H75" i="17" s="1"/>
  <c r="L77" i="12"/>
  <c r="H76" i="17" s="1"/>
  <c r="L78" i="12"/>
  <c r="H77" i="17" s="1"/>
  <c r="L79" i="12"/>
  <c r="H78" i="17" s="1"/>
  <c r="L80" i="12"/>
  <c r="H79" i="17" s="1"/>
  <c r="L81" i="12"/>
  <c r="H80" i="17" s="1"/>
  <c r="L82" i="12"/>
  <c r="H81" i="17" s="1"/>
  <c r="L83" i="12"/>
  <c r="H82" i="17" s="1"/>
  <c r="L84" i="12"/>
  <c r="H83" i="17" s="1"/>
  <c r="L85" i="12"/>
  <c r="H84" i="17" s="1"/>
  <c r="L86" i="12"/>
  <c r="H85" i="17" s="1"/>
  <c r="L87" i="12"/>
  <c r="H86" i="17" s="1"/>
  <c r="L88" i="12"/>
  <c r="H87" i="17" s="1"/>
  <c r="L89" i="12"/>
  <c r="H88" i="17" s="1"/>
  <c r="L90" i="12"/>
  <c r="H89" i="17" s="1"/>
  <c r="L91" i="12"/>
  <c r="H90" i="17" s="1"/>
  <c r="L92" i="12"/>
  <c r="H91" i="17" s="1"/>
  <c r="L93" i="12"/>
  <c r="H92" i="17" s="1"/>
  <c r="L94" i="12"/>
  <c r="H93" i="17" s="1"/>
  <c r="L95" i="12"/>
  <c r="H94" i="17" s="1"/>
  <c r="L96" i="12"/>
  <c r="H95" i="17" s="1"/>
  <c r="L97" i="12"/>
  <c r="H96" i="17" s="1"/>
  <c r="L98" i="12"/>
  <c r="H97" i="17" s="1"/>
  <c r="L99" i="12"/>
  <c r="H98" i="17" s="1"/>
  <c r="L100" i="12"/>
  <c r="H99" i="17" s="1"/>
  <c r="L101" i="12"/>
  <c r="H100" i="17" s="1"/>
  <c r="L102" i="12"/>
  <c r="H101" i="17" s="1"/>
  <c r="L103" i="12"/>
  <c r="H102" i="17" s="1"/>
  <c r="L104" i="12"/>
  <c r="H103" i="17" s="1"/>
  <c r="L105" i="12"/>
  <c r="H104" i="17" s="1"/>
  <c r="L106" i="12"/>
  <c r="H105" i="17" s="1"/>
  <c r="L107" i="12"/>
  <c r="H106" i="17" s="1"/>
  <c r="L108" i="12"/>
  <c r="H107" i="17" s="1"/>
  <c r="L109" i="12"/>
  <c r="H108" i="17" s="1"/>
  <c r="L110" i="12"/>
  <c r="H109" i="17" s="1"/>
  <c r="L111" i="12"/>
  <c r="H110" i="17" s="1"/>
  <c r="L112" i="12"/>
  <c r="H111" i="17" s="1"/>
  <c r="L113" i="12"/>
  <c r="H112" i="17" s="1"/>
  <c r="L114" i="12"/>
  <c r="H113" i="17" s="1"/>
  <c r="L115" i="12"/>
  <c r="H114" i="17" s="1"/>
  <c r="L116" i="12"/>
  <c r="H115" i="17" s="1"/>
  <c r="L117" i="12"/>
  <c r="H116" i="17" s="1"/>
  <c r="L118" i="12"/>
  <c r="H117" i="17" s="1"/>
  <c r="L119" i="12"/>
  <c r="H118" i="17" s="1"/>
  <c r="L120" i="12"/>
  <c r="H119" i="17" s="1"/>
  <c r="L121" i="12"/>
  <c r="H120" i="17" s="1"/>
  <c r="L122" i="12"/>
  <c r="H121" i="17" s="1"/>
  <c r="L123" i="12"/>
  <c r="H122" i="17" s="1"/>
  <c r="L124" i="12"/>
  <c r="H123" i="17" s="1"/>
  <c r="L125" i="12"/>
  <c r="H124" i="17" s="1"/>
  <c r="L126" i="12"/>
  <c r="H125" i="17" s="1"/>
  <c r="L127" i="12"/>
  <c r="H126" i="17" s="1"/>
  <c r="L128" i="12"/>
  <c r="H127" i="17" s="1"/>
  <c r="L129" i="12"/>
  <c r="H128" i="17" s="1"/>
  <c r="L130" i="12"/>
  <c r="H129" i="17" s="1"/>
  <c r="L131" i="12"/>
  <c r="H130" i="17" s="1"/>
  <c r="L132" i="12"/>
  <c r="H131" i="17" s="1"/>
  <c r="L133" i="12"/>
  <c r="H132" i="17" s="1"/>
  <c r="L134" i="12"/>
  <c r="H133" i="17" s="1"/>
  <c r="L135" i="12"/>
  <c r="H134" i="17" s="1"/>
  <c r="L136" i="12"/>
  <c r="H135" i="17" s="1"/>
  <c r="L137" i="12"/>
  <c r="H136" i="17" s="1"/>
  <c r="L138" i="12"/>
  <c r="H137" i="17" s="1"/>
  <c r="L139" i="12"/>
  <c r="H138" i="17" s="1"/>
  <c r="L140" i="12"/>
  <c r="H139" i="17" s="1"/>
  <c r="L141" i="12"/>
  <c r="H140" i="17" s="1"/>
  <c r="L142" i="12"/>
  <c r="H141" i="17" s="1"/>
  <c r="L143" i="12"/>
  <c r="H142" i="17" s="1"/>
  <c r="L144" i="12"/>
  <c r="H143" i="17" s="1"/>
  <c r="L145" i="12"/>
  <c r="H144" i="17" s="1"/>
  <c r="L146" i="12"/>
  <c r="H145" i="17" s="1"/>
  <c r="L147" i="12"/>
  <c r="H146" i="17" s="1"/>
  <c r="L148" i="12"/>
  <c r="H147" i="17" s="1"/>
  <c r="L149" i="12"/>
  <c r="H148" i="17" s="1"/>
  <c r="L150" i="12"/>
  <c r="H149" i="17" s="1"/>
  <c r="L151" i="12"/>
  <c r="H150" i="17" s="1"/>
  <c r="L152" i="12"/>
  <c r="H151" i="17" s="1"/>
  <c r="L153" i="12"/>
  <c r="H152" i="17" s="1"/>
  <c r="L154" i="12"/>
  <c r="H153" i="17" s="1"/>
  <c r="L155" i="12"/>
  <c r="H154" i="17" s="1"/>
  <c r="L156" i="12"/>
  <c r="H155" i="17" s="1"/>
  <c r="L157" i="12"/>
  <c r="H156" i="17" s="1"/>
  <c r="L158" i="12"/>
  <c r="H157" i="17" s="1"/>
  <c r="L159" i="12"/>
  <c r="H158" i="17" s="1"/>
  <c r="L160" i="12"/>
  <c r="H159" i="17" s="1"/>
  <c r="L161" i="12"/>
  <c r="H160" i="17" s="1"/>
  <c r="L162" i="12"/>
  <c r="H161" i="17" s="1"/>
  <c r="L163" i="12"/>
  <c r="H162" i="17" s="1"/>
  <c r="L3" i="12"/>
  <c r="H2" i="17" s="1"/>
  <c r="M22" i="12" l="1"/>
  <c r="M30" i="12"/>
  <c r="M54" i="12"/>
  <c r="M62" i="12"/>
  <c r="M86" i="12"/>
  <c r="M94" i="12"/>
  <c r="M118" i="12"/>
  <c r="M126" i="12"/>
  <c r="M150" i="12"/>
  <c r="M158" i="12"/>
  <c r="M26" i="12"/>
  <c r="M34" i="12"/>
  <c r="M58" i="12"/>
  <c r="M66" i="12"/>
  <c r="M90" i="12"/>
  <c r="M98" i="12"/>
  <c r="M122" i="12"/>
  <c r="M130" i="12"/>
  <c r="M154" i="12"/>
  <c r="M162" i="12"/>
  <c r="M155" i="12"/>
  <c r="M151" i="12"/>
  <c r="M139" i="12"/>
  <c r="M135" i="12"/>
  <c r="M123" i="12"/>
  <c r="M119" i="12"/>
  <c r="M107" i="12"/>
  <c r="M103" i="12"/>
  <c r="M91" i="12"/>
  <c r="M87" i="12"/>
  <c r="M75" i="12"/>
  <c r="M71" i="12"/>
  <c r="M59" i="12"/>
  <c r="M55" i="12"/>
  <c r="M43" i="12"/>
  <c r="M39" i="12"/>
  <c r="M27" i="12"/>
  <c r="M23" i="12"/>
  <c r="M10" i="12"/>
  <c r="M9" i="12"/>
  <c r="M153" i="12"/>
  <c r="M149" i="12"/>
  <c r="M137" i="12"/>
  <c r="M133" i="12"/>
  <c r="M121" i="12"/>
  <c r="M117" i="12"/>
  <c r="M105" i="12"/>
  <c r="M101" i="12"/>
  <c r="M89" i="12"/>
  <c r="M85" i="12"/>
  <c r="M73" i="12"/>
  <c r="M69" i="12"/>
  <c r="M57" i="12"/>
  <c r="M53" i="12"/>
  <c r="M41" i="12"/>
  <c r="M37" i="12"/>
  <c r="M25" i="12"/>
  <c r="M21" i="12"/>
  <c r="M14" i="12"/>
  <c r="M18" i="12"/>
  <c r="M15" i="12"/>
  <c r="M19" i="12"/>
  <c r="H3" i="8"/>
  <c r="H8" i="8"/>
  <c r="H7" i="8"/>
  <c r="H6" i="8"/>
  <c r="H11" i="8"/>
  <c r="J166" i="8" l="1"/>
  <c r="J170" i="8"/>
  <c r="J174" i="8"/>
  <c r="J178" i="8"/>
  <c r="J182" i="8"/>
  <c r="J186" i="8"/>
  <c r="J190" i="8"/>
  <c r="J194" i="8"/>
  <c r="J198" i="8"/>
  <c r="J202" i="8"/>
  <c r="J206" i="8"/>
  <c r="J210" i="8"/>
  <c r="J214" i="8"/>
  <c r="J218" i="8"/>
  <c r="J222" i="8"/>
  <c r="J226" i="8"/>
  <c r="J230" i="8"/>
  <c r="J234" i="8"/>
  <c r="J238" i="8"/>
  <c r="J242" i="8"/>
  <c r="J246" i="8"/>
  <c r="J250" i="8"/>
  <c r="J254" i="8"/>
  <c r="J258" i="8"/>
  <c r="J262" i="8"/>
  <c r="J266" i="8"/>
  <c r="J270" i="8"/>
  <c r="J274" i="8"/>
  <c r="J278" i="8"/>
  <c r="J282" i="8"/>
  <c r="J286" i="8"/>
  <c r="J290" i="8"/>
  <c r="J294" i="8"/>
  <c r="J298" i="8"/>
  <c r="J302" i="8"/>
  <c r="J306" i="8"/>
  <c r="J310" i="8"/>
  <c r="J314" i="8"/>
  <c r="J318" i="8"/>
  <c r="J322" i="8"/>
  <c r="J326" i="8"/>
  <c r="J330" i="8"/>
  <c r="J334" i="8"/>
  <c r="J338" i="8"/>
  <c r="J342" i="8"/>
  <c r="J346" i="8"/>
  <c r="J350" i="8"/>
  <c r="J354" i="8"/>
  <c r="J358" i="8"/>
  <c r="J362" i="8"/>
  <c r="J366" i="8"/>
  <c r="J370" i="8"/>
  <c r="J374" i="8"/>
  <c r="J378" i="8"/>
  <c r="J382" i="8"/>
  <c r="J386" i="8"/>
  <c r="J390" i="8"/>
  <c r="J394" i="8"/>
  <c r="J398" i="8"/>
  <c r="J402" i="8"/>
  <c r="J168" i="8"/>
  <c r="J176" i="8"/>
  <c r="J184" i="8"/>
  <c r="J192" i="8"/>
  <c r="J204" i="8"/>
  <c r="J212" i="8"/>
  <c r="J220" i="8"/>
  <c r="J228" i="8"/>
  <c r="J236" i="8"/>
  <c r="J244" i="8"/>
  <c r="J252" i="8"/>
  <c r="J260" i="8"/>
  <c r="J272" i="8"/>
  <c r="J280" i="8"/>
  <c r="J284" i="8"/>
  <c r="J296" i="8"/>
  <c r="J304" i="8"/>
  <c r="J312" i="8"/>
  <c r="J320" i="8"/>
  <c r="J332" i="8"/>
  <c r="J340" i="8"/>
  <c r="J348" i="8"/>
  <c r="J167" i="8"/>
  <c r="J171" i="8"/>
  <c r="J175" i="8"/>
  <c r="J179" i="8"/>
  <c r="J183" i="8"/>
  <c r="J187" i="8"/>
  <c r="J191" i="8"/>
  <c r="J195" i="8"/>
  <c r="J199" i="8"/>
  <c r="J203" i="8"/>
  <c r="J207" i="8"/>
  <c r="J211" i="8"/>
  <c r="J215" i="8"/>
  <c r="J219" i="8"/>
  <c r="J223" i="8"/>
  <c r="J227" i="8"/>
  <c r="J231" i="8"/>
  <c r="J235" i="8"/>
  <c r="J239" i="8"/>
  <c r="J243" i="8"/>
  <c r="J247" i="8"/>
  <c r="J251" i="8"/>
  <c r="J255" i="8"/>
  <c r="J259" i="8"/>
  <c r="J263" i="8"/>
  <c r="J267" i="8"/>
  <c r="J271" i="8"/>
  <c r="J275" i="8"/>
  <c r="J279" i="8"/>
  <c r="J283" i="8"/>
  <c r="J287" i="8"/>
  <c r="J291" i="8"/>
  <c r="J295" i="8"/>
  <c r="J299" i="8"/>
  <c r="J303" i="8"/>
  <c r="J307" i="8"/>
  <c r="J311" i="8"/>
  <c r="J315" i="8"/>
  <c r="J319" i="8"/>
  <c r="J323" i="8"/>
  <c r="J327" i="8"/>
  <c r="J331" i="8"/>
  <c r="J335" i="8"/>
  <c r="J339" i="8"/>
  <c r="J343" i="8"/>
  <c r="J347" i="8"/>
  <c r="J351" i="8"/>
  <c r="J355" i="8"/>
  <c r="J359" i="8"/>
  <c r="J363" i="8"/>
  <c r="J367" i="8"/>
  <c r="J371" i="8"/>
  <c r="J375" i="8"/>
  <c r="J379" i="8"/>
  <c r="J383" i="8"/>
  <c r="J387" i="8"/>
  <c r="J391" i="8"/>
  <c r="J395" i="8"/>
  <c r="J399" i="8"/>
  <c r="J403" i="8"/>
  <c r="J164" i="8"/>
  <c r="J172" i="8"/>
  <c r="J180" i="8"/>
  <c r="J188" i="8"/>
  <c r="J196" i="8"/>
  <c r="J200" i="8"/>
  <c r="J208" i="8"/>
  <c r="J216" i="8"/>
  <c r="J224" i="8"/>
  <c r="J232" i="8"/>
  <c r="J240" i="8"/>
  <c r="J248" i="8"/>
  <c r="J256" i="8"/>
  <c r="J264" i="8"/>
  <c r="J268" i="8"/>
  <c r="J276" i="8"/>
  <c r="J288" i="8"/>
  <c r="J292" i="8"/>
  <c r="J300" i="8"/>
  <c r="J308" i="8"/>
  <c r="J316" i="8"/>
  <c r="J324" i="8"/>
  <c r="J328" i="8"/>
  <c r="J336" i="8"/>
  <c r="J344" i="8"/>
  <c r="J173" i="8"/>
  <c r="J205" i="8"/>
  <c r="J237" i="8"/>
  <c r="J285" i="8"/>
  <c r="J317" i="8"/>
  <c r="J357" i="8"/>
  <c r="J381" i="8"/>
  <c r="J177" i="8"/>
  <c r="J209" i="8"/>
  <c r="J241" i="8"/>
  <c r="J289" i="8"/>
  <c r="J321" i="8"/>
  <c r="J352" i="8"/>
  <c r="J368" i="8"/>
  <c r="J392" i="8"/>
  <c r="J165" i="8"/>
  <c r="J197" i="8"/>
  <c r="J245" i="8"/>
  <c r="J277" i="8"/>
  <c r="J309" i="8"/>
  <c r="J341" i="8"/>
  <c r="J361" i="8"/>
  <c r="J377" i="8"/>
  <c r="J393" i="8"/>
  <c r="J169" i="8"/>
  <c r="J185" i="8"/>
  <c r="J201" i="8"/>
  <c r="J217" i="8"/>
  <c r="J233" i="8"/>
  <c r="J249" i="8"/>
  <c r="J265" i="8"/>
  <c r="J281" i="8"/>
  <c r="J297" i="8"/>
  <c r="J313" i="8"/>
  <c r="J329" i="8"/>
  <c r="J345" i="8"/>
  <c r="J356" i="8"/>
  <c r="J364" i="8"/>
  <c r="J372" i="8"/>
  <c r="J380" i="8"/>
  <c r="J388" i="8"/>
  <c r="J396" i="8"/>
  <c r="J189" i="8"/>
  <c r="J221" i="8"/>
  <c r="J253" i="8"/>
  <c r="J269" i="8"/>
  <c r="J301" i="8"/>
  <c r="J333" i="8"/>
  <c r="J349" i="8"/>
  <c r="J365" i="8"/>
  <c r="J373" i="8"/>
  <c r="J389" i="8"/>
  <c r="J397" i="8"/>
  <c r="J193" i="8"/>
  <c r="J225" i="8"/>
  <c r="J257" i="8"/>
  <c r="J273" i="8"/>
  <c r="J305" i="8"/>
  <c r="J337" i="8"/>
  <c r="J360" i="8"/>
  <c r="J376" i="8"/>
  <c r="J384" i="8"/>
  <c r="J400" i="8"/>
  <c r="J181" i="8"/>
  <c r="J213" i="8"/>
  <c r="J229" i="8"/>
  <c r="J261" i="8"/>
  <c r="J293" i="8"/>
  <c r="J325" i="8"/>
  <c r="J353" i="8"/>
  <c r="J369" i="8"/>
  <c r="J385" i="8"/>
  <c r="J401" i="8"/>
  <c r="D31" i="8"/>
  <c r="D29" i="8"/>
  <c r="D30" i="8"/>
  <c r="M156" i="12"/>
  <c r="M148" i="12"/>
  <c r="M140" i="12"/>
  <c r="M132" i="12"/>
  <c r="M124" i="12"/>
  <c r="M116" i="12"/>
  <c r="M108" i="12"/>
  <c r="M100" i="12"/>
  <c r="M92" i="12"/>
  <c r="M84" i="12"/>
  <c r="M76" i="12"/>
  <c r="M68" i="12"/>
  <c r="M60" i="12"/>
  <c r="M52" i="12"/>
  <c r="M44" i="12"/>
  <c r="M36" i="12"/>
  <c r="M28" i="12"/>
  <c r="M20" i="12"/>
  <c r="M12" i="12"/>
  <c r="M8" i="12"/>
  <c r="M24" i="12"/>
  <c r="M160" i="12"/>
  <c r="M152" i="12"/>
  <c r="M144" i="12"/>
  <c r="M136" i="12"/>
  <c r="M128" i="12"/>
  <c r="M120" i="12"/>
  <c r="M112" i="12"/>
  <c r="M104" i="12"/>
  <c r="M96" i="12"/>
  <c r="M88" i="12"/>
  <c r="M80" i="12"/>
  <c r="M72" i="12"/>
  <c r="M64" i="12"/>
  <c r="M56" i="12"/>
  <c r="M48" i="12"/>
  <c r="M40" i="12"/>
  <c r="M32" i="12"/>
  <c r="M11" i="12"/>
  <c r="M5" i="12"/>
  <c r="M7" i="12"/>
  <c r="M33" i="12"/>
  <c r="M49" i="12"/>
  <c r="M65" i="12"/>
  <c r="M81" i="12"/>
  <c r="M97" i="12"/>
  <c r="M113" i="12"/>
  <c r="M129" i="12"/>
  <c r="M145" i="12"/>
  <c r="M161" i="12"/>
  <c r="M17" i="12"/>
  <c r="M35" i="12"/>
  <c r="M51" i="12"/>
  <c r="M67" i="12"/>
  <c r="M83" i="12"/>
  <c r="M99" i="12"/>
  <c r="M115" i="12"/>
  <c r="M131" i="12"/>
  <c r="M147" i="12"/>
  <c r="M163" i="12"/>
  <c r="M138" i="12"/>
  <c r="M106" i="12"/>
  <c r="M74" i="12"/>
  <c r="M42" i="12"/>
  <c r="M3" i="12"/>
  <c r="M134" i="12"/>
  <c r="M102" i="12"/>
  <c r="M70" i="12"/>
  <c r="M38" i="12"/>
  <c r="M13" i="12"/>
  <c r="M29" i="12"/>
  <c r="M45" i="12"/>
  <c r="M61" i="12"/>
  <c r="M77" i="12"/>
  <c r="M93" i="12"/>
  <c r="M109" i="12"/>
  <c r="M125" i="12"/>
  <c r="M141" i="12"/>
  <c r="M157" i="12"/>
  <c r="M16" i="12"/>
  <c r="M31" i="12"/>
  <c r="M47" i="12"/>
  <c r="M63" i="12"/>
  <c r="M79" i="12"/>
  <c r="M95" i="12"/>
  <c r="M111" i="12"/>
  <c r="M127" i="12"/>
  <c r="M143" i="12"/>
  <c r="M159" i="12"/>
  <c r="M146" i="12"/>
  <c r="M114" i="12"/>
  <c r="M82" i="12"/>
  <c r="M50" i="12"/>
  <c r="M6" i="12"/>
  <c r="M142" i="12"/>
  <c r="M110" i="12"/>
  <c r="M78" i="12"/>
  <c r="M46" i="12"/>
  <c r="M4" i="12"/>
  <c r="J14" i="8"/>
  <c r="J18" i="8"/>
  <c r="J22" i="8"/>
  <c r="J26" i="8"/>
  <c r="J30" i="8"/>
  <c r="J34" i="8"/>
  <c r="J38" i="8"/>
  <c r="J42" i="8"/>
  <c r="J46" i="8"/>
  <c r="J50" i="8"/>
  <c r="J54" i="8"/>
  <c r="J58" i="8"/>
  <c r="J62" i="8"/>
  <c r="J66" i="8"/>
  <c r="J70" i="8"/>
  <c r="J74" i="8"/>
  <c r="J78" i="8"/>
  <c r="J82" i="8"/>
  <c r="J86" i="8"/>
  <c r="J90" i="8"/>
  <c r="J94" i="8"/>
  <c r="J98" i="8"/>
  <c r="J102" i="8"/>
  <c r="J106" i="8"/>
  <c r="J110" i="8"/>
  <c r="J114" i="8"/>
  <c r="J118" i="8"/>
  <c r="J122" i="8"/>
  <c r="J126" i="8"/>
  <c r="J130" i="8"/>
  <c r="J134" i="8"/>
  <c r="J138" i="8"/>
  <c r="J142" i="8"/>
  <c r="J146" i="8"/>
  <c r="J150" i="8"/>
  <c r="J154" i="8"/>
  <c r="J158" i="8"/>
  <c r="J162" i="8"/>
  <c r="J11" i="8"/>
  <c r="J15" i="8"/>
  <c r="J19" i="8"/>
  <c r="J23" i="8"/>
  <c r="J27" i="8"/>
  <c r="J31" i="8"/>
  <c r="J35" i="8"/>
  <c r="J39" i="8"/>
  <c r="J43" i="8"/>
  <c r="J47" i="8"/>
  <c r="J51" i="8"/>
  <c r="J55" i="8"/>
  <c r="J59" i="8"/>
  <c r="J63" i="8"/>
  <c r="J67" i="8"/>
  <c r="J71" i="8"/>
  <c r="J75" i="8"/>
  <c r="J79" i="8"/>
  <c r="J83" i="8"/>
  <c r="J87" i="8"/>
  <c r="J91" i="8"/>
  <c r="J95" i="8"/>
  <c r="J99" i="8"/>
  <c r="J103" i="8"/>
  <c r="J107" i="8"/>
  <c r="J111" i="8"/>
  <c r="J115" i="8"/>
  <c r="J119" i="8"/>
  <c r="J123" i="8"/>
  <c r="J127" i="8"/>
  <c r="J131" i="8"/>
  <c r="J135" i="8"/>
  <c r="J139" i="8"/>
  <c r="J143" i="8"/>
  <c r="J147" i="8"/>
  <c r="J151" i="8"/>
  <c r="J155" i="8"/>
  <c r="J159" i="8"/>
  <c r="J163" i="8"/>
  <c r="J12" i="8"/>
  <c r="J16" i="8"/>
  <c r="J20" i="8"/>
  <c r="J24" i="8"/>
  <c r="J28" i="8"/>
  <c r="J32" i="8"/>
  <c r="J36" i="8"/>
  <c r="J40" i="8"/>
  <c r="J44" i="8"/>
  <c r="J48" i="8"/>
  <c r="J52" i="8"/>
  <c r="J56" i="8"/>
  <c r="J60" i="8"/>
  <c r="J64" i="8"/>
  <c r="J68" i="8"/>
  <c r="J72" i="8"/>
  <c r="J76" i="8"/>
  <c r="J80" i="8"/>
  <c r="J84" i="8"/>
  <c r="J88" i="8"/>
  <c r="J92" i="8"/>
  <c r="J96" i="8"/>
  <c r="J100" i="8"/>
  <c r="J104" i="8"/>
  <c r="J108" i="8"/>
  <c r="J112" i="8"/>
  <c r="J116" i="8"/>
  <c r="J120" i="8"/>
  <c r="J124" i="8"/>
  <c r="J128" i="8"/>
  <c r="J132" i="8"/>
  <c r="J136" i="8"/>
  <c r="J140" i="8"/>
  <c r="J144" i="8"/>
  <c r="J148" i="8"/>
  <c r="J152" i="8"/>
  <c r="J156" i="8"/>
  <c r="J160" i="8"/>
  <c r="J13" i="8"/>
  <c r="J17" i="8"/>
  <c r="J21" i="8"/>
  <c r="J25" i="8"/>
  <c r="J29" i="8"/>
  <c r="J33" i="8"/>
  <c r="J37" i="8"/>
  <c r="J41" i="8"/>
  <c r="J45" i="8"/>
  <c r="J49" i="8"/>
  <c r="J53" i="8"/>
  <c r="J57" i="8"/>
  <c r="J61" i="8"/>
  <c r="J65" i="8"/>
  <c r="J69" i="8"/>
  <c r="J73" i="8"/>
  <c r="J77" i="8"/>
  <c r="J81" i="8"/>
  <c r="J85" i="8"/>
  <c r="J89" i="8"/>
  <c r="J93" i="8"/>
  <c r="J97" i="8"/>
  <c r="J101" i="8"/>
  <c r="J105" i="8"/>
  <c r="J109" i="8"/>
  <c r="J113" i="8"/>
  <c r="J117" i="8"/>
  <c r="J121" i="8"/>
  <c r="J125" i="8"/>
  <c r="J129" i="8"/>
  <c r="J133" i="8"/>
  <c r="J137" i="8"/>
  <c r="J141" i="8"/>
  <c r="J145" i="8"/>
  <c r="J149" i="8"/>
  <c r="J153" i="8"/>
  <c r="J157" i="8"/>
  <c r="J161" i="8"/>
  <c r="B34" i="8"/>
  <c r="B35" i="8" s="1"/>
  <c r="B38" i="8" s="1"/>
  <c r="B36" i="8"/>
  <c r="E16" i="8"/>
  <c r="B5" i="8"/>
  <c r="L252" i="8" l="1"/>
  <c r="L280" i="8"/>
  <c r="L312" i="8"/>
  <c r="L344" i="8"/>
  <c r="L376" i="8"/>
  <c r="L386" i="8"/>
  <c r="L284" i="8"/>
  <c r="L323" i="8"/>
  <c r="L388" i="8"/>
  <c r="L327" i="8"/>
  <c r="L368" i="8"/>
  <c r="L396" i="8"/>
  <c r="L260" i="8"/>
  <c r="L299" i="8"/>
  <c r="L355" i="8"/>
  <c r="L403" i="8"/>
  <c r="L331" i="8"/>
  <c r="L364" i="8"/>
  <c r="L383" i="8"/>
  <c r="L394" i="8"/>
  <c r="L283" i="8"/>
  <c r="L401" i="8"/>
  <c r="L397" i="8"/>
  <c r="L204" i="8"/>
  <c r="L350" i="8"/>
  <c r="L322" i="8"/>
  <c r="L273" i="8"/>
  <c r="L346" i="8"/>
  <c r="L167" i="8"/>
  <c r="L253" i="8"/>
  <c r="L168" i="8"/>
  <c r="L255" i="8"/>
  <c r="L287" i="8"/>
  <c r="L319" i="8"/>
  <c r="L351" i="8"/>
  <c r="L378" i="8"/>
  <c r="L256" i="8"/>
  <c r="L292" i="8"/>
  <c r="L343" i="8"/>
  <c r="L295" i="8"/>
  <c r="L332" i="8"/>
  <c r="L371" i="8"/>
  <c r="L400" i="8"/>
  <c r="L263" i="8"/>
  <c r="L304" i="8"/>
  <c r="L391" i="8"/>
  <c r="L336" i="8"/>
  <c r="L372" i="8"/>
  <c r="L385" i="8"/>
  <c r="L398" i="8"/>
  <c r="L375" i="8"/>
  <c r="L251" i="8"/>
  <c r="L267" i="8"/>
  <c r="L275" i="8"/>
  <c r="L298" i="8"/>
  <c r="L261" i="8"/>
  <c r="L257" i="8"/>
  <c r="L222" i="8"/>
  <c r="L302" i="8"/>
  <c r="L349" i="8"/>
  <c r="L232" i="8"/>
  <c r="L241" i="8"/>
  <c r="L191" i="8"/>
  <c r="L214" i="8"/>
  <c r="L281" i="8"/>
  <c r="L254" i="8"/>
  <c r="L264" i="8"/>
  <c r="L328" i="8"/>
  <c r="L381" i="8"/>
  <c r="L315" i="8"/>
  <c r="L311" i="8"/>
  <c r="L380" i="8"/>
  <c r="L307" i="8"/>
  <c r="L339" i="8"/>
  <c r="L387" i="8"/>
  <c r="L382" i="8"/>
  <c r="L308" i="8"/>
  <c r="L286" i="8"/>
  <c r="L227" i="8"/>
  <c r="L190" i="8"/>
  <c r="L317" i="8"/>
  <c r="L230" i="8"/>
  <c r="L166" i="8"/>
  <c r="L233" i="8"/>
  <c r="L213" i="8"/>
  <c r="L215" i="8"/>
  <c r="L231" i="8"/>
  <c r="L226" i="8"/>
  <c r="L209" i="8"/>
  <c r="L357" i="8"/>
  <c r="L325" i="8"/>
  <c r="L208" i="8"/>
  <c r="L358" i="8"/>
  <c r="L196" i="8"/>
  <c r="L193" i="8"/>
  <c r="L373" i="8"/>
  <c r="L370" i="8"/>
  <c r="L181" i="8"/>
  <c r="L314" i="8"/>
  <c r="L369" i="8"/>
  <c r="L199" i="8"/>
  <c r="L278" i="8"/>
  <c r="L184" i="8"/>
  <c r="L169" i="8"/>
  <c r="L247" i="8"/>
  <c r="L244" i="8"/>
  <c r="L224" i="8"/>
  <c r="L266" i="8"/>
  <c r="L170" i="8"/>
  <c r="L207" i="8"/>
  <c r="L197" i="8"/>
  <c r="L205" i="8"/>
  <c r="L265" i="8"/>
  <c r="L366" i="8"/>
  <c r="L250" i="8"/>
  <c r="L297" i="8"/>
  <c r="L305" i="8"/>
  <c r="L271" i="8"/>
  <c r="L335" i="8"/>
  <c r="L384" i="8"/>
  <c r="L320" i="8"/>
  <c r="L324" i="8"/>
  <c r="L392" i="8"/>
  <c r="L352" i="8"/>
  <c r="L347" i="8"/>
  <c r="L390" i="8"/>
  <c r="L393" i="8"/>
  <c r="L201" i="8"/>
  <c r="L188" i="8"/>
  <c r="L165" i="8"/>
  <c r="L285" i="8"/>
  <c r="L219" i="8"/>
  <c r="L239" i="8"/>
  <c r="L217" i="8"/>
  <c r="L274" i="8"/>
  <c r="L183" i="8"/>
  <c r="L365" i="8"/>
  <c r="L200" i="8"/>
  <c r="L198" i="8"/>
  <c r="L192" i="8"/>
  <c r="L206" i="8"/>
  <c r="L354" i="8"/>
  <c r="L326" i="8"/>
  <c r="L178" i="8"/>
  <c r="L182" i="8"/>
  <c r="L185" i="8"/>
  <c r="L345" i="8"/>
  <c r="L318" i="8"/>
  <c r="L270" i="8"/>
  <c r="L341" i="8"/>
  <c r="L374" i="8"/>
  <c r="L248" i="8"/>
  <c r="L164" i="8"/>
  <c r="L329" i="8"/>
  <c r="L282" i="8"/>
  <c r="L180" i="8"/>
  <c r="L337" i="8"/>
  <c r="L293" i="8"/>
  <c r="L294" i="8"/>
  <c r="L296" i="8"/>
  <c r="L360" i="8"/>
  <c r="L259" i="8"/>
  <c r="L348" i="8"/>
  <c r="L340" i="8"/>
  <c r="L268" i="8"/>
  <c r="L395" i="8"/>
  <c r="L288" i="8"/>
  <c r="L377" i="8"/>
  <c r="L402" i="8"/>
  <c r="L272" i="8"/>
  <c r="L300" i="8"/>
  <c r="L334" i="8"/>
  <c r="L243" i="8"/>
  <c r="L212" i="8"/>
  <c r="L189" i="8"/>
  <c r="L338" i="8"/>
  <c r="L333" i="8"/>
  <c r="L173" i="8"/>
  <c r="L330" i="8"/>
  <c r="L262" i="8"/>
  <c r="L303" i="8"/>
  <c r="L363" i="8"/>
  <c r="L291" i="8"/>
  <c r="L172" i="8"/>
  <c r="L177" i="8"/>
  <c r="L313" i="8"/>
  <c r="L245" i="8"/>
  <c r="L289" i="8"/>
  <c r="L228" i="8"/>
  <c r="L223" i="8"/>
  <c r="L379" i="8"/>
  <c r="L175" i="8"/>
  <c r="L240" i="8"/>
  <c r="L174" i="8"/>
  <c r="L210" i="8"/>
  <c r="L187" i="8"/>
  <c r="L279" i="8"/>
  <c r="L389" i="8"/>
  <c r="L359" i="8"/>
  <c r="L202" i="8"/>
  <c r="L237" i="8"/>
  <c r="L171" i="8"/>
  <c r="L218" i="8"/>
  <c r="L225" i="8"/>
  <c r="L353" i="8"/>
  <c r="L356" i="8"/>
  <c r="L399" i="8"/>
  <c r="L194" i="8"/>
  <c r="L309" i="8"/>
  <c r="L236" i="8"/>
  <c r="L216" i="8"/>
  <c r="L249" i="8"/>
  <c r="L220" i="8"/>
  <c r="L186" i="8"/>
  <c r="L310" i="8"/>
  <c r="L203" i="8"/>
  <c r="L301" i="8"/>
  <c r="L195" i="8"/>
  <c r="L246" i="8"/>
  <c r="L235" i="8"/>
  <c r="L238" i="8"/>
  <c r="L290" i="8"/>
  <c r="L361" i="8"/>
  <c r="L176" i="8"/>
  <c r="L367" i="8"/>
  <c r="L321" i="8"/>
  <c r="L269" i="8"/>
  <c r="L221" i="8"/>
  <c r="L306" i="8"/>
  <c r="L234" i="8"/>
  <c r="L229" i="8"/>
  <c r="L277" i="8"/>
  <c r="L276" i="8"/>
  <c r="L316" i="8"/>
  <c r="L362" i="8"/>
  <c r="L211" i="8"/>
  <c r="L258" i="8"/>
  <c r="L342" i="8"/>
  <c r="L179" i="8"/>
  <c r="L242" i="8"/>
  <c r="J9" i="8"/>
  <c r="J10" i="8"/>
  <c r="B29" i="8"/>
  <c r="J3" i="8" s="1"/>
  <c r="E4" i="8"/>
  <c r="E17" i="8" s="1"/>
  <c r="E19" i="8" s="1"/>
  <c r="J1" i="8"/>
  <c r="M242" i="8" l="1"/>
  <c r="N242" i="8"/>
  <c r="M277" i="8"/>
  <c r="N277" i="8"/>
  <c r="N176" i="8"/>
  <c r="M176" i="8"/>
  <c r="M203" i="8"/>
  <c r="N203" i="8"/>
  <c r="N194" i="8"/>
  <c r="M194" i="8"/>
  <c r="N202" i="8"/>
  <c r="M202" i="8"/>
  <c r="M175" i="8"/>
  <c r="N175" i="8"/>
  <c r="N172" i="8"/>
  <c r="M172" i="8"/>
  <c r="M338" i="8"/>
  <c r="N338" i="8"/>
  <c r="N377" i="8"/>
  <c r="M377" i="8"/>
  <c r="M296" i="8"/>
  <c r="N296" i="8"/>
  <c r="M248" i="8"/>
  <c r="N248" i="8"/>
  <c r="N178" i="8"/>
  <c r="M178" i="8"/>
  <c r="M183" i="8"/>
  <c r="N183" i="8"/>
  <c r="M201" i="8"/>
  <c r="N201" i="8"/>
  <c r="M384" i="8"/>
  <c r="N384" i="8"/>
  <c r="M205" i="8"/>
  <c r="N205" i="8"/>
  <c r="N169" i="8"/>
  <c r="M169" i="8"/>
  <c r="N373" i="8"/>
  <c r="M373" i="8"/>
  <c r="M226" i="8"/>
  <c r="N226" i="8"/>
  <c r="N190" i="8"/>
  <c r="M190" i="8"/>
  <c r="M380" i="8"/>
  <c r="N380" i="8"/>
  <c r="N214" i="8"/>
  <c r="M214" i="8"/>
  <c r="M261" i="8"/>
  <c r="N261" i="8"/>
  <c r="M372" i="8"/>
  <c r="N372" i="8"/>
  <c r="M295" i="8"/>
  <c r="N295" i="8"/>
  <c r="M255" i="8"/>
  <c r="N255" i="8"/>
  <c r="N204" i="8"/>
  <c r="M204" i="8"/>
  <c r="M323" i="8"/>
  <c r="N323" i="8"/>
  <c r="M362" i="8"/>
  <c r="N362" i="8"/>
  <c r="M269" i="8"/>
  <c r="N269" i="8"/>
  <c r="N246" i="8"/>
  <c r="M246" i="8"/>
  <c r="M216" i="8"/>
  <c r="N216" i="8"/>
  <c r="M218" i="8"/>
  <c r="N218" i="8"/>
  <c r="N210" i="8"/>
  <c r="M210" i="8"/>
  <c r="M245" i="8"/>
  <c r="N245" i="8"/>
  <c r="M330" i="8"/>
  <c r="N330" i="8"/>
  <c r="N300" i="8"/>
  <c r="M300" i="8"/>
  <c r="N348" i="8"/>
  <c r="M348" i="8"/>
  <c r="M282" i="8"/>
  <c r="N282" i="8"/>
  <c r="M345" i="8"/>
  <c r="N345" i="8"/>
  <c r="N198" i="8"/>
  <c r="M198" i="8"/>
  <c r="M285" i="8"/>
  <c r="N285" i="8"/>
  <c r="M392" i="8"/>
  <c r="N392" i="8"/>
  <c r="M250" i="8"/>
  <c r="N250" i="8"/>
  <c r="M224" i="8"/>
  <c r="N224" i="8"/>
  <c r="M314" i="8"/>
  <c r="N314" i="8"/>
  <c r="M325" i="8"/>
  <c r="N325" i="8"/>
  <c r="N166" i="8"/>
  <c r="M166" i="8"/>
  <c r="N387" i="8"/>
  <c r="M387" i="8"/>
  <c r="M264" i="8"/>
  <c r="N264" i="8"/>
  <c r="M302" i="8"/>
  <c r="N302" i="8"/>
  <c r="N375" i="8"/>
  <c r="M375" i="8"/>
  <c r="M400" i="8"/>
  <c r="N400" i="8"/>
  <c r="M351" i="8"/>
  <c r="N351" i="8"/>
  <c r="M273" i="8"/>
  <c r="N273" i="8"/>
  <c r="N383" i="8"/>
  <c r="M383" i="8"/>
  <c r="M368" i="8"/>
  <c r="N368" i="8"/>
  <c r="M312" i="8"/>
  <c r="N312" i="8"/>
  <c r="N342" i="8"/>
  <c r="M342" i="8"/>
  <c r="N316" i="8"/>
  <c r="M316" i="8"/>
  <c r="M234" i="8"/>
  <c r="N234" i="8"/>
  <c r="M321" i="8"/>
  <c r="N321" i="8"/>
  <c r="M290" i="8"/>
  <c r="N290" i="8"/>
  <c r="M195" i="8"/>
  <c r="N195" i="8"/>
  <c r="N186" i="8"/>
  <c r="M186" i="8"/>
  <c r="N236" i="8"/>
  <c r="M236" i="8"/>
  <c r="N356" i="8"/>
  <c r="M356" i="8"/>
  <c r="M171" i="8"/>
  <c r="N171" i="8"/>
  <c r="N389" i="8"/>
  <c r="M389" i="8"/>
  <c r="N174" i="8"/>
  <c r="M174" i="8"/>
  <c r="M223" i="8"/>
  <c r="N223" i="8"/>
  <c r="M313" i="8"/>
  <c r="N313" i="8"/>
  <c r="M363" i="8"/>
  <c r="N363" i="8"/>
  <c r="M173" i="8"/>
  <c r="N173" i="8"/>
  <c r="N212" i="8"/>
  <c r="M212" i="8"/>
  <c r="M272" i="8"/>
  <c r="N272" i="8"/>
  <c r="M395" i="8"/>
  <c r="N395" i="8"/>
  <c r="M259" i="8"/>
  <c r="N259" i="8"/>
  <c r="M293" i="8"/>
  <c r="N293" i="8"/>
  <c r="M329" i="8"/>
  <c r="N329" i="8"/>
  <c r="M341" i="8"/>
  <c r="N341" i="8"/>
  <c r="M185" i="8"/>
  <c r="N185" i="8"/>
  <c r="M354" i="8"/>
  <c r="N354" i="8"/>
  <c r="N200" i="8"/>
  <c r="M200" i="8"/>
  <c r="M217" i="8"/>
  <c r="N217" i="8"/>
  <c r="M165" i="8"/>
  <c r="N165" i="8"/>
  <c r="M390" i="8"/>
  <c r="N390" i="8"/>
  <c r="N324" i="8"/>
  <c r="M324" i="8"/>
  <c r="M271" i="8"/>
  <c r="N271" i="8"/>
  <c r="M366" i="8"/>
  <c r="N366" i="8"/>
  <c r="M207" i="8"/>
  <c r="N207" i="8"/>
  <c r="N244" i="8"/>
  <c r="M244" i="8"/>
  <c r="N278" i="8"/>
  <c r="M278" i="8"/>
  <c r="M181" i="8"/>
  <c r="N181" i="8"/>
  <c r="N196" i="8"/>
  <c r="M196" i="8"/>
  <c r="M357" i="8"/>
  <c r="N357" i="8"/>
  <c r="M215" i="8"/>
  <c r="N215" i="8"/>
  <c r="M230" i="8"/>
  <c r="N230" i="8"/>
  <c r="M286" i="8"/>
  <c r="N286" i="8"/>
  <c r="M339" i="8"/>
  <c r="N339" i="8"/>
  <c r="M315" i="8"/>
  <c r="N315" i="8"/>
  <c r="M254" i="8"/>
  <c r="N254" i="8"/>
  <c r="M241" i="8"/>
  <c r="N241" i="8"/>
  <c r="M222" i="8"/>
  <c r="N222" i="8"/>
  <c r="M275" i="8"/>
  <c r="N275" i="8"/>
  <c r="M398" i="8"/>
  <c r="N398" i="8"/>
  <c r="N391" i="8"/>
  <c r="M391" i="8"/>
  <c r="N371" i="8"/>
  <c r="M371" i="8"/>
  <c r="N292" i="8"/>
  <c r="M292" i="8"/>
  <c r="M319" i="8"/>
  <c r="N319" i="8"/>
  <c r="M253" i="8"/>
  <c r="N253" i="8"/>
  <c r="M322" i="8"/>
  <c r="N322" i="8"/>
  <c r="M401" i="8"/>
  <c r="N401" i="8"/>
  <c r="N364" i="8"/>
  <c r="M364" i="8"/>
  <c r="M299" i="8"/>
  <c r="N299" i="8"/>
  <c r="M327" i="8"/>
  <c r="N327" i="8"/>
  <c r="M386" i="8"/>
  <c r="N386" i="8"/>
  <c r="M280" i="8"/>
  <c r="N280" i="8"/>
  <c r="M211" i="8"/>
  <c r="N211" i="8"/>
  <c r="M221" i="8"/>
  <c r="N221" i="8"/>
  <c r="M235" i="8"/>
  <c r="N235" i="8"/>
  <c r="M249" i="8"/>
  <c r="N249" i="8"/>
  <c r="M225" i="8"/>
  <c r="N225" i="8"/>
  <c r="M187" i="8"/>
  <c r="N187" i="8"/>
  <c r="M289" i="8"/>
  <c r="N289" i="8"/>
  <c r="M262" i="8"/>
  <c r="N262" i="8"/>
  <c r="M334" i="8"/>
  <c r="N334" i="8"/>
  <c r="N340" i="8"/>
  <c r="M340" i="8"/>
  <c r="N180" i="8"/>
  <c r="M180" i="8"/>
  <c r="M318" i="8"/>
  <c r="N318" i="8"/>
  <c r="N192" i="8"/>
  <c r="M192" i="8"/>
  <c r="M219" i="8"/>
  <c r="N219" i="8"/>
  <c r="M352" i="8"/>
  <c r="N352" i="8"/>
  <c r="M297" i="8"/>
  <c r="N297" i="8"/>
  <c r="M266" i="8"/>
  <c r="N266" i="8"/>
  <c r="N369" i="8"/>
  <c r="M369" i="8"/>
  <c r="N208" i="8"/>
  <c r="M208" i="8"/>
  <c r="M233" i="8"/>
  <c r="N233" i="8"/>
  <c r="M382" i="8"/>
  <c r="N382" i="8"/>
  <c r="M328" i="8"/>
  <c r="N328" i="8"/>
  <c r="M349" i="8"/>
  <c r="N349" i="8"/>
  <c r="M251" i="8"/>
  <c r="N251" i="8"/>
  <c r="M263" i="8"/>
  <c r="N263" i="8"/>
  <c r="M378" i="8"/>
  <c r="N378" i="8"/>
  <c r="M346" i="8"/>
  <c r="N346" i="8"/>
  <c r="M394" i="8"/>
  <c r="N394" i="8"/>
  <c r="M403" i="8"/>
  <c r="N403" i="8"/>
  <c r="M396" i="8"/>
  <c r="N396" i="8"/>
  <c r="M344" i="8"/>
  <c r="N344" i="8"/>
  <c r="M179" i="8"/>
  <c r="N179" i="8"/>
  <c r="M229" i="8"/>
  <c r="N229" i="8"/>
  <c r="M361" i="8"/>
  <c r="N361" i="8"/>
  <c r="N310" i="8"/>
  <c r="M310" i="8"/>
  <c r="N399" i="8"/>
  <c r="M399" i="8"/>
  <c r="M359" i="8"/>
  <c r="N359" i="8"/>
  <c r="N379" i="8"/>
  <c r="M379" i="8"/>
  <c r="M291" i="8"/>
  <c r="N291" i="8"/>
  <c r="M189" i="8"/>
  <c r="N189" i="8"/>
  <c r="M288" i="8"/>
  <c r="N288" i="8"/>
  <c r="M294" i="8"/>
  <c r="N294" i="8"/>
  <c r="M374" i="8"/>
  <c r="N374" i="8"/>
  <c r="M326" i="8"/>
  <c r="N326" i="8"/>
  <c r="M274" i="8"/>
  <c r="N274" i="8"/>
  <c r="M393" i="8"/>
  <c r="N393" i="8"/>
  <c r="M335" i="8"/>
  <c r="N335" i="8"/>
  <c r="M197" i="8"/>
  <c r="N197" i="8"/>
  <c r="N184" i="8"/>
  <c r="M184" i="8"/>
  <c r="M193" i="8"/>
  <c r="N193" i="8"/>
  <c r="M231" i="8"/>
  <c r="N231" i="8"/>
  <c r="M227" i="8"/>
  <c r="N227" i="8"/>
  <c r="M311" i="8"/>
  <c r="N311" i="8"/>
  <c r="M191" i="8"/>
  <c r="N191" i="8"/>
  <c r="M298" i="8"/>
  <c r="N298" i="8"/>
  <c r="M336" i="8"/>
  <c r="N336" i="8"/>
  <c r="M343" i="8"/>
  <c r="N343" i="8"/>
  <c r="N168" i="8"/>
  <c r="M168" i="8"/>
  <c r="N397" i="8"/>
  <c r="M397" i="8"/>
  <c r="M355" i="8"/>
  <c r="N355" i="8"/>
  <c r="N284" i="8"/>
  <c r="M284" i="8"/>
  <c r="M258" i="8"/>
  <c r="N258" i="8"/>
  <c r="N276" i="8"/>
  <c r="M276" i="8"/>
  <c r="M306" i="8"/>
  <c r="N306" i="8"/>
  <c r="M367" i="8"/>
  <c r="N367" i="8"/>
  <c r="M238" i="8"/>
  <c r="N238" i="8"/>
  <c r="M301" i="8"/>
  <c r="N301" i="8"/>
  <c r="N220" i="8"/>
  <c r="M220" i="8"/>
  <c r="M309" i="8"/>
  <c r="N309" i="8"/>
  <c r="M353" i="8"/>
  <c r="N353" i="8"/>
  <c r="M237" i="8"/>
  <c r="N237" i="8"/>
  <c r="M279" i="8"/>
  <c r="N279" i="8"/>
  <c r="M240" i="8"/>
  <c r="N240" i="8"/>
  <c r="N228" i="8"/>
  <c r="M228" i="8"/>
  <c r="M177" i="8"/>
  <c r="N177" i="8"/>
  <c r="M303" i="8"/>
  <c r="N303" i="8"/>
  <c r="M333" i="8"/>
  <c r="N333" i="8"/>
  <c r="M243" i="8"/>
  <c r="N243" i="8"/>
  <c r="M402" i="8"/>
  <c r="N402" i="8"/>
  <c r="N268" i="8"/>
  <c r="M268" i="8"/>
  <c r="M360" i="8"/>
  <c r="N360" i="8"/>
  <c r="M337" i="8"/>
  <c r="N337" i="8"/>
  <c r="N164" i="8"/>
  <c r="M164" i="8"/>
  <c r="M270" i="8"/>
  <c r="N270" i="8"/>
  <c r="N182" i="8"/>
  <c r="M182" i="8"/>
  <c r="N206" i="8"/>
  <c r="M206" i="8"/>
  <c r="M365" i="8"/>
  <c r="N365" i="8"/>
  <c r="M239" i="8"/>
  <c r="N239" i="8"/>
  <c r="N188" i="8"/>
  <c r="M188" i="8"/>
  <c r="M347" i="8"/>
  <c r="N347" i="8"/>
  <c r="M320" i="8"/>
  <c r="N320" i="8"/>
  <c r="M305" i="8"/>
  <c r="N305" i="8"/>
  <c r="M265" i="8"/>
  <c r="N265" i="8"/>
  <c r="N170" i="8"/>
  <c r="M170" i="8"/>
  <c r="M247" i="8"/>
  <c r="N247" i="8"/>
  <c r="M199" i="8"/>
  <c r="N199" i="8"/>
  <c r="M370" i="8"/>
  <c r="N370" i="8"/>
  <c r="M358" i="8"/>
  <c r="N358" i="8"/>
  <c r="M209" i="8"/>
  <c r="N209" i="8"/>
  <c r="M213" i="8"/>
  <c r="N213" i="8"/>
  <c r="M317" i="8"/>
  <c r="N317" i="8"/>
  <c r="N308" i="8"/>
  <c r="M308" i="8"/>
  <c r="M307" i="8"/>
  <c r="N307" i="8"/>
  <c r="N381" i="8"/>
  <c r="M381" i="8"/>
  <c r="M281" i="8"/>
  <c r="N281" i="8"/>
  <c r="M232" i="8"/>
  <c r="N232" i="8"/>
  <c r="M257" i="8"/>
  <c r="N257" i="8"/>
  <c r="M267" i="8"/>
  <c r="N267" i="8"/>
  <c r="N385" i="8"/>
  <c r="M385" i="8"/>
  <c r="M304" i="8"/>
  <c r="N304" i="8"/>
  <c r="N332" i="8"/>
  <c r="M332" i="8"/>
  <c r="M256" i="8"/>
  <c r="N256" i="8"/>
  <c r="M287" i="8"/>
  <c r="N287" i="8"/>
  <c r="M167" i="8"/>
  <c r="N167" i="8"/>
  <c r="M350" i="8"/>
  <c r="N350" i="8"/>
  <c r="M283" i="8"/>
  <c r="N283" i="8"/>
  <c r="M331" i="8"/>
  <c r="N331" i="8"/>
  <c r="N260" i="8"/>
  <c r="M260" i="8"/>
  <c r="M388" i="8"/>
  <c r="N388" i="8"/>
  <c r="M376" i="8"/>
  <c r="N376" i="8"/>
  <c r="N252" i="8"/>
  <c r="M252" i="8"/>
  <c r="L3" i="8"/>
  <c r="L22" i="8"/>
  <c r="J8" i="8"/>
  <c r="L8" i="8" s="1"/>
  <c r="L10" i="8"/>
  <c r="L54" i="8"/>
  <c r="L118" i="8"/>
  <c r="L27" i="8"/>
  <c r="L91" i="8"/>
  <c r="L155" i="8"/>
  <c r="L64" i="8"/>
  <c r="L128" i="8"/>
  <c r="L41" i="8"/>
  <c r="L105" i="8"/>
  <c r="L26" i="8"/>
  <c r="L90" i="8"/>
  <c r="L154" i="8"/>
  <c r="L63" i="8"/>
  <c r="L127" i="8"/>
  <c r="L36" i="8"/>
  <c r="L14" i="8"/>
  <c r="L78" i="8"/>
  <c r="L142" i="8"/>
  <c r="L51" i="8"/>
  <c r="L115" i="8"/>
  <c r="L24" i="8"/>
  <c r="L88" i="8"/>
  <c r="L152" i="8"/>
  <c r="L65" i="8"/>
  <c r="L129" i="8"/>
  <c r="L34" i="8"/>
  <c r="L98" i="8"/>
  <c r="L162" i="8"/>
  <c r="L71" i="8"/>
  <c r="L135" i="8"/>
  <c r="L44" i="8"/>
  <c r="L108" i="8"/>
  <c r="L21" i="8"/>
  <c r="L85" i="8"/>
  <c r="L149" i="8"/>
  <c r="L148" i="8"/>
  <c r="L61" i="8"/>
  <c r="L125" i="8"/>
  <c r="J5" i="8"/>
  <c r="L5" i="8" s="1"/>
  <c r="L9" i="8"/>
  <c r="L70" i="8"/>
  <c r="L134" i="8"/>
  <c r="L43" i="8"/>
  <c r="L107" i="8"/>
  <c r="L16" i="8"/>
  <c r="L80" i="8"/>
  <c r="L144" i="8"/>
  <c r="L57" i="8"/>
  <c r="L121" i="8"/>
  <c r="L42" i="8"/>
  <c r="L106" i="8"/>
  <c r="L15" i="8"/>
  <c r="L79" i="8"/>
  <c r="L143" i="8"/>
  <c r="L52" i="8"/>
  <c r="L30" i="8"/>
  <c r="L94" i="8"/>
  <c r="L158" i="8"/>
  <c r="L67" i="8"/>
  <c r="L131" i="8"/>
  <c r="L40" i="8"/>
  <c r="L104" i="8"/>
  <c r="L17" i="8"/>
  <c r="L81" i="8"/>
  <c r="L145" i="8"/>
  <c r="L50" i="8"/>
  <c r="L114" i="8"/>
  <c r="L23" i="8"/>
  <c r="L87" i="8"/>
  <c r="L151" i="8"/>
  <c r="L60" i="8"/>
  <c r="L124" i="8"/>
  <c r="L37" i="8"/>
  <c r="L101" i="8"/>
  <c r="L100" i="8"/>
  <c r="L13" i="8"/>
  <c r="L77" i="8"/>
  <c r="L141" i="8"/>
  <c r="J6" i="8"/>
  <c r="L6" i="8" s="1"/>
  <c r="L86" i="8"/>
  <c r="L150" i="8"/>
  <c r="L59" i="8"/>
  <c r="L123" i="8"/>
  <c r="L32" i="8"/>
  <c r="L96" i="8"/>
  <c r="L160" i="8"/>
  <c r="L73" i="8"/>
  <c r="L137" i="8"/>
  <c r="L58" i="8"/>
  <c r="L122" i="8"/>
  <c r="L31" i="8"/>
  <c r="L95" i="8"/>
  <c r="L159" i="8"/>
  <c r="L68" i="8"/>
  <c r="L46" i="8"/>
  <c r="L110" i="8"/>
  <c r="L19" i="8"/>
  <c r="L83" i="8"/>
  <c r="L147" i="8"/>
  <c r="L56" i="8"/>
  <c r="L120" i="8"/>
  <c r="L33" i="8"/>
  <c r="L97" i="8"/>
  <c r="L161" i="8"/>
  <c r="L66" i="8"/>
  <c r="L130" i="8"/>
  <c r="L39" i="8"/>
  <c r="L103" i="8"/>
  <c r="L12" i="8"/>
  <c r="L76" i="8"/>
  <c r="L140" i="8"/>
  <c r="L53" i="8"/>
  <c r="L117" i="8"/>
  <c r="L116" i="8"/>
  <c r="L29" i="8"/>
  <c r="L93" i="8"/>
  <c r="L157" i="8"/>
  <c r="J4" i="8"/>
  <c r="L4" i="8" s="1"/>
  <c r="J7" i="8"/>
  <c r="L7" i="8" s="1"/>
  <c r="L38" i="8"/>
  <c r="L102" i="8"/>
  <c r="L11" i="8"/>
  <c r="L75" i="8"/>
  <c r="L139" i="8"/>
  <c r="L48" i="8"/>
  <c r="L112" i="8"/>
  <c r="L25" i="8"/>
  <c r="L89" i="8"/>
  <c r="L153" i="8"/>
  <c r="L74" i="8"/>
  <c r="L138" i="8"/>
  <c r="L47" i="8"/>
  <c r="L111" i="8"/>
  <c r="L20" i="8"/>
  <c r="L84" i="8"/>
  <c r="L62" i="8"/>
  <c r="L126" i="8"/>
  <c r="L35" i="8"/>
  <c r="L99" i="8"/>
  <c r="L163" i="8"/>
  <c r="L72" i="8"/>
  <c r="L136" i="8"/>
  <c r="L49" i="8"/>
  <c r="L113" i="8"/>
  <c r="L18" i="8"/>
  <c r="L82" i="8"/>
  <c r="L146" i="8"/>
  <c r="L55" i="8"/>
  <c r="L119" i="8"/>
  <c r="L28" i="8"/>
  <c r="L92" i="8"/>
  <c r="L156" i="8"/>
  <c r="L69" i="8"/>
  <c r="L133" i="8"/>
  <c r="L132" i="8"/>
  <c r="L45" i="8"/>
  <c r="L109" i="8"/>
  <c r="H12" i="8"/>
  <c r="B25" i="8"/>
  <c r="C21" i="7"/>
  <c r="C20" i="7"/>
  <c r="C19" i="7"/>
  <c r="C18" i="7"/>
  <c r="B16" i="7"/>
  <c r="B23" i="7" s="1"/>
  <c r="B10" i="7"/>
  <c r="B11" i="7" s="1"/>
  <c r="B29" i="7"/>
  <c r="B37" i="7" s="1"/>
  <c r="B21" i="7"/>
  <c r="E15" i="7"/>
  <c r="E4" i="7"/>
  <c r="H3" i="7"/>
  <c r="J1" i="7"/>
  <c r="J1" i="6"/>
  <c r="H3" i="6"/>
  <c r="E15" i="6"/>
  <c r="E17" i="6" s="1"/>
  <c r="E4" i="6"/>
  <c r="B29" i="6"/>
  <c r="B37" i="6" s="1"/>
  <c r="B16" i="6"/>
  <c r="B23" i="6" s="1"/>
  <c r="H7" i="6" s="1"/>
  <c r="D30" i="6" s="1"/>
  <c r="C21" i="6"/>
  <c r="C20" i="6"/>
  <c r="C19" i="6"/>
  <c r="C18" i="6"/>
  <c r="B21" i="6"/>
  <c r="B10" i="6"/>
  <c r="B11" i="6" s="1"/>
  <c r="A1" i="5"/>
  <c r="B9" i="5"/>
  <c r="B15" i="5"/>
  <c r="E7" i="5"/>
  <c r="H3" i="5"/>
  <c r="B19" i="5"/>
  <c r="B5" i="5"/>
  <c r="E4" i="5"/>
  <c r="J1" i="5"/>
  <c r="J1" i="4"/>
  <c r="B15" i="4"/>
  <c r="I164" i="5" l="1"/>
  <c r="J165" i="5"/>
  <c r="L165" i="5" s="1"/>
  <c r="M165" i="5" s="1"/>
  <c r="J167" i="5"/>
  <c r="J170" i="5"/>
  <c r="J172" i="5"/>
  <c r="I174" i="5"/>
  <c r="I177" i="5"/>
  <c r="I179" i="5"/>
  <c r="J182" i="5"/>
  <c r="I184" i="5"/>
  <c r="J185" i="5"/>
  <c r="L185" i="5" s="1"/>
  <c r="M185" i="5" s="1"/>
  <c r="J187" i="5"/>
  <c r="I189" i="5"/>
  <c r="I191" i="5"/>
  <c r="J192" i="5"/>
  <c r="I194" i="5"/>
  <c r="I196" i="5"/>
  <c r="J197" i="5"/>
  <c r="L197" i="5" s="1"/>
  <c r="M197" i="5" s="1"/>
  <c r="J199" i="5"/>
  <c r="J202" i="5"/>
  <c r="J204" i="5"/>
  <c r="I206" i="5"/>
  <c r="I209" i="5"/>
  <c r="I211" i="5"/>
  <c r="J214" i="5"/>
  <c r="I216" i="5"/>
  <c r="J217" i="5"/>
  <c r="L217" i="5" s="1"/>
  <c r="M217" i="5" s="1"/>
  <c r="J219" i="5"/>
  <c r="I221" i="5"/>
  <c r="I223" i="5"/>
  <c r="J224" i="5"/>
  <c r="I226" i="5"/>
  <c r="I228" i="5"/>
  <c r="J229" i="5"/>
  <c r="L229" i="5" s="1"/>
  <c r="M229" i="5" s="1"/>
  <c r="J231" i="5"/>
  <c r="J234" i="5"/>
  <c r="J236" i="5"/>
  <c r="I238" i="5"/>
  <c r="I241" i="5"/>
  <c r="I243" i="5"/>
  <c r="J246" i="5"/>
  <c r="I248" i="5"/>
  <c r="J249" i="5"/>
  <c r="L249" i="5" s="1"/>
  <c r="M249" i="5" s="1"/>
  <c r="I251" i="5"/>
  <c r="J252" i="5"/>
  <c r="I254" i="5"/>
  <c r="J255" i="5"/>
  <c r="L255" i="5" s="1"/>
  <c r="M255" i="5" s="1"/>
  <c r="J258" i="5"/>
  <c r="I261" i="5"/>
  <c r="I264" i="5"/>
  <c r="J265" i="5"/>
  <c r="L265" i="5" s="1"/>
  <c r="M265" i="5" s="1"/>
  <c r="I267" i="5"/>
  <c r="J268" i="5"/>
  <c r="I270" i="5"/>
  <c r="J271" i="5"/>
  <c r="L271" i="5" s="1"/>
  <c r="M271" i="5" s="1"/>
  <c r="J274" i="5"/>
  <c r="I277" i="5"/>
  <c r="I280" i="5"/>
  <c r="J281" i="5"/>
  <c r="L281" i="5" s="1"/>
  <c r="M281" i="5" s="1"/>
  <c r="I283" i="5"/>
  <c r="J284" i="5"/>
  <c r="I286" i="5"/>
  <c r="J287" i="5"/>
  <c r="L287" i="5" s="1"/>
  <c r="M287" i="5" s="1"/>
  <c r="J290" i="5"/>
  <c r="I293" i="5"/>
  <c r="I296" i="5"/>
  <c r="J297" i="5"/>
  <c r="L297" i="5" s="1"/>
  <c r="M297" i="5" s="1"/>
  <c r="I165" i="5"/>
  <c r="I167" i="5"/>
  <c r="J168" i="5"/>
  <c r="I170" i="5"/>
  <c r="I172" i="5"/>
  <c r="J173" i="5"/>
  <c r="J175" i="5"/>
  <c r="J178" i="5"/>
  <c r="L178" i="5" s="1"/>
  <c r="M178" i="5" s="1"/>
  <c r="J180" i="5"/>
  <c r="I182" i="5"/>
  <c r="I185" i="5"/>
  <c r="I187" i="5"/>
  <c r="J190" i="5"/>
  <c r="I192" i="5"/>
  <c r="J193" i="5"/>
  <c r="L193" i="5" s="1"/>
  <c r="M193" i="5" s="1"/>
  <c r="J195" i="5"/>
  <c r="L195" i="5" s="1"/>
  <c r="M195" i="5" s="1"/>
  <c r="I197" i="5"/>
  <c r="I199" i="5"/>
  <c r="J200" i="5"/>
  <c r="I202" i="5"/>
  <c r="I204" i="5"/>
  <c r="J205" i="5"/>
  <c r="J207" i="5"/>
  <c r="J210" i="5"/>
  <c r="L210" i="5" s="1"/>
  <c r="M210" i="5" s="1"/>
  <c r="J212" i="5"/>
  <c r="I214" i="5"/>
  <c r="I217" i="5"/>
  <c r="I219" i="5"/>
  <c r="J222" i="5"/>
  <c r="I224" i="5"/>
  <c r="J225" i="5"/>
  <c r="L225" i="5" s="1"/>
  <c r="M225" i="5" s="1"/>
  <c r="J227" i="5"/>
  <c r="L227" i="5" s="1"/>
  <c r="M227" i="5" s="1"/>
  <c r="I229" i="5"/>
  <c r="I231" i="5"/>
  <c r="J232" i="5"/>
  <c r="I234" i="5"/>
  <c r="I236" i="5"/>
  <c r="J237" i="5"/>
  <c r="J239" i="5"/>
  <c r="J242" i="5"/>
  <c r="L242" i="5" s="1"/>
  <c r="M242" i="5" s="1"/>
  <c r="J244" i="5"/>
  <c r="I246" i="5"/>
  <c r="I249" i="5"/>
  <c r="I252" i="5"/>
  <c r="J253" i="5"/>
  <c r="I255" i="5"/>
  <c r="J256" i="5"/>
  <c r="L256" i="5" s="1"/>
  <c r="M256" i="5" s="1"/>
  <c r="I258" i="5"/>
  <c r="J259" i="5"/>
  <c r="J262" i="5"/>
  <c r="I265" i="5"/>
  <c r="I268" i="5"/>
  <c r="J269" i="5"/>
  <c r="I271" i="5"/>
  <c r="J272" i="5"/>
  <c r="L272" i="5" s="1"/>
  <c r="M272" i="5" s="1"/>
  <c r="I274" i="5"/>
  <c r="J275" i="5"/>
  <c r="J278" i="5"/>
  <c r="I281" i="5"/>
  <c r="I284" i="5"/>
  <c r="J285" i="5"/>
  <c r="I287" i="5"/>
  <c r="J288" i="5"/>
  <c r="L288" i="5" s="1"/>
  <c r="M288" i="5" s="1"/>
  <c r="I290" i="5"/>
  <c r="J291" i="5"/>
  <c r="J294" i="5"/>
  <c r="I297" i="5"/>
  <c r="J164" i="5"/>
  <c r="I171" i="5"/>
  <c r="J174" i="5"/>
  <c r="J177" i="5"/>
  <c r="L177" i="5" s="1"/>
  <c r="M177" i="5" s="1"/>
  <c r="I181" i="5"/>
  <c r="J184" i="5"/>
  <c r="I188" i="5"/>
  <c r="J191" i="5"/>
  <c r="J194" i="5"/>
  <c r="L194" i="5" s="1"/>
  <c r="M194" i="5" s="1"/>
  <c r="I198" i="5"/>
  <c r="I201" i="5"/>
  <c r="I208" i="5"/>
  <c r="J211" i="5"/>
  <c r="L211" i="5" s="1"/>
  <c r="M211" i="5" s="1"/>
  <c r="I215" i="5"/>
  <c r="I218" i="5"/>
  <c r="J221" i="5"/>
  <c r="L221" i="5" s="1"/>
  <c r="M221" i="5" s="1"/>
  <c r="J228" i="5"/>
  <c r="I235" i="5"/>
  <c r="J238" i="5"/>
  <c r="J241" i="5"/>
  <c r="L241" i="5" s="1"/>
  <c r="M241" i="5" s="1"/>
  <c r="I245" i="5"/>
  <c r="J248" i="5"/>
  <c r="J251" i="5"/>
  <c r="J254" i="5"/>
  <c r="L254" i="5" s="1"/>
  <c r="M254" i="5" s="1"/>
  <c r="I257" i="5"/>
  <c r="I260" i="5"/>
  <c r="I263" i="5"/>
  <c r="I266" i="5"/>
  <c r="J277" i="5"/>
  <c r="L277" i="5" s="1"/>
  <c r="M277" i="5" s="1"/>
  <c r="J280" i="5"/>
  <c r="J283" i="5"/>
  <c r="J286" i="5"/>
  <c r="L286" i="5" s="1"/>
  <c r="M286" i="5" s="1"/>
  <c r="I289" i="5"/>
  <c r="I292" i="5"/>
  <c r="I295" i="5"/>
  <c r="I298" i="5"/>
  <c r="I301" i="5"/>
  <c r="I304" i="5"/>
  <c r="J305" i="5"/>
  <c r="I307" i="5"/>
  <c r="J308" i="5"/>
  <c r="L308" i="5" s="1"/>
  <c r="M308" i="5" s="1"/>
  <c r="I310" i="5"/>
  <c r="J311" i="5"/>
  <c r="I168" i="5"/>
  <c r="J171" i="5"/>
  <c r="L171" i="5" s="1"/>
  <c r="M171" i="5" s="1"/>
  <c r="I175" i="5"/>
  <c r="I178" i="5"/>
  <c r="J181" i="5"/>
  <c r="L181" i="5" s="1"/>
  <c r="M181" i="5" s="1"/>
  <c r="J188" i="5"/>
  <c r="I195" i="5"/>
  <c r="J198" i="5"/>
  <c r="J201" i="5"/>
  <c r="L201" i="5" s="1"/>
  <c r="M201" i="5" s="1"/>
  <c r="I205" i="5"/>
  <c r="J208" i="5"/>
  <c r="I212" i="5"/>
  <c r="J215" i="5"/>
  <c r="J218" i="5"/>
  <c r="L218" i="5" s="1"/>
  <c r="M218" i="5" s="1"/>
  <c r="I222" i="5"/>
  <c r="I225" i="5"/>
  <c r="I232" i="5"/>
  <c r="J235" i="5"/>
  <c r="L235" i="5" s="1"/>
  <c r="M235" i="5" s="1"/>
  <c r="I239" i="5"/>
  <c r="I242" i="5"/>
  <c r="J245" i="5"/>
  <c r="L245" i="5" s="1"/>
  <c r="M245" i="5" s="1"/>
  <c r="J257" i="5"/>
  <c r="L257" i="5" s="1"/>
  <c r="M257" i="5" s="1"/>
  <c r="J260" i="5"/>
  <c r="J263" i="5"/>
  <c r="J266" i="5"/>
  <c r="L266" i="5" s="1"/>
  <c r="M266" i="5" s="1"/>
  <c r="I269" i="5"/>
  <c r="I272" i="5"/>
  <c r="I275" i="5"/>
  <c r="I278" i="5"/>
  <c r="J289" i="5"/>
  <c r="L289" i="5" s="1"/>
  <c r="M289" i="5" s="1"/>
  <c r="J292" i="5"/>
  <c r="J295" i="5"/>
  <c r="J298" i="5"/>
  <c r="L298" i="5" s="1"/>
  <c r="M298" i="5" s="1"/>
  <c r="I300" i="5"/>
  <c r="J301" i="5"/>
  <c r="I303" i="5"/>
  <c r="J304" i="5"/>
  <c r="L304" i="5" s="1"/>
  <c r="M304" i="5" s="1"/>
  <c r="I306" i="5"/>
  <c r="J307" i="5"/>
  <c r="J310" i="5"/>
  <c r="I313" i="5"/>
  <c r="I315" i="5"/>
  <c r="I317" i="5"/>
  <c r="I319" i="5"/>
  <c r="I321" i="5"/>
  <c r="I323" i="5"/>
  <c r="I325" i="5"/>
  <c r="I327" i="5"/>
  <c r="I329" i="5"/>
  <c r="I331" i="5"/>
  <c r="I333" i="5"/>
  <c r="I335" i="5"/>
  <c r="I337" i="5"/>
  <c r="I339" i="5"/>
  <c r="I341" i="5"/>
  <c r="I343" i="5"/>
  <c r="I345" i="5"/>
  <c r="I347" i="5"/>
  <c r="I349" i="5"/>
  <c r="I351" i="5"/>
  <c r="I353" i="5"/>
  <c r="I355" i="5"/>
  <c r="I357" i="5"/>
  <c r="I359" i="5"/>
  <c r="I361" i="5"/>
  <c r="I363" i="5"/>
  <c r="I365" i="5"/>
  <c r="I367" i="5"/>
  <c r="I369" i="5"/>
  <c r="I371" i="5"/>
  <c r="I373" i="5"/>
  <c r="I375" i="5"/>
  <c r="I377" i="5"/>
  <c r="I166" i="5"/>
  <c r="J179" i="5"/>
  <c r="I186" i="5"/>
  <c r="J206" i="5"/>
  <c r="L206" i="5" s="1"/>
  <c r="M206" i="5" s="1"/>
  <c r="I213" i="5"/>
  <c r="I220" i="5"/>
  <c r="J226" i="5"/>
  <c r="I233" i="5"/>
  <c r="I240" i="5"/>
  <c r="I247" i="5"/>
  <c r="J264" i="5"/>
  <c r="J270" i="5"/>
  <c r="L270" i="5" s="1"/>
  <c r="M270" i="5" s="1"/>
  <c r="I276" i="5"/>
  <c r="I282" i="5"/>
  <c r="J293" i="5"/>
  <c r="I299" i="5"/>
  <c r="I302" i="5"/>
  <c r="J315" i="5"/>
  <c r="I318" i="5"/>
  <c r="J320" i="5"/>
  <c r="L320" i="5" s="1"/>
  <c r="M320" i="5" s="1"/>
  <c r="J323" i="5"/>
  <c r="L323" i="5" s="1"/>
  <c r="M323" i="5" s="1"/>
  <c r="I326" i="5"/>
  <c r="J328" i="5"/>
  <c r="J331" i="5"/>
  <c r="L331" i="5" s="1"/>
  <c r="M331" i="5" s="1"/>
  <c r="I334" i="5"/>
  <c r="J336" i="5"/>
  <c r="J339" i="5"/>
  <c r="I342" i="5"/>
  <c r="J344" i="5"/>
  <c r="L344" i="5" s="1"/>
  <c r="M344" i="5" s="1"/>
  <c r="J347" i="5"/>
  <c r="I350" i="5"/>
  <c r="J352" i="5"/>
  <c r="L352" i="5" s="1"/>
  <c r="M352" i="5" s="1"/>
  <c r="J355" i="5"/>
  <c r="L355" i="5" s="1"/>
  <c r="M355" i="5" s="1"/>
  <c r="I358" i="5"/>
  <c r="J360" i="5"/>
  <c r="J363" i="5"/>
  <c r="L363" i="5" s="1"/>
  <c r="M363" i="5" s="1"/>
  <c r="I366" i="5"/>
  <c r="J368" i="5"/>
  <c r="J371" i="5"/>
  <c r="I374" i="5"/>
  <c r="J376" i="5"/>
  <c r="L376" i="5" s="1"/>
  <c r="M376" i="5" s="1"/>
  <c r="I379" i="5"/>
  <c r="I381" i="5"/>
  <c r="I383" i="5"/>
  <c r="I385" i="5"/>
  <c r="I387" i="5"/>
  <c r="I389" i="5"/>
  <c r="I391" i="5"/>
  <c r="I393" i="5"/>
  <c r="I395" i="5"/>
  <c r="I397" i="5"/>
  <c r="I399" i="5"/>
  <c r="I401" i="5"/>
  <c r="I403" i="5"/>
  <c r="I173" i="5"/>
  <c r="I180" i="5"/>
  <c r="J186" i="5"/>
  <c r="L186" i="5" s="1"/>
  <c r="M186" i="5" s="1"/>
  <c r="I207" i="5"/>
  <c r="J220" i="5"/>
  <c r="J240" i="5"/>
  <c r="I253" i="5"/>
  <c r="I259" i="5"/>
  <c r="J276" i="5"/>
  <c r="I288" i="5"/>
  <c r="J299" i="5"/>
  <c r="L299" i="5" s="1"/>
  <c r="M299" i="5" s="1"/>
  <c r="I305" i="5"/>
  <c r="I308" i="5"/>
  <c r="J313" i="5"/>
  <c r="L313" i="5" s="1"/>
  <c r="M313" i="5" s="1"/>
  <c r="J321" i="5"/>
  <c r="L321" i="5" s="1"/>
  <c r="M321" i="5" s="1"/>
  <c r="J329" i="5"/>
  <c r="J337" i="5"/>
  <c r="J345" i="5"/>
  <c r="L345" i="5" s="1"/>
  <c r="M345" i="5" s="1"/>
  <c r="J353" i="5"/>
  <c r="L353" i="5" s="1"/>
  <c r="M353" i="5" s="1"/>
  <c r="J358" i="5"/>
  <c r="J169" i="5"/>
  <c r="J176" i="5"/>
  <c r="J183" i="5"/>
  <c r="I190" i="5"/>
  <c r="J203" i="5"/>
  <c r="I210" i="5"/>
  <c r="J230" i="5"/>
  <c r="L230" i="5" s="1"/>
  <c r="M230" i="5" s="1"/>
  <c r="I237" i="5"/>
  <c r="I244" i="5"/>
  <c r="J250" i="5"/>
  <c r="L250" i="5" s="1"/>
  <c r="M250" i="5" s="1"/>
  <c r="I256" i="5"/>
  <c r="I262" i="5"/>
  <c r="J273" i="5"/>
  <c r="J279" i="5"/>
  <c r="L279" i="5" s="1"/>
  <c r="M279" i="5" s="1"/>
  <c r="I285" i="5"/>
  <c r="I291" i="5"/>
  <c r="J309" i="5"/>
  <c r="J312" i="5"/>
  <c r="L312" i="5" s="1"/>
  <c r="M312" i="5" s="1"/>
  <c r="J314" i="5"/>
  <c r="L314" i="5" s="1"/>
  <c r="M314" i="5" s="1"/>
  <c r="J317" i="5"/>
  <c r="I320" i="5"/>
  <c r="J322" i="5"/>
  <c r="L322" i="5" s="1"/>
  <c r="M322" i="5" s="1"/>
  <c r="J325" i="5"/>
  <c r="L325" i="5" s="1"/>
  <c r="M325" i="5" s="1"/>
  <c r="I328" i="5"/>
  <c r="J330" i="5"/>
  <c r="J333" i="5"/>
  <c r="L333" i="5" s="1"/>
  <c r="M333" i="5" s="1"/>
  <c r="I336" i="5"/>
  <c r="J338" i="5"/>
  <c r="J341" i="5"/>
  <c r="I344" i="5"/>
  <c r="J346" i="5"/>
  <c r="L346" i="5" s="1"/>
  <c r="M346" i="5" s="1"/>
  <c r="J349" i="5"/>
  <c r="I352" i="5"/>
  <c r="J354" i="5"/>
  <c r="L354" i="5" s="1"/>
  <c r="M354" i="5" s="1"/>
  <c r="J357" i="5"/>
  <c r="L357" i="5" s="1"/>
  <c r="M357" i="5" s="1"/>
  <c r="I360" i="5"/>
  <c r="J362" i="5"/>
  <c r="J365" i="5"/>
  <c r="L365" i="5" s="1"/>
  <c r="M365" i="5" s="1"/>
  <c r="I368" i="5"/>
  <c r="J370" i="5"/>
  <c r="J373" i="5"/>
  <c r="I376" i="5"/>
  <c r="J378" i="5"/>
  <c r="L378" i="5" s="1"/>
  <c r="M378" i="5" s="1"/>
  <c r="J380" i="5"/>
  <c r="J382" i="5"/>
  <c r="J384" i="5"/>
  <c r="L384" i="5" s="1"/>
  <c r="M384" i="5" s="1"/>
  <c r="J386" i="5"/>
  <c r="L386" i="5" s="1"/>
  <c r="M386" i="5" s="1"/>
  <c r="J388" i="5"/>
  <c r="J390" i="5"/>
  <c r="J392" i="5"/>
  <c r="L392" i="5" s="1"/>
  <c r="M392" i="5" s="1"/>
  <c r="J394" i="5"/>
  <c r="L394" i="5" s="1"/>
  <c r="M394" i="5" s="1"/>
  <c r="J396" i="5"/>
  <c r="J398" i="5"/>
  <c r="J400" i="5"/>
  <c r="L400" i="5" s="1"/>
  <c r="M400" i="5" s="1"/>
  <c r="J402" i="5"/>
  <c r="L402" i="5" s="1"/>
  <c r="M402" i="5" s="1"/>
  <c r="J166" i="5"/>
  <c r="I193" i="5"/>
  <c r="I200" i="5"/>
  <c r="J213" i="5"/>
  <c r="L213" i="5" s="1"/>
  <c r="M213" i="5" s="1"/>
  <c r="I227" i="5"/>
  <c r="J233" i="5"/>
  <c r="J247" i="5"/>
  <c r="J282" i="5"/>
  <c r="L282" i="5" s="1"/>
  <c r="M282" i="5" s="1"/>
  <c r="I294" i="5"/>
  <c r="J302" i="5"/>
  <c r="I311" i="5"/>
  <c r="I316" i="5"/>
  <c r="J318" i="5"/>
  <c r="I324" i="5"/>
  <c r="J326" i="5"/>
  <c r="L326" i="5" s="1"/>
  <c r="M326" i="5" s="1"/>
  <c r="I332" i="5"/>
  <c r="J334" i="5"/>
  <c r="I340" i="5"/>
  <c r="J342" i="5"/>
  <c r="L342" i="5" s="1"/>
  <c r="M342" i="5" s="1"/>
  <c r="I348" i="5"/>
  <c r="J350" i="5"/>
  <c r="I356" i="5"/>
  <c r="J361" i="5"/>
  <c r="L361" i="5" s="1"/>
  <c r="M361" i="5" s="1"/>
  <c r="I169" i="5"/>
  <c r="J196" i="5"/>
  <c r="J223" i="5"/>
  <c r="I250" i="5"/>
  <c r="I273" i="5"/>
  <c r="J296" i="5"/>
  <c r="I309" i="5"/>
  <c r="J319" i="5"/>
  <c r="L319" i="5" s="1"/>
  <c r="M319" i="5" s="1"/>
  <c r="I330" i="5"/>
  <c r="J340" i="5"/>
  <c r="J351" i="5"/>
  <c r="I362" i="5"/>
  <c r="J367" i="5"/>
  <c r="L367" i="5" s="1"/>
  <c r="M367" i="5" s="1"/>
  <c r="J372" i="5"/>
  <c r="I378" i="5"/>
  <c r="I382" i="5"/>
  <c r="I386" i="5"/>
  <c r="I390" i="5"/>
  <c r="I394" i="5"/>
  <c r="I398" i="5"/>
  <c r="I402" i="5"/>
  <c r="I203" i="5"/>
  <c r="J300" i="5"/>
  <c r="J343" i="5"/>
  <c r="L343" i="5" s="1"/>
  <c r="M343" i="5" s="1"/>
  <c r="J369" i="5"/>
  <c r="L369" i="5" s="1"/>
  <c r="M369" i="5" s="1"/>
  <c r="J383" i="5"/>
  <c r="J391" i="5"/>
  <c r="J399" i="5"/>
  <c r="L399" i="5" s="1"/>
  <c r="M399" i="5" s="1"/>
  <c r="I183" i="5"/>
  <c r="J261" i="5"/>
  <c r="J303" i="5"/>
  <c r="J335" i="5"/>
  <c r="L335" i="5" s="1"/>
  <c r="M335" i="5" s="1"/>
  <c r="J364" i="5"/>
  <c r="L364" i="5" s="1"/>
  <c r="M364" i="5" s="1"/>
  <c r="I380" i="5"/>
  <c r="I384" i="5"/>
  <c r="I388" i="5"/>
  <c r="I396" i="5"/>
  <c r="J189" i="5"/>
  <c r="J216" i="5"/>
  <c r="J243" i="5"/>
  <c r="L243" i="5" s="1"/>
  <c r="M243" i="5" s="1"/>
  <c r="J267" i="5"/>
  <c r="L267" i="5" s="1"/>
  <c r="M267" i="5" s="1"/>
  <c r="J306" i="5"/>
  <c r="J316" i="5"/>
  <c r="J327" i="5"/>
  <c r="L327" i="5" s="1"/>
  <c r="M327" i="5" s="1"/>
  <c r="I338" i="5"/>
  <c r="J348" i="5"/>
  <c r="J359" i="5"/>
  <c r="J366" i="5"/>
  <c r="L366" i="5" s="1"/>
  <c r="M366" i="5" s="1"/>
  <c r="I372" i="5"/>
  <c r="J377" i="5"/>
  <c r="J381" i="5"/>
  <c r="J385" i="5"/>
  <c r="L385" i="5" s="1"/>
  <c r="M385" i="5" s="1"/>
  <c r="J389" i="5"/>
  <c r="L389" i="5" s="1"/>
  <c r="M389" i="5" s="1"/>
  <c r="J393" i="5"/>
  <c r="J397" i="5"/>
  <c r="J401" i="5"/>
  <c r="L401" i="5" s="1"/>
  <c r="M401" i="5" s="1"/>
  <c r="I176" i="5"/>
  <c r="I230" i="5"/>
  <c r="I279" i="5"/>
  <c r="I312" i="5"/>
  <c r="I322" i="5"/>
  <c r="J332" i="5"/>
  <c r="I354" i="5"/>
  <c r="I364" i="5"/>
  <c r="J374" i="5"/>
  <c r="L374" i="5" s="1"/>
  <c r="M374" i="5" s="1"/>
  <c r="J379" i="5"/>
  <c r="J387" i="5"/>
  <c r="J395" i="5"/>
  <c r="L395" i="5" s="1"/>
  <c r="M395" i="5" s="1"/>
  <c r="J403" i="5"/>
  <c r="L403" i="5" s="1"/>
  <c r="M403" i="5" s="1"/>
  <c r="J209" i="5"/>
  <c r="I314" i="5"/>
  <c r="J324" i="5"/>
  <c r="L324" i="5" s="1"/>
  <c r="M324" i="5" s="1"/>
  <c r="I346" i="5"/>
  <c r="J356" i="5"/>
  <c r="I370" i="5"/>
  <c r="J375" i="5"/>
  <c r="L375" i="5" s="1"/>
  <c r="M375" i="5" s="1"/>
  <c r="I392" i="5"/>
  <c r="I400" i="5"/>
  <c r="N156" i="8"/>
  <c r="M156" i="8"/>
  <c r="N113" i="8"/>
  <c r="M113" i="8"/>
  <c r="N62" i="8"/>
  <c r="M62" i="8"/>
  <c r="N89" i="8"/>
  <c r="M89" i="8"/>
  <c r="N38" i="8"/>
  <c r="M38" i="8"/>
  <c r="M53" i="8"/>
  <c r="N53" i="8"/>
  <c r="N161" i="8"/>
  <c r="M161" i="8"/>
  <c r="N110" i="8"/>
  <c r="M110" i="8"/>
  <c r="N137" i="8"/>
  <c r="M137" i="8"/>
  <c r="N86" i="8"/>
  <c r="M86" i="8"/>
  <c r="N124" i="8"/>
  <c r="M124" i="8"/>
  <c r="N81" i="8"/>
  <c r="M81" i="8"/>
  <c r="N30" i="8"/>
  <c r="M30" i="8"/>
  <c r="N57" i="8"/>
  <c r="M57" i="8"/>
  <c r="N9" i="8"/>
  <c r="M9" i="8"/>
  <c r="N148" i="8"/>
  <c r="M148" i="8"/>
  <c r="N162" i="8"/>
  <c r="M162" i="8"/>
  <c r="M115" i="8"/>
  <c r="N115" i="8"/>
  <c r="N154" i="8"/>
  <c r="M154" i="8"/>
  <c r="M91" i="8"/>
  <c r="N91" i="8"/>
  <c r="N132" i="8"/>
  <c r="M132" i="8"/>
  <c r="N146" i="8"/>
  <c r="M146" i="8"/>
  <c r="M99" i="8"/>
  <c r="N99" i="8"/>
  <c r="N138" i="8"/>
  <c r="M138" i="8"/>
  <c r="M7" i="8"/>
  <c r="N7" i="8"/>
  <c r="N140" i="8"/>
  <c r="M140" i="8"/>
  <c r="N97" i="8"/>
  <c r="M97" i="8"/>
  <c r="N46" i="8"/>
  <c r="M46" i="8"/>
  <c r="N6" i="8"/>
  <c r="M6" i="8"/>
  <c r="N60" i="8"/>
  <c r="M60" i="8"/>
  <c r="N114" i="8"/>
  <c r="M114" i="8"/>
  <c r="M67" i="8"/>
  <c r="N67" i="8"/>
  <c r="N106" i="8"/>
  <c r="M106" i="8"/>
  <c r="N144" i="8"/>
  <c r="M144" i="8"/>
  <c r="M43" i="8"/>
  <c r="N43" i="8"/>
  <c r="M149" i="8"/>
  <c r="N149" i="8"/>
  <c r="N98" i="8"/>
  <c r="M98" i="8"/>
  <c r="M51" i="8"/>
  <c r="N51" i="8"/>
  <c r="G31" i="8" s="1"/>
  <c r="N90" i="8"/>
  <c r="M90" i="8"/>
  <c r="N128" i="8"/>
  <c r="M128" i="8"/>
  <c r="M27" i="8"/>
  <c r="N27" i="8"/>
  <c r="M133" i="8"/>
  <c r="N133" i="8"/>
  <c r="N28" i="8"/>
  <c r="M28" i="8"/>
  <c r="N82" i="8"/>
  <c r="M82" i="8"/>
  <c r="N136" i="8"/>
  <c r="M136" i="8"/>
  <c r="M35" i="8"/>
  <c r="N35" i="8"/>
  <c r="N20" i="8"/>
  <c r="M20" i="8"/>
  <c r="N74" i="8"/>
  <c r="M74" i="8"/>
  <c r="N112" i="8"/>
  <c r="M112" i="8"/>
  <c r="M11" i="8"/>
  <c r="N11" i="8"/>
  <c r="N4" i="8"/>
  <c r="M4" i="8"/>
  <c r="N116" i="8"/>
  <c r="M116" i="8"/>
  <c r="N76" i="8"/>
  <c r="M76" i="8"/>
  <c r="N130" i="8"/>
  <c r="M130" i="8"/>
  <c r="N33" i="8"/>
  <c r="M33" i="8"/>
  <c r="M83" i="8"/>
  <c r="N83" i="8"/>
  <c r="N68" i="8"/>
  <c r="M68" i="8"/>
  <c r="N122" i="8"/>
  <c r="M122" i="8"/>
  <c r="N160" i="8"/>
  <c r="M160" i="8"/>
  <c r="M59" i="8"/>
  <c r="N59" i="8"/>
  <c r="M141" i="8"/>
  <c r="N141" i="8"/>
  <c r="M101" i="8"/>
  <c r="N101" i="8"/>
  <c r="M151" i="8"/>
  <c r="N151" i="8"/>
  <c r="N50" i="8"/>
  <c r="M50" i="8"/>
  <c r="N104" i="8"/>
  <c r="M104" i="8"/>
  <c r="N158" i="8"/>
  <c r="M158" i="8"/>
  <c r="M143" i="8"/>
  <c r="N143" i="8"/>
  <c r="N42" i="8"/>
  <c r="M42" i="8"/>
  <c r="N80" i="8"/>
  <c r="M80" i="8"/>
  <c r="N134" i="8"/>
  <c r="M134" i="8"/>
  <c r="M125" i="8"/>
  <c r="N125" i="8"/>
  <c r="M85" i="8"/>
  <c r="N85" i="8"/>
  <c r="M135" i="8"/>
  <c r="N135" i="8"/>
  <c r="N34" i="8"/>
  <c r="M34" i="8"/>
  <c r="N88" i="8"/>
  <c r="M88" i="8"/>
  <c r="N142" i="8"/>
  <c r="M142" i="8"/>
  <c r="M127" i="8"/>
  <c r="N127" i="8"/>
  <c r="N26" i="8"/>
  <c r="M26" i="8"/>
  <c r="N64" i="8"/>
  <c r="M64" i="8"/>
  <c r="N118" i="8"/>
  <c r="M118" i="8"/>
  <c r="N22" i="8"/>
  <c r="M22" i="8"/>
  <c r="M45" i="8"/>
  <c r="N45" i="8"/>
  <c r="M55" i="8"/>
  <c r="N55" i="8"/>
  <c r="M163" i="8"/>
  <c r="N163" i="8"/>
  <c r="M47" i="8"/>
  <c r="N47" i="8"/>
  <c r="M139" i="8"/>
  <c r="N139" i="8"/>
  <c r="M93" i="8"/>
  <c r="N93" i="8"/>
  <c r="M103" i="8"/>
  <c r="N103" i="8"/>
  <c r="N56" i="8"/>
  <c r="M56" i="8"/>
  <c r="M95" i="8"/>
  <c r="N95" i="8"/>
  <c r="N32" i="8"/>
  <c r="M32" i="8"/>
  <c r="M13" i="8"/>
  <c r="N13" i="8"/>
  <c r="G30" i="8" s="1"/>
  <c r="M23" i="8"/>
  <c r="N23" i="8"/>
  <c r="M131" i="8"/>
  <c r="N131" i="8"/>
  <c r="M15" i="8"/>
  <c r="N15" i="8"/>
  <c r="M107" i="8"/>
  <c r="N107" i="8"/>
  <c r="N108" i="8"/>
  <c r="M108" i="8"/>
  <c r="N65" i="8"/>
  <c r="M65" i="8"/>
  <c r="N14" i="8"/>
  <c r="M14" i="8"/>
  <c r="N41" i="8"/>
  <c r="M41" i="8"/>
  <c r="N10" i="8"/>
  <c r="M10" i="8"/>
  <c r="N92" i="8"/>
  <c r="M92" i="8"/>
  <c r="N49" i="8"/>
  <c r="M49" i="8"/>
  <c r="N84" i="8"/>
  <c r="M84" i="8"/>
  <c r="N25" i="8"/>
  <c r="M25" i="8"/>
  <c r="M75" i="8"/>
  <c r="N75" i="8"/>
  <c r="M29" i="8"/>
  <c r="N29" i="8"/>
  <c r="M39" i="8"/>
  <c r="N39" i="8"/>
  <c r="M147" i="8"/>
  <c r="N147" i="8"/>
  <c r="M31" i="8"/>
  <c r="N31" i="8"/>
  <c r="N73" i="8"/>
  <c r="M73" i="8"/>
  <c r="M123" i="8"/>
  <c r="N123" i="8"/>
  <c r="N100" i="8"/>
  <c r="M100" i="8"/>
  <c r="N17" i="8"/>
  <c r="M17" i="8"/>
  <c r="N52" i="8"/>
  <c r="M52" i="8"/>
  <c r="M5" i="8"/>
  <c r="N5" i="8"/>
  <c r="N44" i="8"/>
  <c r="M44" i="8"/>
  <c r="N152" i="8"/>
  <c r="M152" i="8"/>
  <c r="N36" i="8"/>
  <c r="M36" i="8"/>
  <c r="N8" i="8"/>
  <c r="M8" i="8"/>
  <c r="M109" i="8"/>
  <c r="N109" i="8"/>
  <c r="M69" i="8"/>
  <c r="N69" i="8"/>
  <c r="M119" i="8"/>
  <c r="N119" i="8"/>
  <c r="N18" i="8"/>
  <c r="M18" i="8"/>
  <c r="N72" i="8"/>
  <c r="M72" i="8"/>
  <c r="N126" i="8"/>
  <c r="M126" i="8"/>
  <c r="M111" i="8"/>
  <c r="N111" i="8"/>
  <c r="N153" i="8"/>
  <c r="M153" i="8"/>
  <c r="N48" i="8"/>
  <c r="M48" i="8"/>
  <c r="N102" i="8"/>
  <c r="M102" i="8"/>
  <c r="M157" i="8"/>
  <c r="N157" i="8"/>
  <c r="M117" i="8"/>
  <c r="N117" i="8"/>
  <c r="N12" i="8"/>
  <c r="M12" i="8"/>
  <c r="N66" i="8"/>
  <c r="M66" i="8"/>
  <c r="N120" i="8"/>
  <c r="M120" i="8"/>
  <c r="M19" i="8"/>
  <c r="N19" i="8"/>
  <c r="M159" i="8"/>
  <c r="N159" i="8"/>
  <c r="N58" i="8"/>
  <c r="M58" i="8"/>
  <c r="N96" i="8"/>
  <c r="M96" i="8"/>
  <c r="N150" i="8"/>
  <c r="M150" i="8"/>
  <c r="M77" i="8"/>
  <c r="N77" i="8"/>
  <c r="M37" i="8"/>
  <c r="N37" i="8"/>
  <c r="M87" i="8"/>
  <c r="N87" i="8"/>
  <c r="N145" i="8"/>
  <c r="M145" i="8"/>
  <c r="N40" i="8"/>
  <c r="M40" i="8"/>
  <c r="N94" i="8"/>
  <c r="M94" i="8"/>
  <c r="M79" i="8"/>
  <c r="N79" i="8"/>
  <c r="N121" i="8"/>
  <c r="M121" i="8"/>
  <c r="N16" i="8"/>
  <c r="M16" i="8"/>
  <c r="N70" i="8"/>
  <c r="M70" i="8"/>
  <c r="M61" i="8"/>
  <c r="N61" i="8"/>
  <c r="M21" i="8"/>
  <c r="N21" i="8"/>
  <c r="M71" i="8"/>
  <c r="N71" i="8"/>
  <c r="N129" i="8"/>
  <c r="M129" i="8"/>
  <c r="N24" i="8"/>
  <c r="M24" i="8"/>
  <c r="N78" i="8"/>
  <c r="M78" i="8"/>
  <c r="M63" i="8"/>
  <c r="N63" i="8"/>
  <c r="N105" i="8"/>
  <c r="M105" i="8"/>
  <c r="M155" i="8"/>
  <c r="N155" i="8"/>
  <c r="N54" i="8"/>
  <c r="M54" i="8"/>
  <c r="M3" i="8"/>
  <c r="N3" i="8"/>
  <c r="J23" i="5"/>
  <c r="J27" i="5"/>
  <c r="J31" i="5"/>
  <c r="J35" i="5"/>
  <c r="J39" i="5"/>
  <c r="J43" i="5"/>
  <c r="J47" i="5"/>
  <c r="J51" i="5"/>
  <c r="J55" i="5"/>
  <c r="J59" i="5"/>
  <c r="J63" i="5"/>
  <c r="J67" i="5"/>
  <c r="J71" i="5"/>
  <c r="J75" i="5"/>
  <c r="J79" i="5"/>
  <c r="J83" i="5"/>
  <c r="J87" i="5"/>
  <c r="J91" i="5"/>
  <c r="J95" i="5"/>
  <c r="J99" i="5"/>
  <c r="J103" i="5"/>
  <c r="J107" i="5"/>
  <c r="J111" i="5"/>
  <c r="J115" i="5"/>
  <c r="J119" i="5"/>
  <c r="J123" i="5"/>
  <c r="J127" i="5"/>
  <c r="J131" i="5"/>
  <c r="J135" i="5"/>
  <c r="J139" i="5"/>
  <c r="J143" i="5"/>
  <c r="J147" i="5"/>
  <c r="J151" i="5"/>
  <c r="J155" i="5"/>
  <c r="J159" i="5"/>
  <c r="J163" i="5"/>
  <c r="I6" i="5"/>
  <c r="I10" i="5"/>
  <c r="I14" i="5"/>
  <c r="I18" i="5"/>
  <c r="I22" i="5"/>
  <c r="I26" i="5"/>
  <c r="I30" i="5"/>
  <c r="I34" i="5"/>
  <c r="I38" i="5"/>
  <c r="I42" i="5"/>
  <c r="I46" i="5"/>
  <c r="I50" i="5"/>
  <c r="I54" i="5"/>
  <c r="I58" i="5"/>
  <c r="I62" i="5"/>
  <c r="I66" i="5"/>
  <c r="I70" i="5"/>
  <c r="I74" i="5"/>
  <c r="I78" i="5"/>
  <c r="I82" i="5"/>
  <c r="I86" i="5"/>
  <c r="I90" i="5"/>
  <c r="I94" i="5"/>
  <c r="I98" i="5"/>
  <c r="I102" i="5"/>
  <c r="I106" i="5"/>
  <c r="I110" i="5"/>
  <c r="I114" i="5"/>
  <c r="I118" i="5"/>
  <c r="I122" i="5"/>
  <c r="I126" i="5"/>
  <c r="I130" i="5"/>
  <c r="I134" i="5"/>
  <c r="I138" i="5"/>
  <c r="I142" i="5"/>
  <c r="I146" i="5"/>
  <c r="I150" i="5"/>
  <c r="I154" i="5"/>
  <c r="I158" i="5"/>
  <c r="I162" i="5"/>
  <c r="J28" i="5"/>
  <c r="J36" i="5"/>
  <c r="J44" i="5"/>
  <c r="J52" i="5"/>
  <c r="J60" i="5"/>
  <c r="J68" i="5"/>
  <c r="J76" i="5"/>
  <c r="J84" i="5"/>
  <c r="J92" i="5"/>
  <c r="J26" i="5"/>
  <c r="J30" i="5"/>
  <c r="J34" i="5"/>
  <c r="J38" i="5"/>
  <c r="J42" i="5"/>
  <c r="J46" i="5"/>
  <c r="J50" i="5"/>
  <c r="J54" i="5"/>
  <c r="J58" i="5"/>
  <c r="J62" i="5"/>
  <c r="J66" i="5"/>
  <c r="J70" i="5"/>
  <c r="J74" i="5"/>
  <c r="J78" i="5"/>
  <c r="J82" i="5"/>
  <c r="J86" i="5"/>
  <c r="J90" i="5"/>
  <c r="J94" i="5"/>
  <c r="J98" i="5"/>
  <c r="J102" i="5"/>
  <c r="L102" i="5" s="1"/>
  <c r="J101" i="17" s="1"/>
  <c r="J106" i="5"/>
  <c r="J110" i="5"/>
  <c r="J114" i="5"/>
  <c r="J118" i="5"/>
  <c r="J122" i="5"/>
  <c r="J126" i="5"/>
  <c r="J130" i="5"/>
  <c r="J134" i="5"/>
  <c r="J138" i="5"/>
  <c r="J142" i="5"/>
  <c r="J146" i="5"/>
  <c r="J150" i="5"/>
  <c r="J154" i="5"/>
  <c r="J158" i="5"/>
  <c r="J162" i="5"/>
  <c r="L162" i="5" s="1"/>
  <c r="J161" i="17" s="1"/>
  <c r="I5" i="5"/>
  <c r="I9" i="5"/>
  <c r="I13" i="5"/>
  <c r="I17" i="5"/>
  <c r="I21" i="5"/>
  <c r="I25" i="5"/>
  <c r="I29" i="5"/>
  <c r="I33" i="5"/>
  <c r="I37" i="5"/>
  <c r="I41" i="5"/>
  <c r="I45" i="5"/>
  <c r="I49" i="5"/>
  <c r="I53" i="5"/>
  <c r="I57" i="5"/>
  <c r="I61" i="5"/>
  <c r="I65" i="5"/>
  <c r="I69" i="5"/>
  <c r="I73" i="5"/>
  <c r="I77" i="5"/>
  <c r="I81" i="5"/>
  <c r="I85" i="5"/>
  <c r="I89" i="5"/>
  <c r="I93" i="5"/>
  <c r="I97" i="5"/>
  <c r="I101" i="5"/>
  <c r="I105" i="5"/>
  <c r="I109" i="5"/>
  <c r="I113" i="5"/>
  <c r="I117" i="5"/>
  <c r="I121" i="5"/>
  <c r="I125" i="5"/>
  <c r="I129" i="5"/>
  <c r="I133" i="5"/>
  <c r="I137" i="5"/>
  <c r="I141" i="5"/>
  <c r="I145" i="5"/>
  <c r="I149" i="5"/>
  <c r="I153" i="5"/>
  <c r="I157" i="5"/>
  <c r="I161" i="5"/>
  <c r="J24" i="5"/>
  <c r="J32" i="5"/>
  <c r="J40" i="5"/>
  <c r="J48" i="5"/>
  <c r="J56" i="5"/>
  <c r="J64" i="5"/>
  <c r="J72" i="5"/>
  <c r="J80" i="5"/>
  <c r="J88" i="5"/>
  <c r="J96" i="5"/>
  <c r="J25" i="5"/>
  <c r="J41" i="5"/>
  <c r="J57" i="5"/>
  <c r="J73" i="5"/>
  <c r="J89" i="5"/>
  <c r="J101" i="5"/>
  <c r="J109" i="5"/>
  <c r="J117" i="5"/>
  <c r="J125" i="5"/>
  <c r="J133" i="5"/>
  <c r="J141" i="5"/>
  <c r="J149" i="5"/>
  <c r="J157" i="5"/>
  <c r="I4" i="5"/>
  <c r="I12" i="5"/>
  <c r="I20" i="5"/>
  <c r="I28" i="5"/>
  <c r="I36" i="5"/>
  <c r="I44" i="5"/>
  <c r="I52" i="5"/>
  <c r="I60" i="5"/>
  <c r="I68" i="5"/>
  <c r="I76" i="5"/>
  <c r="I84" i="5"/>
  <c r="I92" i="5"/>
  <c r="I100" i="5"/>
  <c r="I108" i="5"/>
  <c r="I116" i="5"/>
  <c r="I124" i="5"/>
  <c r="I132" i="5"/>
  <c r="I148" i="5"/>
  <c r="I156" i="5"/>
  <c r="I3" i="5"/>
  <c r="J29" i="5"/>
  <c r="J45" i="5"/>
  <c r="J77" i="5"/>
  <c r="J104" i="5"/>
  <c r="J120" i="5"/>
  <c r="J136" i="5"/>
  <c r="J152" i="5"/>
  <c r="I7" i="5"/>
  <c r="I15" i="5"/>
  <c r="I23" i="5"/>
  <c r="I39" i="5"/>
  <c r="I55" i="5"/>
  <c r="I79" i="5"/>
  <c r="I95" i="5"/>
  <c r="I111" i="5"/>
  <c r="I127" i="5"/>
  <c r="I143" i="5"/>
  <c r="I159" i="5"/>
  <c r="J33" i="5"/>
  <c r="J65" i="5"/>
  <c r="J97" i="5"/>
  <c r="J113" i="5"/>
  <c r="J129" i="5"/>
  <c r="J145" i="5"/>
  <c r="J161" i="5"/>
  <c r="I24" i="5"/>
  <c r="I40" i="5"/>
  <c r="I64" i="5"/>
  <c r="I80" i="5"/>
  <c r="I96" i="5"/>
  <c r="I112" i="5"/>
  <c r="I128" i="5"/>
  <c r="I144" i="5"/>
  <c r="I160" i="5"/>
  <c r="J37" i="5"/>
  <c r="J53" i="5"/>
  <c r="J69" i="5"/>
  <c r="J85" i="5"/>
  <c r="J100" i="5"/>
  <c r="J108" i="5"/>
  <c r="J116" i="5"/>
  <c r="J124" i="5"/>
  <c r="J132" i="5"/>
  <c r="J140" i="5"/>
  <c r="J148" i="5"/>
  <c r="J156" i="5"/>
  <c r="I11" i="5"/>
  <c r="I19" i="5"/>
  <c r="I27" i="5"/>
  <c r="I35" i="5"/>
  <c r="I43" i="5"/>
  <c r="I51" i="5"/>
  <c r="I59" i="5"/>
  <c r="I67" i="5"/>
  <c r="I75" i="5"/>
  <c r="I83" i="5"/>
  <c r="I91" i="5"/>
  <c r="I99" i="5"/>
  <c r="I107" i="5"/>
  <c r="I115" i="5"/>
  <c r="I123" i="5"/>
  <c r="I131" i="5"/>
  <c r="I139" i="5"/>
  <c r="I147" i="5"/>
  <c r="I155" i="5"/>
  <c r="I163" i="5"/>
  <c r="I140" i="5"/>
  <c r="J61" i="5"/>
  <c r="J93" i="5"/>
  <c r="J112" i="5"/>
  <c r="J128" i="5"/>
  <c r="J144" i="5"/>
  <c r="J160" i="5"/>
  <c r="L160" i="5" s="1"/>
  <c r="J159" i="17" s="1"/>
  <c r="I31" i="5"/>
  <c r="I47" i="5"/>
  <c r="I63" i="5"/>
  <c r="I71" i="5"/>
  <c r="I87" i="5"/>
  <c r="I103" i="5"/>
  <c r="I119" i="5"/>
  <c r="I135" i="5"/>
  <c r="I151" i="5"/>
  <c r="J49" i="5"/>
  <c r="J81" i="5"/>
  <c r="J105" i="5"/>
  <c r="J121" i="5"/>
  <c r="J137" i="5"/>
  <c r="J153" i="5"/>
  <c r="I8" i="5"/>
  <c r="I16" i="5"/>
  <c r="I32" i="5"/>
  <c r="I48" i="5"/>
  <c r="I56" i="5"/>
  <c r="I72" i="5"/>
  <c r="I88" i="5"/>
  <c r="I104" i="5"/>
  <c r="I120" i="5"/>
  <c r="I136" i="5"/>
  <c r="I152" i="5"/>
  <c r="H6" i="7"/>
  <c r="B24" i="7"/>
  <c r="B25" i="7" s="1"/>
  <c r="M83" i="17"/>
  <c r="M48" i="17"/>
  <c r="M142" i="17"/>
  <c r="M75" i="17"/>
  <c r="M110" i="17"/>
  <c r="M32" i="17"/>
  <c r="M141" i="17"/>
  <c r="M50" i="17"/>
  <c r="M11" i="17"/>
  <c r="M42" i="17"/>
  <c r="M6" i="17"/>
  <c r="M27" i="17"/>
  <c r="M45" i="17"/>
  <c r="M76" i="17"/>
  <c r="M140" i="17"/>
  <c r="M26" i="17"/>
  <c r="M136" i="17"/>
  <c r="M103" i="17"/>
  <c r="M57" i="17"/>
  <c r="M52" i="17"/>
  <c r="M59" i="17"/>
  <c r="M157" i="17"/>
  <c r="M73" i="17"/>
  <c r="M74" i="17"/>
  <c r="M123" i="17"/>
  <c r="M16" i="17"/>
  <c r="M64" i="17"/>
  <c r="M86" i="17"/>
  <c r="M119" i="17"/>
  <c r="M117" i="17"/>
  <c r="M82" i="17"/>
  <c r="M84" i="17"/>
  <c r="M161" i="17"/>
  <c r="M14" i="17"/>
  <c r="M125" i="17"/>
  <c r="M80" i="17"/>
  <c r="M55" i="17"/>
  <c r="M144" i="17"/>
  <c r="M137" i="17"/>
  <c r="M31" i="17"/>
  <c r="M100" i="17"/>
  <c r="M145" i="17"/>
  <c r="M146" i="17"/>
  <c r="M67" i="17"/>
  <c r="M17" i="17"/>
  <c r="M62" i="17"/>
  <c r="M49" i="17"/>
  <c r="M54" i="17"/>
  <c r="M60" i="17"/>
  <c r="M101" i="17"/>
  <c r="M116" i="17"/>
  <c r="M10" i="17"/>
  <c r="M129" i="17"/>
  <c r="M13" i="17"/>
  <c r="M107" i="17"/>
  <c r="M66" i="17"/>
  <c r="M98" i="17"/>
  <c r="M93" i="17"/>
  <c r="M143" i="17"/>
  <c r="M20" i="17"/>
  <c r="M34" i="17"/>
  <c r="M152" i="17"/>
  <c r="M160" i="17"/>
  <c r="M47" i="17"/>
  <c r="M113" i="17"/>
  <c r="M71" i="17"/>
  <c r="M22" i="17"/>
  <c r="M58" i="17"/>
  <c r="M38" i="17"/>
  <c r="M68" i="17"/>
  <c r="M41" i="17"/>
  <c r="M111" i="17"/>
  <c r="M95" i="17"/>
  <c r="M29" i="17"/>
  <c r="M108" i="17"/>
  <c r="M94" i="17"/>
  <c r="M5" i="17"/>
  <c r="M99" i="17"/>
  <c r="M154" i="17"/>
  <c r="M78" i="17"/>
  <c r="M114" i="17"/>
  <c r="M15" i="17"/>
  <c r="M44" i="17"/>
  <c r="M158" i="17"/>
  <c r="M118" i="17"/>
  <c r="M151" i="17"/>
  <c r="M28" i="17"/>
  <c r="M138" i="17"/>
  <c r="M147" i="17"/>
  <c r="M39" i="17"/>
  <c r="M46" i="17"/>
  <c r="M88" i="17"/>
  <c r="M148" i="17"/>
  <c r="M36" i="17"/>
  <c r="M69" i="17"/>
  <c r="M149" i="17"/>
  <c r="M79" i="17"/>
  <c r="M162" i="17"/>
  <c r="M37" i="17"/>
  <c r="M2" i="17"/>
  <c r="M159" i="17"/>
  <c r="M21" i="17"/>
  <c r="M24" i="17"/>
  <c r="M104" i="17"/>
  <c r="M130" i="17"/>
  <c r="M87" i="17"/>
  <c r="M124" i="17"/>
  <c r="H14" i="8"/>
  <c r="M70" i="17"/>
  <c r="M115" i="17"/>
  <c r="M105" i="17"/>
  <c r="M61" i="17"/>
  <c r="M112" i="17"/>
  <c r="M33" i="17"/>
  <c r="M128" i="17"/>
  <c r="M96" i="17"/>
  <c r="M81" i="17"/>
  <c r="M30" i="17"/>
  <c r="M150" i="17"/>
  <c r="M77" i="17"/>
  <c r="M122" i="17"/>
  <c r="M19" i="17"/>
  <c r="M56" i="17"/>
  <c r="M18" i="17"/>
  <c r="M51" i="17"/>
  <c r="M127" i="17"/>
  <c r="M155" i="17"/>
  <c r="M153" i="17"/>
  <c r="M109" i="17"/>
  <c r="M63" i="17"/>
  <c r="M92" i="17"/>
  <c r="M72" i="17"/>
  <c r="M8" i="17"/>
  <c r="M23" i="17"/>
  <c r="M43" i="17"/>
  <c r="M139" i="17"/>
  <c r="M85" i="17"/>
  <c r="M7" i="17"/>
  <c r="M134" i="17"/>
  <c r="M3" i="17"/>
  <c r="M120" i="17"/>
  <c r="M40" i="17"/>
  <c r="M91" i="17"/>
  <c r="M102" i="17"/>
  <c r="M131" i="17"/>
  <c r="M121" i="17"/>
  <c r="M106" i="17"/>
  <c r="M12" i="17"/>
  <c r="M89" i="17"/>
  <c r="M156" i="17"/>
  <c r="M35" i="17"/>
  <c r="M132" i="17"/>
  <c r="M25" i="17"/>
  <c r="M97" i="17"/>
  <c r="M9" i="17"/>
  <c r="M126" i="17"/>
  <c r="M90" i="17"/>
  <c r="M135" i="17"/>
  <c r="M133" i="17"/>
  <c r="M4" i="17"/>
  <c r="M65" i="17"/>
  <c r="M53" i="17"/>
  <c r="B10" i="5"/>
  <c r="L128" i="5" s="1"/>
  <c r="J127" i="17" s="1"/>
  <c r="L16" i="5"/>
  <c r="J15" i="17" s="1"/>
  <c r="L56" i="5"/>
  <c r="J55" i="17" s="1"/>
  <c r="L5" i="5"/>
  <c r="J4" i="17" s="1"/>
  <c r="L157" i="5"/>
  <c r="J156" i="17" s="1"/>
  <c r="L75" i="5"/>
  <c r="J74" i="17" s="1"/>
  <c r="L11" i="5"/>
  <c r="J10" i="17" s="1"/>
  <c r="L39" i="5"/>
  <c r="J38" i="17" s="1"/>
  <c r="L18" i="5"/>
  <c r="J17" i="17" s="1"/>
  <c r="L74" i="5"/>
  <c r="J73" i="17" s="1"/>
  <c r="L106" i="5"/>
  <c r="J105" i="17" s="1"/>
  <c r="E12" i="5"/>
  <c r="E16" i="5" s="1"/>
  <c r="H7" i="7"/>
  <c r="D30" i="7" s="1"/>
  <c r="E16" i="7"/>
  <c r="B22" i="7"/>
  <c r="E17" i="7"/>
  <c r="H6" i="6"/>
  <c r="H11" i="6"/>
  <c r="E16" i="6"/>
  <c r="B22" i="6"/>
  <c r="H3" i="4"/>
  <c r="B19" i="4"/>
  <c r="B5" i="4"/>
  <c r="B10" i="4" s="1"/>
  <c r="E4" i="4"/>
  <c r="E12" i="4" s="1"/>
  <c r="E16" i="4" s="1"/>
  <c r="H11" i="4" s="1"/>
  <c r="L165" i="4" l="1"/>
  <c r="M165" i="4" s="1"/>
  <c r="L169" i="4"/>
  <c r="M169" i="4" s="1"/>
  <c r="L173" i="4"/>
  <c r="M173" i="4" s="1"/>
  <c r="L177" i="4"/>
  <c r="M177" i="4" s="1"/>
  <c r="L181" i="4"/>
  <c r="M181" i="4" s="1"/>
  <c r="L185" i="4"/>
  <c r="M185" i="4" s="1"/>
  <c r="L189" i="4"/>
  <c r="M189" i="4" s="1"/>
  <c r="L193" i="4"/>
  <c r="M193" i="4" s="1"/>
  <c r="L197" i="4"/>
  <c r="M197" i="4" s="1"/>
  <c r="L201" i="4"/>
  <c r="M201" i="4" s="1"/>
  <c r="L205" i="4"/>
  <c r="M205" i="4" s="1"/>
  <c r="L209" i="4"/>
  <c r="M209" i="4" s="1"/>
  <c r="L213" i="4"/>
  <c r="M213" i="4" s="1"/>
  <c r="L217" i="4"/>
  <c r="M217" i="4" s="1"/>
  <c r="L221" i="4"/>
  <c r="M221" i="4" s="1"/>
  <c r="L225" i="4"/>
  <c r="M225" i="4" s="1"/>
  <c r="L229" i="4"/>
  <c r="M229" i="4" s="1"/>
  <c r="L233" i="4"/>
  <c r="M233" i="4" s="1"/>
  <c r="L237" i="4"/>
  <c r="M237" i="4" s="1"/>
  <c r="L241" i="4"/>
  <c r="M241" i="4" s="1"/>
  <c r="L245" i="4"/>
  <c r="M245" i="4" s="1"/>
  <c r="L164" i="4"/>
  <c r="M164" i="4" s="1"/>
  <c r="L168" i="4"/>
  <c r="M168" i="4" s="1"/>
  <c r="L172" i="4"/>
  <c r="M172" i="4" s="1"/>
  <c r="L176" i="4"/>
  <c r="M176" i="4" s="1"/>
  <c r="L180" i="4"/>
  <c r="M180" i="4" s="1"/>
  <c r="L184" i="4"/>
  <c r="M184" i="4" s="1"/>
  <c r="L188" i="4"/>
  <c r="M188" i="4" s="1"/>
  <c r="L192" i="4"/>
  <c r="M192" i="4" s="1"/>
  <c r="L196" i="4"/>
  <c r="M196" i="4" s="1"/>
  <c r="L200" i="4"/>
  <c r="M200" i="4" s="1"/>
  <c r="L204" i="4"/>
  <c r="M204" i="4" s="1"/>
  <c r="L208" i="4"/>
  <c r="M208" i="4" s="1"/>
  <c r="L212" i="4"/>
  <c r="M212" i="4" s="1"/>
  <c r="L216" i="4"/>
  <c r="M216" i="4" s="1"/>
  <c r="L220" i="4"/>
  <c r="M220" i="4" s="1"/>
  <c r="L224" i="4"/>
  <c r="M224" i="4" s="1"/>
  <c r="L228" i="4"/>
  <c r="M228" i="4" s="1"/>
  <c r="L232" i="4"/>
  <c r="M232" i="4" s="1"/>
  <c r="L236" i="4"/>
  <c r="M236" i="4" s="1"/>
  <c r="L240" i="4"/>
  <c r="M240" i="4" s="1"/>
  <c r="L244" i="4"/>
  <c r="M244" i="4" s="1"/>
  <c r="L248" i="4"/>
  <c r="M248" i="4" s="1"/>
  <c r="L249" i="4"/>
  <c r="M249" i="4" s="1"/>
  <c r="L250" i="4"/>
  <c r="M250" i="4" s="1"/>
  <c r="L251" i="4"/>
  <c r="M251" i="4" s="1"/>
  <c r="L252" i="4"/>
  <c r="M252" i="4" s="1"/>
  <c r="L253" i="4"/>
  <c r="M253" i="4" s="1"/>
  <c r="L254" i="4"/>
  <c r="M254" i="4" s="1"/>
  <c r="L255" i="4"/>
  <c r="M255" i="4" s="1"/>
  <c r="L256" i="4"/>
  <c r="M256" i="4" s="1"/>
  <c r="L257" i="4"/>
  <c r="M257" i="4" s="1"/>
  <c r="L258" i="4"/>
  <c r="M258" i="4" s="1"/>
  <c r="L259" i="4"/>
  <c r="M259" i="4" s="1"/>
  <c r="L260" i="4"/>
  <c r="M260" i="4" s="1"/>
  <c r="L261" i="4"/>
  <c r="M261" i="4" s="1"/>
  <c r="L262" i="4"/>
  <c r="M262" i="4" s="1"/>
  <c r="L263" i="4"/>
  <c r="M263" i="4" s="1"/>
  <c r="L264" i="4"/>
  <c r="M264" i="4" s="1"/>
  <c r="L265" i="4"/>
  <c r="M265" i="4" s="1"/>
  <c r="L266" i="4"/>
  <c r="M266" i="4" s="1"/>
  <c r="L267" i="4"/>
  <c r="M267" i="4" s="1"/>
  <c r="L268" i="4"/>
  <c r="M268" i="4" s="1"/>
  <c r="L269" i="4"/>
  <c r="M269" i="4" s="1"/>
  <c r="L270" i="4"/>
  <c r="M270" i="4" s="1"/>
  <c r="L271" i="4"/>
  <c r="M271" i="4" s="1"/>
  <c r="L272" i="4"/>
  <c r="M272" i="4" s="1"/>
  <c r="L273" i="4"/>
  <c r="M273" i="4" s="1"/>
  <c r="L274" i="4"/>
  <c r="M274" i="4" s="1"/>
  <c r="L275" i="4"/>
  <c r="M275" i="4" s="1"/>
  <c r="L276" i="4"/>
  <c r="M276" i="4" s="1"/>
  <c r="L277" i="4"/>
  <c r="M277" i="4" s="1"/>
  <c r="L278" i="4"/>
  <c r="M278" i="4" s="1"/>
  <c r="L279" i="4"/>
  <c r="M279" i="4" s="1"/>
  <c r="L280" i="4"/>
  <c r="M280" i="4" s="1"/>
  <c r="L281" i="4"/>
  <c r="M281" i="4" s="1"/>
  <c r="L282" i="4"/>
  <c r="M282" i="4" s="1"/>
  <c r="L283" i="4"/>
  <c r="M283" i="4" s="1"/>
  <c r="L284" i="4"/>
  <c r="M284" i="4" s="1"/>
  <c r="L285" i="4"/>
  <c r="M285" i="4" s="1"/>
  <c r="L286" i="4"/>
  <c r="M286" i="4" s="1"/>
  <c r="L287" i="4"/>
  <c r="M287" i="4" s="1"/>
  <c r="L288" i="4"/>
  <c r="M288" i="4" s="1"/>
  <c r="L289" i="4"/>
  <c r="M289" i="4" s="1"/>
  <c r="L290" i="4"/>
  <c r="M290" i="4" s="1"/>
  <c r="L166" i="4"/>
  <c r="M166" i="4" s="1"/>
  <c r="L170" i="4"/>
  <c r="M170" i="4" s="1"/>
  <c r="L174" i="4"/>
  <c r="M174" i="4" s="1"/>
  <c r="L178" i="4"/>
  <c r="M178" i="4" s="1"/>
  <c r="L182" i="4"/>
  <c r="M182" i="4" s="1"/>
  <c r="L186" i="4"/>
  <c r="M186" i="4" s="1"/>
  <c r="L190" i="4"/>
  <c r="M190" i="4" s="1"/>
  <c r="L194" i="4"/>
  <c r="M194" i="4" s="1"/>
  <c r="L198" i="4"/>
  <c r="M198" i="4" s="1"/>
  <c r="L202" i="4"/>
  <c r="M202" i="4" s="1"/>
  <c r="L206" i="4"/>
  <c r="M206" i="4" s="1"/>
  <c r="L210" i="4"/>
  <c r="M210" i="4" s="1"/>
  <c r="L214" i="4"/>
  <c r="M214" i="4" s="1"/>
  <c r="L218" i="4"/>
  <c r="M218" i="4" s="1"/>
  <c r="L222" i="4"/>
  <c r="M222" i="4" s="1"/>
  <c r="L226" i="4"/>
  <c r="M226" i="4" s="1"/>
  <c r="L230" i="4"/>
  <c r="M230" i="4" s="1"/>
  <c r="L234" i="4"/>
  <c r="M234" i="4" s="1"/>
  <c r="L238" i="4"/>
  <c r="M238" i="4" s="1"/>
  <c r="L242" i="4"/>
  <c r="M242" i="4" s="1"/>
  <c r="L246" i="4"/>
  <c r="M246" i="4" s="1"/>
  <c r="L337" i="4"/>
  <c r="M337" i="4" s="1"/>
  <c r="L341" i="4"/>
  <c r="M341" i="4" s="1"/>
  <c r="L345" i="4"/>
  <c r="M345" i="4" s="1"/>
  <c r="L167" i="4"/>
  <c r="M167" i="4" s="1"/>
  <c r="L175" i="4"/>
  <c r="M175" i="4" s="1"/>
  <c r="L183" i="4"/>
  <c r="M183" i="4" s="1"/>
  <c r="L191" i="4"/>
  <c r="M191" i="4" s="1"/>
  <c r="L199" i="4"/>
  <c r="M199" i="4" s="1"/>
  <c r="L207" i="4"/>
  <c r="M207" i="4" s="1"/>
  <c r="L215" i="4"/>
  <c r="M215" i="4" s="1"/>
  <c r="L223" i="4"/>
  <c r="M223" i="4" s="1"/>
  <c r="L231" i="4"/>
  <c r="M231" i="4" s="1"/>
  <c r="L239" i="4"/>
  <c r="M239" i="4" s="1"/>
  <c r="L247" i="4"/>
  <c r="M247" i="4" s="1"/>
  <c r="L291" i="4"/>
  <c r="M291" i="4" s="1"/>
  <c r="L293" i="4"/>
  <c r="M293" i="4" s="1"/>
  <c r="L295" i="4"/>
  <c r="M295" i="4" s="1"/>
  <c r="L297" i="4"/>
  <c r="M297" i="4" s="1"/>
  <c r="L299" i="4"/>
  <c r="M299" i="4" s="1"/>
  <c r="L301" i="4"/>
  <c r="M301" i="4" s="1"/>
  <c r="L303" i="4"/>
  <c r="M303" i="4" s="1"/>
  <c r="L305" i="4"/>
  <c r="M305" i="4" s="1"/>
  <c r="L307" i="4"/>
  <c r="M307" i="4" s="1"/>
  <c r="L309" i="4"/>
  <c r="M309" i="4" s="1"/>
  <c r="L311" i="4"/>
  <c r="M311" i="4" s="1"/>
  <c r="L313" i="4"/>
  <c r="M313" i="4" s="1"/>
  <c r="L315" i="4"/>
  <c r="M315" i="4" s="1"/>
  <c r="L317" i="4"/>
  <c r="M317" i="4" s="1"/>
  <c r="L319" i="4"/>
  <c r="M319" i="4" s="1"/>
  <c r="L321" i="4"/>
  <c r="M321" i="4" s="1"/>
  <c r="L323" i="4"/>
  <c r="M323" i="4" s="1"/>
  <c r="L325" i="4"/>
  <c r="M325" i="4" s="1"/>
  <c r="L327" i="4"/>
  <c r="M327" i="4" s="1"/>
  <c r="L329" i="4"/>
  <c r="M329" i="4" s="1"/>
  <c r="L331" i="4"/>
  <c r="M331" i="4" s="1"/>
  <c r="L333" i="4"/>
  <c r="M333" i="4" s="1"/>
  <c r="L336" i="4"/>
  <c r="M336" i="4" s="1"/>
  <c r="L340" i="4"/>
  <c r="M340" i="4" s="1"/>
  <c r="L344" i="4"/>
  <c r="M344" i="4" s="1"/>
  <c r="L348" i="4"/>
  <c r="M348" i="4" s="1"/>
  <c r="L349" i="4"/>
  <c r="M349" i="4" s="1"/>
  <c r="L350" i="4"/>
  <c r="M350" i="4" s="1"/>
  <c r="L351" i="4"/>
  <c r="M351" i="4" s="1"/>
  <c r="L352" i="4"/>
  <c r="M352" i="4" s="1"/>
  <c r="L353" i="4"/>
  <c r="M353" i="4" s="1"/>
  <c r="L354" i="4"/>
  <c r="M354" i="4" s="1"/>
  <c r="L355" i="4"/>
  <c r="M355" i="4" s="1"/>
  <c r="L356" i="4"/>
  <c r="M356" i="4" s="1"/>
  <c r="L357" i="4"/>
  <c r="M357" i="4" s="1"/>
  <c r="L358" i="4"/>
  <c r="M358" i="4" s="1"/>
  <c r="L359" i="4"/>
  <c r="M359" i="4" s="1"/>
  <c r="L360" i="4"/>
  <c r="M360" i="4" s="1"/>
  <c r="L361" i="4"/>
  <c r="M361" i="4" s="1"/>
  <c r="L362" i="4"/>
  <c r="M362" i="4" s="1"/>
  <c r="L363" i="4"/>
  <c r="M363" i="4" s="1"/>
  <c r="L364" i="4"/>
  <c r="M364" i="4" s="1"/>
  <c r="L365" i="4"/>
  <c r="M365" i="4" s="1"/>
  <c r="L366" i="4"/>
  <c r="M366" i="4" s="1"/>
  <c r="L367" i="4"/>
  <c r="M367" i="4" s="1"/>
  <c r="L368" i="4"/>
  <c r="M368" i="4" s="1"/>
  <c r="L369" i="4"/>
  <c r="M369" i="4" s="1"/>
  <c r="L370" i="4"/>
  <c r="M370" i="4" s="1"/>
  <c r="L371" i="4"/>
  <c r="M371" i="4" s="1"/>
  <c r="L372" i="4"/>
  <c r="M372" i="4" s="1"/>
  <c r="L373" i="4"/>
  <c r="M373" i="4" s="1"/>
  <c r="L374" i="4"/>
  <c r="M374" i="4" s="1"/>
  <c r="L375" i="4"/>
  <c r="M375" i="4" s="1"/>
  <c r="L376" i="4"/>
  <c r="M376" i="4" s="1"/>
  <c r="L377" i="4"/>
  <c r="M377" i="4" s="1"/>
  <c r="L378" i="4"/>
  <c r="M378" i="4" s="1"/>
  <c r="L379" i="4"/>
  <c r="M379" i="4" s="1"/>
  <c r="L380" i="4"/>
  <c r="M380" i="4" s="1"/>
  <c r="L381" i="4"/>
  <c r="M381" i="4" s="1"/>
  <c r="L382" i="4"/>
  <c r="M382" i="4" s="1"/>
  <c r="L383" i="4"/>
  <c r="M383" i="4" s="1"/>
  <c r="L384" i="4"/>
  <c r="M384" i="4" s="1"/>
  <c r="L385" i="4"/>
  <c r="M385" i="4" s="1"/>
  <c r="L386" i="4"/>
  <c r="M386" i="4" s="1"/>
  <c r="L387" i="4"/>
  <c r="M387" i="4" s="1"/>
  <c r="L388" i="4"/>
  <c r="M388" i="4" s="1"/>
  <c r="L389" i="4"/>
  <c r="M389" i="4" s="1"/>
  <c r="L390" i="4"/>
  <c r="M390" i="4" s="1"/>
  <c r="L391" i="4"/>
  <c r="M391" i="4" s="1"/>
  <c r="L392" i="4"/>
  <c r="M392" i="4" s="1"/>
  <c r="L393" i="4"/>
  <c r="M393" i="4" s="1"/>
  <c r="L394" i="4"/>
  <c r="M394" i="4" s="1"/>
  <c r="L395" i="4"/>
  <c r="M395" i="4" s="1"/>
  <c r="L396" i="4"/>
  <c r="M396" i="4" s="1"/>
  <c r="L397" i="4"/>
  <c r="M397" i="4" s="1"/>
  <c r="L398" i="4"/>
  <c r="M398" i="4" s="1"/>
  <c r="L399" i="4"/>
  <c r="M399" i="4" s="1"/>
  <c r="L400" i="4"/>
  <c r="M400" i="4" s="1"/>
  <c r="L401" i="4"/>
  <c r="M401" i="4" s="1"/>
  <c r="L402" i="4"/>
  <c r="M402" i="4" s="1"/>
  <c r="L403" i="4"/>
  <c r="M403" i="4" s="1"/>
  <c r="L335" i="4"/>
  <c r="M335" i="4" s="1"/>
  <c r="L339" i="4"/>
  <c r="M339" i="4" s="1"/>
  <c r="L343" i="4"/>
  <c r="M343" i="4" s="1"/>
  <c r="L347" i="4"/>
  <c r="M347" i="4" s="1"/>
  <c r="L292" i="4"/>
  <c r="M292" i="4" s="1"/>
  <c r="L300" i="4"/>
  <c r="M300" i="4" s="1"/>
  <c r="L308" i="4"/>
  <c r="M308" i="4" s="1"/>
  <c r="L316" i="4"/>
  <c r="M316" i="4" s="1"/>
  <c r="L324" i="4"/>
  <c r="M324" i="4" s="1"/>
  <c r="L332" i="4"/>
  <c r="M332" i="4" s="1"/>
  <c r="L187" i="4"/>
  <c r="M187" i="4" s="1"/>
  <c r="L219" i="4"/>
  <c r="M219" i="4" s="1"/>
  <c r="L298" i="4"/>
  <c r="M298" i="4" s="1"/>
  <c r="L306" i="4"/>
  <c r="M306" i="4" s="1"/>
  <c r="L314" i="4"/>
  <c r="M314" i="4" s="1"/>
  <c r="L330" i="4"/>
  <c r="M330" i="4" s="1"/>
  <c r="L304" i="4"/>
  <c r="M304" i="4" s="1"/>
  <c r="L312" i="4"/>
  <c r="M312" i="4" s="1"/>
  <c r="L328" i="4"/>
  <c r="M328" i="4" s="1"/>
  <c r="L179" i="4"/>
  <c r="M179" i="4" s="1"/>
  <c r="L195" i="4"/>
  <c r="M195" i="4" s="1"/>
  <c r="L211" i="4"/>
  <c r="M211" i="4" s="1"/>
  <c r="L227" i="4"/>
  <c r="M227" i="4" s="1"/>
  <c r="L243" i="4"/>
  <c r="M243" i="4" s="1"/>
  <c r="L294" i="4"/>
  <c r="M294" i="4" s="1"/>
  <c r="L302" i="4"/>
  <c r="M302" i="4" s="1"/>
  <c r="L310" i="4"/>
  <c r="M310" i="4" s="1"/>
  <c r="L318" i="4"/>
  <c r="M318" i="4" s="1"/>
  <c r="L326" i="4"/>
  <c r="M326" i="4" s="1"/>
  <c r="L334" i="4"/>
  <c r="M334" i="4" s="1"/>
  <c r="L342" i="4"/>
  <c r="M342" i="4" s="1"/>
  <c r="L171" i="4"/>
  <c r="M171" i="4" s="1"/>
  <c r="L203" i="4"/>
  <c r="M203" i="4" s="1"/>
  <c r="L235" i="4"/>
  <c r="M235" i="4" s="1"/>
  <c r="L322" i="4"/>
  <c r="M322" i="4" s="1"/>
  <c r="L338" i="4"/>
  <c r="M338" i="4" s="1"/>
  <c r="L346" i="4"/>
  <c r="M346" i="4" s="1"/>
  <c r="L296" i="4"/>
  <c r="M296" i="4" s="1"/>
  <c r="L320" i="4"/>
  <c r="M320" i="4" s="1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51" i="4"/>
  <c r="I255" i="4"/>
  <c r="I259" i="4"/>
  <c r="I263" i="4"/>
  <c r="I267" i="4"/>
  <c r="I271" i="4"/>
  <c r="I275" i="4"/>
  <c r="I279" i="4"/>
  <c r="I283" i="4"/>
  <c r="I287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252" i="4"/>
  <c r="I256" i="4"/>
  <c r="I260" i="4"/>
  <c r="I264" i="4"/>
  <c r="I268" i="4"/>
  <c r="I272" i="4"/>
  <c r="I276" i="4"/>
  <c r="I280" i="4"/>
  <c r="I284" i="4"/>
  <c r="I288" i="4"/>
  <c r="I249" i="4"/>
  <c r="I253" i="4"/>
  <c r="I257" i="4"/>
  <c r="I261" i="4"/>
  <c r="I265" i="4"/>
  <c r="I269" i="4"/>
  <c r="I273" i="4"/>
  <c r="I277" i="4"/>
  <c r="I281" i="4"/>
  <c r="I285" i="4"/>
  <c r="I289" i="4"/>
  <c r="I250" i="4"/>
  <c r="I254" i="4"/>
  <c r="I258" i="4"/>
  <c r="I262" i="4"/>
  <c r="I266" i="4"/>
  <c r="I270" i="4"/>
  <c r="I274" i="4"/>
  <c r="I278" i="4"/>
  <c r="I282" i="4"/>
  <c r="I286" i="4"/>
  <c r="I290" i="4"/>
  <c r="I387" i="4"/>
  <c r="I391" i="4"/>
  <c r="I395" i="4"/>
  <c r="I399" i="4"/>
  <c r="I403" i="4"/>
  <c r="I353" i="4"/>
  <c r="I359" i="4"/>
  <c r="I363" i="4"/>
  <c r="I367" i="4"/>
  <c r="I371" i="4"/>
  <c r="I375" i="4"/>
  <c r="I379" i="4"/>
  <c r="I383" i="4"/>
  <c r="I386" i="4"/>
  <c r="I394" i="4"/>
  <c r="I398" i="4"/>
  <c r="I385" i="4"/>
  <c r="I389" i="4"/>
  <c r="I393" i="4"/>
  <c r="I397" i="4"/>
  <c r="I350" i="4"/>
  <c r="I352" i="4"/>
  <c r="I354" i="4"/>
  <c r="I356" i="4"/>
  <c r="I358" i="4"/>
  <c r="I360" i="4"/>
  <c r="I362" i="4"/>
  <c r="I364" i="4"/>
  <c r="I366" i="4"/>
  <c r="I368" i="4"/>
  <c r="I370" i="4"/>
  <c r="I372" i="4"/>
  <c r="I374" i="4"/>
  <c r="I376" i="4"/>
  <c r="I378" i="4"/>
  <c r="I380" i="4"/>
  <c r="I382" i="4"/>
  <c r="I384" i="4"/>
  <c r="I388" i="4"/>
  <c r="I392" i="4"/>
  <c r="I396" i="4"/>
  <c r="I400" i="4"/>
  <c r="I349" i="4"/>
  <c r="I351" i="4"/>
  <c r="I355" i="4"/>
  <c r="I357" i="4"/>
  <c r="I361" i="4"/>
  <c r="I365" i="4"/>
  <c r="I369" i="4"/>
  <c r="I373" i="4"/>
  <c r="I377" i="4"/>
  <c r="I381" i="4"/>
  <c r="I390" i="4"/>
  <c r="I402" i="4"/>
  <c r="I401" i="4"/>
  <c r="L154" i="5"/>
  <c r="J153" i="17" s="1"/>
  <c r="L151" i="5"/>
  <c r="J150" i="17" s="1"/>
  <c r="L155" i="5"/>
  <c r="J154" i="17" s="1"/>
  <c r="L356" i="5"/>
  <c r="M356" i="5" s="1"/>
  <c r="L209" i="5"/>
  <c r="M209" i="5" s="1"/>
  <c r="L379" i="5"/>
  <c r="M379" i="5" s="1"/>
  <c r="L332" i="5"/>
  <c r="M332" i="5" s="1"/>
  <c r="L393" i="5"/>
  <c r="M393" i="5" s="1"/>
  <c r="L377" i="5"/>
  <c r="M377" i="5" s="1"/>
  <c r="L348" i="5"/>
  <c r="M348" i="5" s="1"/>
  <c r="L306" i="5"/>
  <c r="M306" i="5" s="1"/>
  <c r="L189" i="5"/>
  <c r="M189" i="5" s="1"/>
  <c r="L261" i="5"/>
  <c r="M261" i="5" s="1"/>
  <c r="L383" i="5"/>
  <c r="M383" i="5" s="1"/>
  <c r="L372" i="5"/>
  <c r="M372" i="5" s="1"/>
  <c r="L340" i="5"/>
  <c r="M340" i="5" s="1"/>
  <c r="L296" i="5"/>
  <c r="M296" i="5" s="1"/>
  <c r="L350" i="5"/>
  <c r="M350" i="5" s="1"/>
  <c r="L334" i="5"/>
  <c r="M334" i="5" s="1"/>
  <c r="L318" i="5"/>
  <c r="M318" i="5" s="1"/>
  <c r="L166" i="5"/>
  <c r="M166" i="5" s="1"/>
  <c r="L396" i="5"/>
  <c r="M396" i="5" s="1"/>
  <c r="L388" i="5"/>
  <c r="M388" i="5" s="1"/>
  <c r="L380" i="5"/>
  <c r="M380" i="5" s="1"/>
  <c r="L370" i="5"/>
  <c r="M370" i="5" s="1"/>
  <c r="L349" i="5"/>
  <c r="M349" i="5" s="1"/>
  <c r="L338" i="5"/>
  <c r="M338" i="5" s="1"/>
  <c r="L317" i="5"/>
  <c r="M317" i="5" s="1"/>
  <c r="L358" i="5"/>
  <c r="M358" i="5" s="1"/>
  <c r="L329" i="5"/>
  <c r="M329" i="5" s="1"/>
  <c r="L368" i="5"/>
  <c r="M368" i="5" s="1"/>
  <c r="L347" i="5"/>
  <c r="M347" i="5" s="1"/>
  <c r="L336" i="5"/>
  <c r="M336" i="5" s="1"/>
  <c r="L315" i="5"/>
  <c r="M315" i="5" s="1"/>
  <c r="L179" i="5"/>
  <c r="M179" i="5" s="1"/>
  <c r="L307" i="5"/>
  <c r="M307" i="5" s="1"/>
  <c r="L301" i="5"/>
  <c r="M301" i="5" s="1"/>
  <c r="L292" i="5"/>
  <c r="M292" i="5" s="1"/>
  <c r="L260" i="5"/>
  <c r="M260" i="5" s="1"/>
  <c r="L280" i="5"/>
  <c r="M280" i="5" s="1"/>
  <c r="L291" i="5"/>
  <c r="M291" i="5" s="1"/>
  <c r="L285" i="5"/>
  <c r="M285" i="5" s="1"/>
  <c r="L275" i="5"/>
  <c r="M275" i="5" s="1"/>
  <c r="L269" i="5"/>
  <c r="M269" i="5" s="1"/>
  <c r="L259" i="5"/>
  <c r="M259" i="5" s="1"/>
  <c r="L253" i="5"/>
  <c r="M253" i="5" s="1"/>
  <c r="L222" i="5"/>
  <c r="M222" i="5" s="1"/>
  <c r="L190" i="5"/>
  <c r="M190" i="5" s="1"/>
  <c r="L290" i="5"/>
  <c r="M290" i="5" s="1"/>
  <c r="L274" i="5"/>
  <c r="M274" i="5" s="1"/>
  <c r="L258" i="5"/>
  <c r="M258" i="5" s="1"/>
  <c r="L234" i="5"/>
  <c r="M234" i="5" s="1"/>
  <c r="L219" i="5"/>
  <c r="M219" i="5" s="1"/>
  <c r="L202" i="5"/>
  <c r="M202" i="5" s="1"/>
  <c r="L187" i="5"/>
  <c r="M187" i="5" s="1"/>
  <c r="L170" i="5"/>
  <c r="M170" i="5" s="1"/>
  <c r="L12" i="5"/>
  <c r="J11" i="17" s="1"/>
  <c r="L168" i="5"/>
  <c r="M168" i="5" s="1"/>
  <c r="L175" i="5"/>
  <c r="M175" i="5" s="1"/>
  <c r="L180" i="5"/>
  <c r="M180" i="5" s="1"/>
  <c r="L200" i="5"/>
  <c r="M200" i="5" s="1"/>
  <c r="L207" i="5"/>
  <c r="M207" i="5" s="1"/>
  <c r="L212" i="5"/>
  <c r="M212" i="5" s="1"/>
  <c r="L232" i="5"/>
  <c r="M232" i="5" s="1"/>
  <c r="L239" i="5"/>
  <c r="M239" i="5" s="1"/>
  <c r="L244" i="5"/>
  <c r="M244" i="5" s="1"/>
  <c r="L176" i="5"/>
  <c r="M176" i="5" s="1"/>
  <c r="L183" i="5"/>
  <c r="M183" i="5" s="1"/>
  <c r="L188" i="5"/>
  <c r="M188" i="5" s="1"/>
  <c r="L208" i="5"/>
  <c r="M208" i="5" s="1"/>
  <c r="L215" i="5"/>
  <c r="M215" i="5" s="1"/>
  <c r="L220" i="5"/>
  <c r="M220" i="5" s="1"/>
  <c r="L240" i="5"/>
  <c r="M240" i="5" s="1"/>
  <c r="L247" i="5"/>
  <c r="M247" i="5" s="1"/>
  <c r="L167" i="5"/>
  <c r="M167" i="5" s="1"/>
  <c r="L204" i="5"/>
  <c r="M204" i="5" s="1"/>
  <c r="L224" i="5"/>
  <c r="M224" i="5" s="1"/>
  <c r="L231" i="5"/>
  <c r="M231" i="5" s="1"/>
  <c r="L164" i="5"/>
  <c r="M164" i="5" s="1"/>
  <c r="L184" i="5"/>
  <c r="M184" i="5" s="1"/>
  <c r="L191" i="5"/>
  <c r="M191" i="5" s="1"/>
  <c r="L228" i="5"/>
  <c r="M228" i="5" s="1"/>
  <c r="L248" i="5"/>
  <c r="M248" i="5" s="1"/>
  <c r="L172" i="5"/>
  <c r="M172" i="5" s="1"/>
  <c r="L192" i="5"/>
  <c r="M192" i="5" s="1"/>
  <c r="L199" i="5"/>
  <c r="M199" i="5" s="1"/>
  <c r="L196" i="5"/>
  <c r="M196" i="5" s="1"/>
  <c r="L216" i="5"/>
  <c r="M216" i="5" s="1"/>
  <c r="L223" i="5"/>
  <c r="M223" i="5" s="1"/>
  <c r="L236" i="5"/>
  <c r="M236" i="5" s="1"/>
  <c r="L81" i="5"/>
  <c r="J80" i="17" s="1"/>
  <c r="L125" i="5"/>
  <c r="J124" i="17" s="1"/>
  <c r="L142" i="5"/>
  <c r="J141" i="17" s="1"/>
  <c r="L387" i="5"/>
  <c r="M387" i="5" s="1"/>
  <c r="L397" i="5"/>
  <c r="M397" i="5" s="1"/>
  <c r="L381" i="5"/>
  <c r="M381" i="5" s="1"/>
  <c r="L359" i="5"/>
  <c r="M359" i="5" s="1"/>
  <c r="L316" i="5"/>
  <c r="M316" i="5" s="1"/>
  <c r="L303" i="5"/>
  <c r="M303" i="5" s="1"/>
  <c r="L391" i="5"/>
  <c r="M391" i="5" s="1"/>
  <c r="L300" i="5"/>
  <c r="M300" i="5" s="1"/>
  <c r="L351" i="5"/>
  <c r="M351" i="5" s="1"/>
  <c r="L302" i="5"/>
  <c r="M302" i="5" s="1"/>
  <c r="L233" i="5"/>
  <c r="M233" i="5" s="1"/>
  <c r="L398" i="5"/>
  <c r="M398" i="5" s="1"/>
  <c r="L390" i="5"/>
  <c r="M390" i="5" s="1"/>
  <c r="L382" i="5"/>
  <c r="M382" i="5" s="1"/>
  <c r="L373" i="5"/>
  <c r="M373" i="5" s="1"/>
  <c r="L362" i="5"/>
  <c r="M362" i="5" s="1"/>
  <c r="L341" i="5"/>
  <c r="M341" i="5" s="1"/>
  <c r="L330" i="5"/>
  <c r="M330" i="5" s="1"/>
  <c r="L309" i="5"/>
  <c r="M309" i="5" s="1"/>
  <c r="L273" i="5"/>
  <c r="M273" i="5" s="1"/>
  <c r="L203" i="5"/>
  <c r="M203" i="5" s="1"/>
  <c r="L169" i="5"/>
  <c r="M169" i="5" s="1"/>
  <c r="L337" i="5"/>
  <c r="M337" i="5" s="1"/>
  <c r="L276" i="5"/>
  <c r="M276" i="5" s="1"/>
  <c r="L371" i="5"/>
  <c r="M371" i="5" s="1"/>
  <c r="L360" i="5"/>
  <c r="M360" i="5" s="1"/>
  <c r="L339" i="5"/>
  <c r="M339" i="5" s="1"/>
  <c r="L328" i="5"/>
  <c r="M328" i="5" s="1"/>
  <c r="L293" i="5"/>
  <c r="M293" i="5" s="1"/>
  <c r="L264" i="5"/>
  <c r="M264" i="5" s="1"/>
  <c r="L226" i="5"/>
  <c r="M226" i="5" s="1"/>
  <c r="L310" i="5"/>
  <c r="M310" i="5" s="1"/>
  <c r="L295" i="5"/>
  <c r="M295" i="5" s="1"/>
  <c r="L263" i="5"/>
  <c r="M263" i="5" s="1"/>
  <c r="L198" i="5"/>
  <c r="M198" i="5" s="1"/>
  <c r="L311" i="5"/>
  <c r="M311" i="5" s="1"/>
  <c r="L305" i="5"/>
  <c r="M305" i="5" s="1"/>
  <c r="L283" i="5"/>
  <c r="M283" i="5" s="1"/>
  <c r="L251" i="5"/>
  <c r="M251" i="5" s="1"/>
  <c r="L238" i="5"/>
  <c r="M238" i="5" s="1"/>
  <c r="L174" i="5"/>
  <c r="M174" i="5" s="1"/>
  <c r="L294" i="5"/>
  <c r="M294" i="5" s="1"/>
  <c r="L278" i="5"/>
  <c r="M278" i="5" s="1"/>
  <c r="L262" i="5"/>
  <c r="M262" i="5" s="1"/>
  <c r="L237" i="5"/>
  <c r="M237" i="5" s="1"/>
  <c r="L205" i="5"/>
  <c r="M205" i="5" s="1"/>
  <c r="L173" i="5"/>
  <c r="M173" i="5" s="1"/>
  <c r="L284" i="5"/>
  <c r="M284" i="5" s="1"/>
  <c r="L268" i="5"/>
  <c r="M268" i="5" s="1"/>
  <c r="L252" i="5"/>
  <c r="M252" i="5" s="1"/>
  <c r="L246" i="5"/>
  <c r="M246" i="5" s="1"/>
  <c r="L214" i="5"/>
  <c r="M214" i="5" s="1"/>
  <c r="L182" i="5"/>
  <c r="M182" i="5" s="1"/>
  <c r="D29" i="6"/>
  <c r="J164" i="6"/>
  <c r="L164" i="6" s="1"/>
  <c r="M164" i="6" s="1"/>
  <c r="J170" i="6"/>
  <c r="L170" i="6" s="1"/>
  <c r="M170" i="6" s="1"/>
  <c r="J172" i="6"/>
  <c r="L172" i="6" s="1"/>
  <c r="M172" i="6" s="1"/>
  <c r="J178" i="6"/>
  <c r="L178" i="6" s="1"/>
  <c r="M178" i="6" s="1"/>
  <c r="J180" i="6"/>
  <c r="L180" i="6" s="1"/>
  <c r="M180" i="6" s="1"/>
  <c r="J186" i="6"/>
  <c r="L186" i="6" s="1"/>
  <c r="M186" i="6" s="1"/>
  <c r="J188" i="6"/>
  <c r="L188" i="6" s="1"/>
  <c r="M188" i="6" s="1"/>
  <c r="J194" i="6"/>
  <c r="L194" i="6" s="1"/>
  <c r="M194" i="6" s="1"/>
  <c r="J196" i="6"/>
  <c r="L196" i="6" s="1"/>
  <c r="M196" i="6" s="1"/>
  <c r="J202" i="6"/>
  <c r="L202" i="6" s="1"/>
  <c r="M202" i="6" s="1"/>
  <c r="J204" i="6"/>
  <c r="L204" i="6" s="1"/>
  <c r="M204" i="6" s="1"/>
  <c r="J210" i="6"/>
  <c r="L210" i="6" s="1"/>
  <c r="M210" i="6" s="1"/>
  <c r="J212" i="6"/>
  <c r="L212" i="6" s="1"/>
  <c r="M212" i="6" s="1"/>
  <c r="J218" i="6"/>
  <c r="L218" i="6" s="1"/>
  <c r="M218" i="6" s="1"/>
  <c r="J220" i="6"/>
  <c r="L220" i="6" s="1"/>
  <c r="M220" i="6" s="1"/>
  <c r="J226" i="6"/>
  <c r="L226" i="6" s="1"/>
  <c r="M226" i="6" s="1"/>
  <c r="J228" i="6"/>
  <c r="L228" i="6" s="1"/>
  <c r="M228" i="6" s="1"/>
  <c r="J234" i="6"/>
  <c r="L234" i="6" s="1"/>
  <c r="M234" i="6" s="1"/>
  <c r="J236" i="6"/>
  <c r="L236" i="6" s="1"/>
  <c r="M236" i="6" s="1"/>
  <c r="J242" i="6"/>
  <c r="L242" i="6" s="1"/>
  <c r="M242" i="6" s="1"/>
  <c r="J244" i="6"/>
  <c r="L244" i="6" s="1"/>
  <c r="M244" i="6" s="1"/>
  <c r="J250" i="6"/>
  <c r="L250" i="6" s="1"/>
  <c r="M250" i="6" s="1"/>
  <c r="J252" i="6"/>
  <c r="L252" i="6" s="1"/>
  <c r="M252" i="6" s="1"/>
  <c r="J258" i="6"/>
  <c r="L258" i="6" s="1"/>
  <c r="M258" i="6" s="1"/>
  <c r="J260" i="6"/>
  <c r="L260" i="6" s="1"/>
  <c r="M260" i="6" s="1"/>
  <c r="J266" i="6"/>
  <c r="L266" i="6" s="1"/>
  <c r="M266" i="6" s="1"/>
  <c r="J268" i="6"/>
  <c r="L268" i="6" s="1"/>
  <c r="M268" i="6" s="1"/>
  <c r="J274" i="6"/>
  <c r="L274" i="6" s="1"/>
  <c r="M274" i="6" s="1"/>
  <c r="J276" i="6"/>
  <c r="L276" i="6" s="1"/>
  <c r="M276" i="6" s="1"/>
  <c r="J282" i="6"/>
  <c r="L282" i="6" s="1"/>
  <c r="M282" i="6" s="1"/>
  <c r="J284" i="6"/>
  <c r="L284" i="6" s="1"/>
  <c r="M284" i="6" s="1"/>
  <c r="J290" i="6"/>
  <c r="L290" i="6" s="1"/>
  <c r="M290" i="6" s="1"/>
  <c r="J292" i="6"/>
  <c r="L292" i="6" s="1"/>
  <c r="M292" i="6" s="1"/>
  <c r="J298" i="6"/>
  <c r="L298" i="6" s="1"/>
  <c r="M298" i="6" s="1"/>
  <c r="J300" i="6"/>
  <c r="L300" i="6" s="1"/>
  <c r="M300" i="6" s="1"/>
  <c r="J306" i="6"/>
  <c r="L306" i="6" s="1"/>
  <c r="M306" i="6" s="1"/>
  <c r="J308" i="6"/>
  <c r="L308" i="6" s="1"/>
  <c r="M308" i="6" s="1"/>
  <c r="J314" i="6"/>
  <c r="L314" i="6" s="1"/>
  <c r="M314" i="6" s="1"/>
  <c r="J316" i="6"/>
  <c r="L316" i="6" s="1"/>
  <c r="M316" i="6" s="1"/>
  <c r="J322" i="6"/>
  <c r="L322" i="6" s="1"/>
  <c r="M322" i="6" s="1"/>
  <c r="J324" i="6"/>
  <c r="L324" i="6" s="1"/>
  <c r="M324" i="6" s="1"/>
  <c r="J327" i="6"/>
  <c r="L327" i="6" s="1"/>
  <c r="M327" i="6" s="1"/>
  <c r="J329" i="6"/>
  <c r="L329" i="6" s="1"/>
  <c r="M329" i="6" s="1"/>
  <c r="J335" i="6"/>
  <c r="L335" i="6" s="1"/>
  <c r="M335" i="6" s="1"/>
  <c r="J338" i="6"/>
  <c r="L338" i="6" s="1"/>
  <c r="M338" i="6" s="1"/>
  <c r="J340" i="6"/>
  <c r="L340" i="6" s="1"/>
  <c r="M340" i="6" s="1"/>
  <c r="J345" i="6"/>
  <c r="L345" i="6" s="1"/>
  <c r="M345" i="6" s="1"/>
  <c r="J351" i="6"/>
  <c r="L351" i="6" s="1"/>
  <c r="M351" i="6" s="1"/>
  <c r="J354" i="6"/>
  <c r="L354" i="6" s="1"/>
  <c r="M354" i="6" s="1"/>
  <c r="J356" i="6"/>
  <c r="L356" i="6" s="1"/>
  <c r="M356" i="6" s="1"/>
  <c r="J361" i="6"/>
  <c r="L361" i="6" s="1"/>
  <c r="M361" i="6" s="1"/>
  <c r="J367" i="6"/>
  <c r="L367" i="6" s="1"/>
  <c r="M367" i="6" s="1"/>
  <c r="J370" i="6"/>
  <c r="J372" i="6"/>
  <c r="L372" i="6" s="1"/>
  <c r="M372" i="6" s="1"/>
  <c r="J377" i="6"/>
  <c r="L377" i="6" s="1"/>
  <c r="M377" i="6" s="1"/>
  <c r="J175" i="6"/>
  <c r="J179" i="6"/>
  <c r="L179" i="6" s="1"/>
  <c r="M179" i="6" s="1"/>
  <c r="J182" i="6"/>
  <c r="L182" i="6" s="1"/>
  <c r="M182" i="6" s="1"/>
  <c r="J185" i="6"/>
  <c r="L185" i="6" s="1"/>
  <c r="M185" i="6" s="1"/>
  <c r="J189" i="6"/>
  <c r="L189" i="6" s="1"/>
  <c r="M189" i="6" s="1"/>
  <c r="J192" i="6"/>
  <c r="L192" i="6" s="1"/>
  <c r="M192" i="6" s="1"/>
  <c r="J207" i="6"/>
  <c r="J211" i="6"/>
  <c r="L211" i="6" s="1"/>
  <c r="M211" i="6" s="1"/>
  <c r="J214" i="6"/>
  <c r="L214" i="6" s="1"/>
  <c r="M214" i="6" s="1"/>
  <c r="J217" i="6"/>
  <c r="L217" i="6" s="1"/>
  <c r="M217" i="6" s="1"/>
  <c r="J221" i="6"/>
  <c r="L221" i="6" s="1"/>
  <c r="M221" i="6" s="1"/>
  <c r="J224" i="6"/>
  <c r="L224" i="6" s="1"/>
  <c r="M224" i="6" s="1"/>
  <c r="J239" i="6"/>
  <c r="J243" i="6"/>
  <c r="J246" i="6"/>
  <c r="L246" i="6" s="1"/>
  <c r="M246" i="6" s="1"/>
  <c r="J249" i="6"/>
  <c r="L249" i="6" s="1"/>
  <c r="M249" i="6" s="1"/>
  <c r="J253" i="6"/>
  <c r="L253" i="6" s="1"/>
  <c r="M253" i="6" s="1"/>
  <c r="J256" i="6"/>
  <c r="L256" i="6" s="1"/>
  <c r="M256" i="6" s="1"/>
  <c r="J271" i="6"/>
  <c r="L271" i="6" s="1"/>
  <c r="M271" i="6" s="1"/>
  <c r="J275" i="6"/>
  <c r="L275" i="6" s="1"/>
  <c r="M275" i="6" s="1"/>
  <c r="J278" i="6"/>
  <c r="L278" i="6" s="1"/>
  <c r="M278" i="6" s="1"/>
  <c r="J281" i="6"/>
  <c r="L281" i="6" s="1"/>
  <c r="M281" i="6" s="1"/>
  <c r="J285" i="6"/>
  <c r="L285" i="6" s="1"/>
  <c r="M285" i="6" s="1"/>
  <c r="J288" i="6"/>
  <c r="L288" i="6" s="1"/>
  <c r="M288" i="6" s="1"/>
  <c r="J303" i="6"/>
  <c r="J307" i="6"/>
  <c r="L307" i="6" s="1"/>
  <c r="M307" i="6" s="1"/>
  <c r="J310" i="6"/>
  <c r="L310" i="6" s="1"/>
  <c r="M310" i="6" s="1"/>
  <c r="J313" i="6"/>
  <c r="L313" i="6" s="1"/>
  <c r="M313" i="6" s="1"/>
  <c r="J317" i="6"/>
  <c r="L317" i="6" s="1"/>
  <c r="M317" i="6" s="1"/>
  <c r="J320" i="6"/>
  <c r="L320" i="6" s="1"/>
  <c r="M320" i="6" s="1"/>
  <c r="J333" i="6"/>
  <c r="J336" i="6"/>
  <c r="L336" i="6" s="1"/>
  <c r="M336" i="6" s="1"/>
  <c r="J342" i="6"/>
  <c r="L342" i="6" s="1"/>
  <c r="M342" i="6" s="1"/>
  <c r="J348" i="6"/>
  <c r="L348" i="6" s="1"/>
  <c r="M348" i="6" s="1"/>
  <c r="J360" i="6"/>
  <c r="L360" i="6" s="1"/>
  <c r="M360" i="6" s="1"/>
  <c r="J363" i="6"/>
  <c r="L363" i="6" s="1"/>
  <c r="M363" i="6" s="1"/>
  <c r="J373" i="6"/>
  <c r="L373" i="6" s="1"/>
  <c r="M373" i="6" s="1"/>
  <c r="J375" i="6"/>
  <c r="L375" i="6" s="1"/>
  <c r="M375" i="6" s="1"/>
  <c r="J383" i="6"/>
  <c r="L383" i="6" s="1"/>
  <c r="M383" i="6" s="1"/>
  <c r="J386" i="6"/>
  <c r="L386" i="6" s="1"/>
  <c r="M386" i="6" s="1"/>
  <c r="J388" i="6"/>
  <c r="L388" i="6" s="1"/>
  <c r="M388" i="6" s="1"/>
  <c r="J393" i="6"/>
  <c r="J399" i="6"/>
  <c r="L399" i="6" s="1"/>
  <c r="M399" i="6" s="1"/>
  <c r="J402" i="6"/>
  <c r="J169" i="6"/>
  <c r="L169" i="6" s="1"/>
  <c r="M169" i="6" s="1"/>
  <c r="J176" i="6"/>
  <c r="L176" i="6" s="1"/>
  <c r="M176" i="6" s="1"/>
  <c r="J191" i="6"/>
  <c r="L191" i="6" s="1"/>
  <c r="M191" i="6" s="1"/>
  <c r="J198" i="6"/>
  <c r="L198" i="6" s="1"/>
  <c r="M198" i="6" s="1"/>
  <c r="J205" i="6"/>
  <c r="L205" i="6" s="1"/>
  <c r="M205" i="6" s="1"/>
  <c r="J223" i="6"/>
  <c r="L223" i="6" s="1"/>
  <c r="M223" i="6" s="1"/>
  <c r="J233" i="6"/>
  <c r="L233" i="6" s="1"/>
  <c r="M233" i="6" s="1"/>
  <c r="J240" i="6"/>
  <c r="L240" i="6" s="1"/>
  <c r="M240" i="6" s="1"/>
  <c r="J259" i="6"/>
  <c r="J165" i="6"/>
  <c r="L165" i="6" s="1"/>
  <c r="M165" i="6" s="1"/>
  <c r="J168" i="6"/>
  <c r="L168" i="6" s="1"/>
  <c r="M168" i="6" s="1"/>
  <c r="J183" i="6"/>
  <c r="L183" i="6" s="1"/>
  <c r="M183" i="6" s="1"/>
  <c r="J187" i="6"/>
  <c r="L187" i="6" s="1"/>
  <c r="M187" i="6" s="1"/>
  <c r="J190" i="6"/>
  <c r="L190" i="6" s="1"/>
  <c r="M190" i="6" s="1"/>
  <c r="J193" i="6"/>
  <c r="L193" i="6" s="1"/>
  <c r="M193" i="6" s="1"/>
  <c r="J197" i="6"/>
  <c r="L197" i="6" s="1"/>
  <c r="M197" i="6" s="1"/>
  <c r="J200" i="6"/>
  <c r="L200" i="6" s="1"/>
  <c r="M200" i="6" s="1"/>
  <c r="J215" i="6"/>
  <c r="L215" i="6" s="1"/>
  <c r="M215" i="6" s="1"/>
  <c r="J219" i="6"/>
  <c r="L219" i="6" s="1"/>
  <c r="M219" i="6" s="1"/>
  <c r="J222" i="6"/>
  <c r="L222" i="6" s="1"/>
  <c r="M222" i="6" s="1"/>
  <c r="J225" i="6"/>
  <c r="L225" i="6" s="1"/>
  <c r="M225" i="6" s="1"/>
  <c r="J229" i="6"/>
  <c r="L229" i="6" s="1"/>
  <c r="M229" i="6" s="1"/>
  <c r="J232" i="6"/>
  <c r="L232" i="6" s="1"/>
  <c r="M232" i="6" s="1"/>
  <c r="J247" i="6"/>
  <c r="L247" i="6" s="1"/>
  <c r="M247" i="6" s="1"/>
  <c r="J251" i="6"/>
  <c r="J254" i="6"/>
  <c r="L254" i="6" s="1"/>
  <c r="M254" i="6" s="1"/>
  <c r="J257" i="6"/>
  <c r="L257" i="6" s="1"/>
  <c r="M257" i="6" s="1"/>
  <c r="J261" i="6"/>
  <c r="L261" i="6" s="1"/>
  <c r="M261" i="6" s="1"/>
  <c r="J264" i="6"/>
  <c r="L264" i="6" s="1"/>
  <c r="M264" i="6" s="1"/>
  <c r="J279" i="6"/>
  <c r="L279" i="6" s="1"/>
  <c r="M279" i="6" s="1"/>
  <c r="J283" i="6"/>
  <c r="L283" i="6" s="1"/>
  <c r="M283" i="6" s="1"/>
  <c r="J286" i="6"/>
  <c r="L286" i="6" s="1"/>
  <c r="M286" i="6" s="1"/>
  <c r="J289" i="6"/>
  <c r="L289" i="6" s="1"/>
  <c r="M289" i="6" s="1"/>
  <c r="J293" i="6"/>
  <c r="L293" i="6" s="1"/>
  <c r="M293" i="6" s="1"/>
  <c r="J296" i="6"/>
  <c r="L296" i="6" s="1"/>
  <c r="M296" i="6" s="1"/>
  <c r="J311" i="6"/>
  <c r="L311" i="6" s="1"/>
  <c r="M311" i="6" s="1"/>
  <c r="J315" i="6"/>
  <c r="L315" i="6" s="1"/>
  <c r="M315" i="6" s="1"/>
  <c r="J318" i="6"/>
  <c r="L318" i="6" s="1"/>
  <c r="M318" i="6" s="1"/>
  <c r="J321" i="6"/>
  <c r="L321" i="6" s="1"/>
  <c r="M321" i="6" s="1"/>
  <c r="J325" i="6"/>
  <c r="L325" i="6" s="1"/>
  <c r="M325" i="6" s="1"/>
  <c r="J328" i="6"/>
  <c r="L328" i="6" s="1"/>
  <c r="M328" i="6" s="1"/>
  <c r="J331" i="6"/>
  <c r="J334" i="6"/>
  <c r="J337" i="6"/>
  <c r="L337" i="6" s="1"/>
  <c r="M337" i="6" s="1"/>
  <c r="J339" i="6"/>
  <c r="L339" i="6" s="1"/>
  <c r="M339" i="6" s="1"/>
  <c r="J346" i="6"/>
  <c r="J349" i="6"/>
  <c r="L349" i="6" s="1"/>
  <c r="M349" i="6" s="1"/>
  <c r="J352" i="6"/>
  <c r="L352" i="6" s="1"/>
  <c r="M352" i="6" s="1"/>
  <c r="J358" i="6"/>
  <c r="J364" i="6"/>
  <c r="L364" i="6" s="1"/>
  <c r="M364" i="6" s="1"/>
  <c r="J376" i="6"/>
  <c r="L376" i="6" s="1"/>
  <c r="M376" i="6" s="1"/>
  <c r="J379" i="6"/>
  <c r="L379" i="6" s="1"/>
  <c r="M379" i="6" s="1"/>
  <c r="J382" i="6"/>
  <c r="L382" i="6" s="1"/>
  <c r="M382" i="6" s="1"/>
  <c r="J384" i="6"/>
  <c r="L384" i="6" s="1"/>
  <c r="M384" i="6" s="1"/>
  <c r="J389" i="6"/>
  <c r="L389" i="6" s="1"/>
  <c r="M389" i="6" s="1"/>
  <c r="J395" i="6"/>
  <c r="L395" i="6" s="1"/>
  <c r="M395" i="6" s="1"/>
  <c r="J398" i="6"/>
  <c r="J400" i="6"/>
  <c r="L400" i="6" s="1"/>
  <c r="M400" i="6" s="1"/>
  <c r="J166" i="6"/>
  <c r="L166" i="6" s="1"/>
  <c r="M166" i="6" s="1"/>
  <c r="J173" i="6"/>
  <c r="L173" i="6" s="1"/>
  <c r="M173" i="6" s="1"/>
  <c r="J195" i="6"/>
  <c r="L195" i="6" s="1"/>
  <c r="M195" i="6" s="1"/>
  <c r="J201" i="6"/>
  <c r="L201" i="6" s="1"/>
  <c r="M201" i="6" s="1"/>
  <c r="J208" i="6"/>
  <c r="L208" i="6" s="1"/>
  <c r="M208" i="6" s="1"/>
  <c r="J227" i="6"/>
  <c r="L227" i="6" s="1"/>
  <c r="M227" i="6" s="1"/>
  <c r="J230" i="6"/>
  <c r="L230" i="6" s="1"/>
  <c r="M230" i="6" s="1"/>
  <c r="J237" i="6"/>
  <c r="L237" i="6" s="1"/>
  <c r="M237" i="6" s="1"/>
  <c r="J255" i="6"/>
  <c r="L255" i="6" s="1"/>
  <c r="M255" i="6" s="1"/>
  <c r="J262" i="6"/>
  <c r="L262" i="6" s="1"/>
  <c r="M262" i="6" s="1"/>
  <c r="J177" i="6"/>
  <c r="L177" i="6" s="1"/>
  <c r="M177" i="6" s="1"/>
  <c r="J206" i="6"/>
  <c r="L206" i="6" s="1"/>
  <c r="M206" i="6" s="1"/>
  <c r="J235" i="6"/>
  <c r="L235" i="6" s="1"/>
  <c r="M235" i="6" s="1"/>
  <c r="J248" i="6"/>
  <c r="L248" i="6" s="1"/>
  <c r="M248" i="6" s="1"/>
  <c r="J263" i="6"/>
  <c r="J270" i="6"/>
  <c r="L270" i="6" s="1"/>
  <c r="M270" i="6" s="1"/>
  <c r="J277" i="6"/>
  <c r="L277" i="6" s="1"/>
  <c r="M277" i="6" s="1"/>
  <c r="J299" i="6"/>
  <c r="L299" i="6" s="1"/>
  <c r="M299" i="6" s="1"/>
  <c r="J305" i="6"/>
  <c r="L305" i="6" s="1"/>
  <c r="M305" i="6" s="1"/>
  <c r="J312" i="6"/>
  <c r="L312" i="6" s="1"/>
  <c r="M312" i="6" s="1"/>
  <c r="J326" i="6"/>
  <c r="L326" i="6" s="1"/>
  <c r="M326" i="6" s="1"/>
  <c r="J332" i="6"/>
  <c r="L332" i="6" s="1"/>
  <c r="M332" i="6" s="1"/>
  <c r="J344" i="6"/>
  <c r="L344" i="6" s="1"/>
  <c r="M344" i="6" s="1"/>
  <c r="J357" i="6"/>
  <c r="J369" i="6"/>
  <c r="L369" i="6" s="1"/>
  <c r="M369" i="6" s="1"/>
  <c r="J381" i="6"/>
  <c r="L381" i="6" s="1"/>
  <c r="M381" i="6" s="1"/>
  <c r="J390" i="6"/>
  <c r="J403" i="6"/>
  <c r="L403" i="6" s="1"/>
  <c r="M403" i="6" s="1"/>
  <c r="J184" i="6"/>
  <c r="L184" i="6" s="1"/>
  <c r="M184" i="6" s="1"/>
  <c r="J213" i="6"/>
  <c r="L213" i="6" s="1"/>
  <c r="M213" i="6" s="1"/>
  <c r="J241" i="6"/>
  <c r="L241" i="6" s="1"/>
  <c r="M241" i="6" s="1"/>
  <c r="J267" i="6"/>
  <c r="L267" i="6" s="1"/>
  <c r="M267" i="6" s="1"/>
  <c r="J302" i="6"/>
  <c r="L302" i="6" s="1"/>
  <c r="M302" i="6" s="1"/>
  <c r="J347" i="6"/>
  <c r="L347" i="6" s="1"/>
  <c r="M347" i="6" s="1"/>
  <c r="J366" i="6"/>
  <c r="J378" i="6"/>
  <c r="L378" i="6" s="1"/>
  <c r="M378" i="6" s="1"/>
  <c r="J392" i="6"/>
  <c r="L392" i="6" s="1"/>
  <c r="M392" i="6" s="1"/>
  <c r="J174" i="6"/>
  <c r="L174" i="6" s="1"/>
  <c r="M174" i="6" s="1"/>
  <c r="J216" i="6"/>
  <c r="L216" i="6" s="1"/>
  <c r="M216" i="6" s="1"/>
  <c r="J245" i="6"/>
  <c r="L245" i="6" s="1"/>
  <c r="M245" i="6" s="1"/>
  <c r="J269" i="6"/>
  <c r="L269" i="6" s="1"/>
  <c r="M269" i="6" s="1"/>
  <c r="J297" i="6"/>
  <c r="L297" i="6" s="1"/>
  <c r="M297" i="6" s="1"/>
  <c r="J319" i="6"/>
  <c r="L319" i="6" s="1"/>
  <c r="M319" i="6" s="1"/>
  <c r="J343" i="6"/>
  <c r="L343" i="6" s="1"/>
  <c r="M343" i="6" s="1"/>
  <c r="J362" i="6"/>
  <c r="L362" i="6" s="1"/>
  <c r="M362" i="6" s="1"/>
  <c r="J374" i="6"/>
  <c r="L374" i="6" s="1"/>
  <c r="M374" i="6" s="1"/>
  <c r="J385" i="6"/>
  <c r="J167" i="6"/>
  <c r="J181" i="6"/>
  <c r="L181" i="6" s="1"/>
  <c r="M181" i="6" s="1"/>
  <c r="J209" i="6"/>
  <c r="L209" i="6" s="1"/>
  <c r="M209" i="6" s="1"/>
  <c r="J238" i="6"/>
  <c r="L238" i="6" s="1"/>
  <c r="M238" i="6" s="1"/>
  <c r="J265" i="6"/>
  <c r="L265" i="6" s="1"/>
  <c r="M265" i="6" s="1"/>
  <c r="J272" i="6"/>
  <c r="L272" i="6" s="1"/>
  <c r="M272" i="6" s="1"/>
  <c r="J287" i="6"/>
  <c r="L287" i="6" s="1"/>
  <c r="M287" i="6" s="1"/>
  <c r="J294" i="6"/>
  <c r="L294" i="6" s="1"/>
  <c r="M294" i="6" s="1"/>
  <c r="J301" i="6"/>
  <c r="L301" i="6" s="1"/>
  <c r="M301" i="6" s="1"/>
  <c r="J323" i="6"/>
  <c r="J341" i="6"/>
  <c r="L341" i="6" s="1"/>
  <c r="M341" i="6" s="1"/>
  <c r="J353" i="6"/>
  <c r="L353" i="6" s="1"/>
  <c r="M353" i="6" s="1"/>
  <c r="J365" i="6"/>
  <c r="J391" i="6"/>
  <c r="L391" i="6" s="1"/>
  <c r="M391" i="6" s="1"/>
  <c r="J396" i="6"/>
  <c r="L396" i="6" s="1"/>
  <c r="M396" i="6" s="1"/>
  <c r="J401" i="6"/>
  <c r="L401" i="6" s="1"/>
  <c r="M401" i="6" s="1"/>
  <c r="J171" i="6"/>
  <c r="L171" i="6" s="1"/>
  <c r="M171" i="6" s="1"/>
  <c r="J199" i="6"/>
  <c r="J273" i="6"/>
  <c r="L273" i="6" s="1"/>
  <c r="M273" i="6" s="1"/>
  <c r="J280" i="6"/>
  <c r="L280" i="6" s="1"/>
  <c r="M280" i="6" s="1"/>
  <c r="J295" i="6"/>
  <c r="J309" i="6"/>
  <c r="L309" i="6" s="1"/>
  <c r="M309" i="6" s="1"/>
  <c r="J330" i="6"/>
  <c r="L330" i="6" s="1"/>
  <c r="M330" i="6" s="1"/>
  <c r="J359" i="6"/>
  <c r="L359" i="6" s="1"/>
  <c r="M359" i="6" s="1"/>
  <c r="J371" i="6"/>
  <c r="L371" i="6" s="1"/>
  <c r="M371" i="6" s="1"/>
  <c r="J387" i="6"/>
  <c r="L387" i="6" s="1"/>
  <c r="M387" i="6" s="1"/>
  <c r="J397" i="6"/>
  <c r="L397" i="6" s="1"/>
  <c r="M397" i="6" s="1"/>
  <c r="J203" i="6"/>
  <c r="J231" i="6"/>
  <c r="J291" i="6"/>
  <c r="J304" i="6"/>
  <c r="L304" i="6" s="1"/>
  <c r="M304" i="6" s="1"/>
  <c r="J350" i="6"/>
  <c r="L350" i="6" s="1"/>
  <c r="M350" i="6" s="1"/>
  <c r="J355" i="6"/>
  <c r="L355" i="6" s="1"/>
  <c r="M355" i="6" s="1"/>
  <c r="J368" i="6"/>
  <c r="L368" i="6" s="1"/>
  <c r="M368" i="6" s="1"/>
  <c r="J380" i="6"/>
  <c r="L380" i="6" s="1"/>
  <c r="M380" i="6" s="1"/>
  <c r="J394" i="6"/>
  <c r="L394" i="6" s="1"/>
  <c r="M394" i="6" s="1"/>
  <c r="L323" i="6"/>
  <c r="M323" i="6" s="1"/>
  <c r="L346" i="6"/>
  <c r="M346" i="6" s="1"/>
  <c r="L398" i="6"/>
  <c r="M398" i="6" s="1"/>
  <c r="L385" i="6"/>
  <c r="M385" i="6" s="1"/>
  <c r="L291" i="6"/>
  <c r="M291" i="6" s="1"/>
  <c r="L402" i="6"/>
  <c r="M402" i="6" s="1"/>
  <c r="L370" i="6"/>
  <c r="M370" i="6" s="1"/>
  <c r="L243" i="6"/>
  <c r="M243" i="6" s="1"/>
  <c r="L390" i="6"/>
  <c r="M390" i="6" s="1"/>
  <c r="L366" i="6"/>
  <c r="M366" i="6" s="1"/>
  <c r="L365" i="6"/>
  <c r="M365" i="6" s="1"/>
  <c r="L333" i="6"/>
  <c r="M333" i="6" s="1"/>
  <c r="L303" i="6"/>
  <c r="M303" i="6" s="1"/>
  <c r="L239" i="6"/>
  <c r="M239" i="6" s="1"/>
  <c r="L207" i="6"/>
  <c r="M207" i="6" s="1"/>
  <c r="L175" i="6"/>
  <c r="M175" i="6" s="1"/>
  <c r="L259" i="6"/>
  <c r="M259" i="6" s="1"/>
  <c r="L334" i="6"/>
  <c r="M334" i="6" s="1"/>
  <c r="L251" i="6"/>
  <c r="M251" i="6" s="1"/>
  <c r="L393" i="6"/>
  <c r="M393" i="6" s="1"/>
  <c r="L357" i="6"/>
  <c r="M357" i="6" s="1"/>
  <c r="L203" i="6"/>
  <c r="M203" i="6" s="1"/>
  <c r="L358" i="6"/>
  <c r="M358" i="6" s="1"/>
  <c r="L331" i="6"/>
  <c r="M331" i="6" s="1"/>
  <c r="L295" i="6"/>
  <c r="M295" i="6" s="1"/>
  <c r="L263" i="6"/>
  <c r="M263" i="6" s="1"/>
  <c r="L231" i="6"/>
  <c r="M231" i="6" s="1"/>
  <c r="L199" i="6"/>
  <c r="M199" i="6" s="1"/>
  <c r="L167" i="6"/>
  <c r="M167" i="6" s="1"/>
  <c r="L329" i="7"/>
  <c r="M329" i="7" s="1"/>
  <c r="L297" i="7"/>
  <c r="M297" i="7" s="1"/>
  <c r="L229" i="7"/>
  <c r="M229" i="7" s="1"/>
  <c r="L183" i="7"/>
  <c r="M183" i="7" s="1"/>
  <c r="L303" i="7"/>
  <c r="M303" i="7" s="1"/>
  <c r="L358" i="7"/>
  <c r="M358" i="7" s="1"/>
  <c r="L334" i="7"/>
  <c r="M334" i="7" s="1"/>
  <c r="L237" i="7"/>
  <c r="M237" i="7" s="1"/>
  <c r="L307" i="7"/>
  <c r="M307" i="7" s="1"/>
  <c r="D29" i="7"/>
  <c r="J166" i="7"/>
  <c r="L166" i="7" s="1"/>
  <c r="M166" i="7" s="1"/>
  <c r="J169" i="7"/>
  <c r="J174" i="7"/>
  <c r="L174" i="7" s="1"/>
  <c r="M174" i="7" s="1"/>
  <c r="J177" i="7"/>
  <c r="L177" i="7" s="1"/>
  <c r="M177" i="7" s="1"/>
  <c r="J182" i="7"/>
  <c r="L182" i="7" s="1"/>
  <c r="M182" i="7" s="1"/>
  <c r="J185" i="7"/>
  <c r="L185" i="7" s="1"/>
  <c r="M185" i="7" s="1"/>
  <c r="J190" i="7"/>
  <c r="L190" i="7" s="1"/>
  <c r="M190" i="7" s="1"/>
  <c r="J193" i="7"/>
  <c r="L193" i="7" s="1"/>
  <c r="M193" i="7" s="1"/>
  <c r="J198" i="7"/>
  <c r="L198" i="7" s="1"/>
  <c r="M198" i="7" s="1"/>
  <c r="J201" i="7"/>
  <c r="L201" i="7" s="1"/>
  <c r="M201" i="7" s="1"/>
  <c r="J206" i="7"/>
  <c r="L206" i="7" s="1"/>
  <c r="M206" i="7" s="1"/>
  <c r="J209" i="7"/>
  <c r="L209" i="7" s="1"/>
  <c r="M209" i="7" s="1"/>
  <c r="J214" i="7"/>
  <c r="L214" i="7" s="1"/>
  <c r="M214" i="7" s="1"/>
  <c r="J217" i="7"/>
  <c r="L217" i="7" s="1"/>
  <c r="M217" i="7" s="1"/>
  <c r="J222" i="7"/>
  <c r="L222" i="7" s="1"/>
  <c r="M222" i="7" s="1"/>
  <c r="J225" i="7"/>
  <c r="L225" i="7" s="1"/>
  <c r="M225" i="7" s="1"/>
  <c r="J230" i="7"/>
  <c r="L230" i="7" s="1"/>
  <c r="M230" i="7" s="1"/>
  <c r="J233" i="7"/>
  <c r="L233" i="7" s="1"/>
  <c r="M233" i="7" s="1"/>
  <c r="J238" i="7"/>
  <c r="L238" i="7" s="1"/>
  <c r="M238" i="7" s="1"/>
  <c r="J241" i="7"/>
  <c r="L241" i="7" s="1"/>
  <c r="M241" i="7" s="1"/>
  <c r="J246" i="7"/>
  <c r="L246" i="7" s="1"/>
  <c r="M246" i="7" s="1"/>
  <c r="J249" i="7"/>
  <c r="L249" i="7" s="1"/>
  <c r="M249" i="7" s="1"/>
  <c r="J254" i="7"/>
  <c r="L254" i="7" s="1"/>
  <c r="M254" i="7" s="1"/>
  <c r="J257" i="7"/>
  <c r="L257" i="7" s="1"/>
  <c r="M257" i="7" s="1"/>
  <c r="J262" i="7"/>
  <c r="L262" i="7" s="1"/>
  <c r="M262" i="7" s="1"/>
  <c r="J265" i="7"/>
  <c r="J270" i="7"/>
  <c r="L270" i="7" s="1"/>
  <c r="M270" i="7" s="1"/>
  <c r="J273" i="7"/>
  <c r="L273" i="7" s="1"/>
  <c r="M273" i="7" s="1"/>
  <c r="J278" i="7"/>
  <c r="L278" i="7" s="1"/>
  <c r="M278" i="7" s="1"/>
  <c r="J281" i="7"/>
  <c r="J286" i="7"/>
  <c r="L286" i="7" s="1"/>
  <c r="M286" i="7" s="1"/>
  <c r="J289" i="7"/>
  <c r="L289" i="7" s="1"/>
  <c r="M289" i="7" s="1"/>
  <c r="J294" i="7"/>
  <c r="L294" i="7" s="1"/>
  <c r="M294" i="7" s="1"/>
  <c r="J297" i="7"/>
  <c r="J302" i="7"/>
  <c r="L302" i="7" s="1"/>
  <c r="M302" i="7" s="1"/>
  <c r="J305" i="7"/>
  <c r="J310" i="7"/>
  <c r="L310" i="7" s="1"/>
  <c r="M310" i="7" s="1"/>
  <c r="J313" i="7"/>
  <c r="L313" i="7" s="1"/>
  <c r="M313" i="7" s="1"/>
  <c r="J318" i="7"/>
  <c r="L318" i="7" s="1"/>
  <c r="M318" i="7" s="1"/>
  <c r="J321" i="7"/>
  <c r="L321" i="7" s="1"/>
  <c r="M321" i="7" s="1"/>
  <c r="J326" i="7"/>
  <c r="L326" i="7" s="1"/>
  <c r="M326" i="7" s="1"/>
  <c r="J329" i="7"/>
  <c r="J334" i="7"/>
  <c r="J336" i="7"/>
  <c r="L336" i="7" s="1"/>
  <c r="M336" i="7" s="1"/>
  <c r="J341" i="7"/>
  <c r="L341" i="7" s="1"/>
  <c r="M341" i="7" s="1"/>
  <c r="J347" i="7"/>
  <c r="L347" i="7" s="1"/>
  <c r="M347" i="7" s="1"/>
  <c r="J350" i="7"/>
  <c r="J352" i="7"/>
  <c r="L352" i="7" s="1"/>
  <c r="M352" i="7" s="1"/>
  <c r="J357" i="7"/>
  <c r="L357" i="7" s="1"/>
  <c r="M357" i="7" s="1"/>
  <c r="J363" i="7"/>
  <c r="L363" i="7" s="1"/>
  <c r="M363" i="7" s="1"/>
  <c r="J366" i="7"/>
  <c r="L366" i="7" s="1"/>
  <c r="M366" i="7" s="1"/>
  <c r="J368" i="7"/>
  <c r="L368" i="7" s="1"/>
  <c r="M368" i="7" s="1"/>
  <c r="J373" i="7"/>
  <c r="J379" i="7"/>
  <c r="L379" i="7" s="1"/>
  <c r="M379" i="7" s="1"/>
  <c r="J382" i="7"/>
  <c r="L382" i="7" s="1"/>
  <c r="M382" i="7" s="1"/>
  <c r="J167" i="7"/>
  <c r="L167" i="7" s="1"/>
  <c r="M167" i="7" s="1"/>
  <c r="J170" i="7"/>
  <c r="L170" i="7" s="1"/>
  <c r="M170" i="7" s="1"/>
  <c r="J181" i="7"/>
  <c r="L181" i="7" s="1"/>
  <c r="M181" i="7" s="1"/>
  <c r="J184" i="7"/>
  <c r="L184" i="7" s="1"/>
  <c r="M184" i="7" s="1"/>
  <c r="J188" i="7"/>
  <c r="L188" i="7" s="1"/>
  <c r="M188" i="7" s="1"/>
  <c r="J195" i="7"/>
  <c r="L195" i="7" s="1"/>
  <c r="M195" i="7" s="1"/>
  <c r="J199" i="7"/>
  <c r="J202" i="7"/>
  <c r="L202" i="7" s="1"/>
  <c r="M202" i="7" s="1"/>
  <c r="J213" i="7"/>
  <c r="L213" i="7" s="1"/>
  <c r="M213" i="7" s="1"/>
  <c r="J216" i="7"/>
  <c r="L216" i="7" s="1"/>
  <c r="M216" i="7" s="1"/>
  <c r="J220" i="7"/>
  <c r="L220" i="7" s="1"/>
  <c r="M220" i="7" s="1"/>
  <c r="J227" i="7"/>
  <c r="L227" i="7" s="1"/>
  <c r="M227" i="7" s="1"/>
  <c r="J231" i="7"/>
  <c r="L231" i="7" s="1"/>
  <c r="M231" i="7" s="1"/>
  <c r="J234" i="7"/>
  <c r="L234" i="7" s="1"/>
  <c r="M234" i="7" s="1"/>
  <c r="J245" i="7"/>
  <c r="J248" i="7"/>
  <c r="L248" i="7" s="1"/>
  <c r="M248" i="7" s="1"/>
  <c r="J252" i="7"/>
  <c r="L252" i="7" s="1"/>
  <c r="M252" i="7" s="1"/>
  <c r="J259" i="7"/>
  <c r="L259" i="7" s="1"/>
  <c r="M259" i="7" s="1"/>
  <c r="J263" i="7"/>
  <c r="L263" i="7" s="1"/>
  <c r="M263" i="7" s="1"/>
  <c r="J266" i="7"/>
  <c r="L266" i="7" s="1"/>
  <c r="M266" i="7" s="1"/>
  <c r="J277" i="7"/>
  <c r="L277" i="7" s="1"/>
  <c r="M277" i="7" s="1"/>
  <c r="J280" i="7"/>
  <c r="L280" i="7" s="1"/>
  <c r="M280" i="7" s="1"/>
  <c r="J284" i="7"/>
  <c r="L284" i="7" s="1"/>
  <c r="M284" i="7" s="1"/>
  <c r="J291" i="7"/>
  <c r="L291" i="7" s="1"/>
  <c r="M291" i="7" s="1"/>
  <c r="J295" i="7"/>
  <c r="L295" i="7" s="1"/>
  <c r="M295" i="7" s="1"/>
  <c r="J298" i="7"/>
  <c r="L298" i="7" s="1"/>
  <c r="M298" i="7" s="1"/>
  <c r="J309" i="7"/>
  <c r="L309" i="7" s="1"/>
  <c r="M309" i="7" s="1"/>
  <c r="J312" i="7"/>
  <c r="L312" i="7" s="1"/>
  <c r="M312" i="7" s="1"/>
  <c r="J316" i="7"/>
  <c r="L316" i="7" s="1"/>
  <c r="M316" i="7" s="1"/>
  <c r="J323" i="7"/>
  <c r="L323" i="7" s="1"/>
  <c r="M323" i="7" s="1"/>
  <c r="J327" i="7"/>
  <c r="J330" i="7"/>
  <c r="L330" i="7" s="1"/>
  <c r="M330" i="7" s="1"/>
  <c r="J337" i="7"/>
  <c r="L337" i="7" s="1"/>
  <c r="M337" i="7" s="1"/>
  <c r="J339" i="7"/>
  <c r="L339" i="7" s="1"/>
  <c r="M339" i="7" s="1"/>
  <c r="J346" i="7"/>
  <c r="L346" i="7" s="1"/>
  <c r="M346" i="7" s="1"/>
  <c r="J349" i="7"/>
  <c r="L349" i="7" s="1"/>
  <c r="M349" i="7" s="1"/>
  <c r="J351" i="7"/>
  <c r="L351" i="7" s="1"/>
  <c r="M351" i="7" s="1"/>
  <c r="J358" i="7"/>
  <c r="J361" i="7"/>
  <c r="J364" i="7"/>
  <c r="L364" i="7" s="1"/>
  <c r="M364" i="7" s="1"/>
  <c r="J370" i="7"/>
  <c r="L370" i="7" s="1"/>
  <c r="M370" i="7" s="1"/>
  <c r="J376" i="7"/>
  <c r="L376" i="7" s="1"/>
  <c r="M376" i="7" s="1"/>
  <c r="J385" i="7"/>
  <c r="L385" i="7" s="1"/>
  <c r="M385" i="7" s="1"/>
  <c r="J391" i="7"/>
  <c r="L391" i="7" s="1"/>
  <c r="M391" i="7" s="1"/>
  <c r="J394" i="7"/>
  <c r="L394" i="7" s="1"/>
  <c r="M394" i="7" s="1"/>
  <c r="J396" i="7"/>
  <c r="L396" i="7" s="1"/>
  <c r="M396" i="7" s="1"/>
  <c r="J401" i="7"/>
  <c r="J164" i="7"/>
  <c r="L164" i="7" s="1"/>
  <c r="M164" i="7" s="1"/>
  <c r="J171" i="7"/>
  <c r="L171" i="7" s="1"/>
  <c r="M171" i="7" s="1"/>
  <c r="J175" i="7"/>
  <c r="L175" i="7" s="1"/>
  <c r="M175" i="7" s="1"/>
  <c r="J178" i="7"/>
  <c r="L178" i="7" s="1"/>
  <c r="M178" i="7" s="1"/>
  <c r="J189" i="7"/>
  <c r="L189" i="7" s="1"/>
  <c r="M189" i="7" s="1"/>
  <c r="J192" i="7"/>
  <c r="L192" i="7" s="1"/>
  <c r="M192" i="7" s="1"/>
  <c r="J196" i="7"/>
  <c r="L196" i="7" s="1"/>
  <c r="M196" i="7" s="1"/>
  <c r="J203" i="7"/>
  <c r="J207" i="7"/>
  <c r="J210" i="7"/>
  <c r="L210" i="7" s="1"/>
  <c r="M210" i="7" s="1"/>
  <c r="J221" i="7"/>
  <c r="L221" i="7" s="1"/>
  <c r="M221" i="7" s="1"/>
  <c r="J224" i="7"/>
  <c r="L224" i="7" s="1"/>
  <c r="M224" i="7" s="1"/>
  <c r="J228" i="7"/>
  <c r="L228" i="7" s="1"/>
  <c r="M228" i="7" s="1"/>
  <c r="J235" i="7"/>
  <c r="J239" i="7"/>
  <c r="L239" i="7" s="1"/>
  <c r="M239" i="7" s="1"/>
  <c r="J242" i="7"/>
  <c r="L242" i="7" s="1"/>
  <c r="M242" i="7" s="1"/>
  <c r="J253" i="7"/>
  <c r="L253" i="7" s="1"/>
  <c r="M253" i="7" s="1"/>
  <c r="J256" i="7"/>
  <c r="L256" i="7" s="1"/>
  <c r="M256" i="7" s="1"/>
  <c r="J260" i="7"/>
  <c r="L260" i="7" s="1"/>
  <c r="M260" i="7" s="1"/>
  <c r="J267" i="7"/>
  <c r="J271" i="7"/>
  <c r="L271" i="7" s="1"/>
  <c r="M271" i="7" s="1"/>
  <c r="J274" i="7"/>
  <c r="L274" i="7" s="1"/>
  <c r="M274" i="7" s="1"/>
  <c r="J285" i="7"/>
  <c r="L285" i="7" s="1"/>
  <c r="M285" i="7" s="1"/>
  <c r="J288" i="7"/>
  <c r="L288" i="7" s="1"/>
  <c r="M288" i="7" s="1"/>
  <c r="J292" i="7"/>
  <c r="L292" i="7" s="1"/>
  <c r="M292" i="7" s="1"/>
  <c r="J299" i="7"/>
  <c r="L299" i="7" s="1"/>
  <c r="M299" i="7" s="1"/>
  <c r="J303" i="7"/>
  <c r="J306" i="7"/>
  <c r="L306" i="7" s="1"/>
  <c r="M306" i="7" s="1"/>
  <c r="J317" i="7"/>
  <c r="L317" i="7" s="1"/>
  <c r="M317" i="7" s="1"/>
  <c r="J320" i="7"/>
  <c r="L320" i="7" s="1"/>
  <c r="M320" i="7" s="1"/>
  <c r="J324" i="7"/>
  <c r="L324" i="7" s="1"/>
  <c r="M324" i="7" s="1"/>
  <c r="J331" i="7"/>
  <c r="J340" i="7"/>
  <c r="L340" i="7" s="1"/>
  <c r="M340" i="7" s="1"/>
  <c r="J343" i="7"/>
  <c r="L343" i="7" s="1"/>
  <c r="M343" i="7" s="1"/>
  <c r="J353" i="7"/>
  <c r="L353" i="7" s="1"/>
  <c r="M353" i="7" s="1"/>
  <c r="J355" i="7"/>
  <c r="L355" i="7" s="1"/>
  <c r="M355" i="7" s="1"/>
  <c r="J362" i="7"/>
  <c r="L362" i="7" s="1"/>
  <c r="M362" i="7" s="1"/>
  <c r="J365" i="7"/>
  <c r="L365" i="7" s="1"/>
  <c r="M365" i="7" s="1"/>
  <c r="J367" i="7"/>
  <c r="L367" i="7" s="1"/>
  <c r="M367" i="7" s="1"/>
  <c r="J374" i="7"/>
  <c r="J377" i="7"/>
  <c r="L377" i="7" s="1"/>
  <c r="M377" i="7" s="1"/>
  <c r="J380" i="7"/>
  <c r="L380" i="7" s="1"/>
  <c r="M380" i="7" s="1"/>
  <c r="J387" i="7"/>
  <c r="L387" i="7" s="1"/>
  <c r="M387" i="7" s="1"/>
  <c r="J390" i="7"/>
  <c r="L390" i="7" s="1"/>
  <c r="M390" i="7" s="1"/>
  <c r="J392" i="7"/>
  <c r="L392" i="7" s="1"/>
  <c r="M392" i="7" s="1"/>
  <c r="J397" i="7"/>
  <c r="L397" i="7" s="1"/>
  <c r="M397" i="7" s="1"/>
  <c r="J403" i="7"/>
  <c r="L403" i="7" s="1"/>
  <c r="M403" i="7" s="1"/>
  <c r="J165" i="7"/>
  <c r="L165" i="7" s="1"/>
  <c r="M165" i="7" s="1"/>
  <c r="J168" i="7"/>
  <c r="L168" i="7" s="1"/>
  <c r="M168" i="7" s="1"/>
  <c r="J172" i="7"/>
  <c r="L172" i="7" s="1"/>
  <c r="M172" i="7" s="1"/>
  <c r="J179" i="7"/>
  <c r="L179" i="7" s="1"/>
  <c r="M179" i="7" s="1"/>
  <c r="J183" i="7"/>
  <c r="J186" i="7"/>
  <c r="L186" i="7" s="1"/>
  <c r="M186" i="7" s="1"/>
  <c r="J197" i="7"/>
  <c r="L197" i="7" s="1"/>
  <c r="M197" i="7" s="1"/>
  <c r="J200" i="7"/>
  <c r="L200" i="7" s="1"/>
  <c r="M200" i="7" s="1"/>
  <c r="J204" i="7"/>
  <c r="L204" i="7" s="1"/>
  <c r="M204" i="7" s="1"/>
  <c r="J211" i="7"/>
  <c r="L211" i="7" s="1"/>
  <c r="M211" i="7" s="1"/>
  <c r="J215" i="7"/>
  <c r="L215" i="7" s="1"/>
  <c r="M215" i="7" s="1"/>
  <c r="J218" i="7"/>
  <c r="L218" i="7" s="1"/>
  <c r="M218" i="7" s="1"/>
  <c r="J229" i="7"/>
  <c r="J232" i="7"/>
  <c r="L232" i="7" s="1"/>
  <c r="M232" i="7" s="1"/>
  <c r="J236" i="7"/>
  <c r="L236" i="7" s="1"/>
  <c r="M236" i="7" s="1"/>
  <c r="J243" i="7"/>
  <c r="L243" i="7" s="1"/>
  <c r="M243" i="7" s="1"/>
  <c r="J247" i="7"/>
  <c r="L247" i="7" s="1"/>
  <c r="M247" i="7" s="1"/>
  <c r="J250" i="7"/>
  <c r="L250" i="7" s="1"/>
  <c r="M250" i="7" s="1"/>
  <c r="J261" i="7"/>
  <c r="J264" i="7"/>
  <c r="L264" i="7" s="1"/>
  <c r="M264" i="7" s="1"/>
  <c r="J268" i="7"/>
  <c r="L268" i="7" s="1"/>
  <c r="M268" i="7" s="1"/>
  <c r="J275" i="7"/>
  <c r="L275" i="7" s="1"/>
  <c r="M275" i="7" s="1"/>
  <c r="J279" i="7"/>
  <c r="L279" i="7" s="1"/>
  <c r="M279" i="7" s="1"/>
  <c r="J282" i="7"/>
  <c r="L282" i="7" s="1"/>
  <c r="M282" i="7" s="1"/>
  <c r="J293" i="7"/>
  <c r="L293" i="7" s="1"/>
  <c r="M293" i="7" s="1"/>
  <c r="J296" i="7"/>
  <c r="L296" i="7" s="1"/>
  <c r="M296" i="7" s="1"/>
  <c r="J300" i="7"/>
  <c r="L300" i="7" s="1"/>
  <c r="M300" i="7" s="1"/>
  <c r="J307" i="7"/>
  <c r="J311" i="7"/>
  <c r="L311" i="7" s="1"/>
  <c r="M311" i="7" s="1"/>
  <c r="J314" i="7"/>
  <c r="L314" i="7" s="1"/>
  <c r="M314" i="7" s="1"/>
  <c r="J325" i="7"/>
  <c r="L325" i="7" s="1"/>
  <c r="M325" i="7" s="1"/>
  <c r="J328" i="7"/>
  <c r="L328" i="7" s="1"/>
  <c r="M328" i="7" s="1"/>
  <c r="J332" i="7"/>
  <c r="L332" i="7" s="1"/>
  <c r="M332" i="7" s="1"/>
  <c r="J338" i="7"/>
  <c r="L338" i="7" s="1"/>
  <c r="M338" i="7" s="1"/>
  <c r="J344" i="7"/>
  <c r="L344" i="7" s="1"/>
  <c r="M344" i="7" s="1"/>
  <c r="J356" i="7"/>
  <c r="L356" i="7" s="1"/>
  <c r="M356" i="7" s="1"/>
  <c r="J359" i="7"/>
  <c r="L359" i="7" s="1"/>
  <c r="M359" i="7" s="1"/>
  <c r="J369" i="7"/>
  <c r="L369" i="7" s="1"/>
  <c r="M369" i="7" s="1"/>
  <c r="J371" i="7"/>
  <c r="L371" i="7" s="1"/>
  <c r="M371" i="7" s="1"/>
  <c r="J378" i="7"/>
  <c r="L378" i="7" s="1"/>
  <c r="M378" i="7" s="1"/>
  <c r="J381" i="7"/>
  <c r="L381" i="7" s="1"/>
  <c r="M381" i="7" s="1"/>
  <c r="J383" i="7"/>
  <c r="L383" i="7" s="1"/>
  <c r="M383" i="7" s="1"/>
  <c r="J386" i="7"/>
  <c r="L386" i="7" s="1"/>
  <c r="M386" i="7" s="1"/>
  <c r="J388" i="7"/>
  <c r="L388" i="7" s="1"/>
  <c r="M388" i="7" s="1"/>
  <c r="J393" i="7"/>
  <c r="L393" i="7" s="1"/>
  <c r="M393" i="7" s="1"/>
  <c r="J399" i="7"/>
  <c r="L399" i="7" s="1"/>
  <c r="M399" i="7" s="1"/>
  <c r="J402" i="7"/>
  <c r="L402" i="7" s="1"/>
  <c r="M402" i="7" s="1"/>
  <c r="J173" i="7"/>
  <c r="L173" i="7" s="1"/>
  <c r="M173" i="7" s="1"/>
  <c r="J176" i="7"/>
  <c r="L176" i="7" s="1"/>
  <c r="M176" i="7" s="1"/>
  <c r="J180" i="7"/>
  <c r="L180" i="7" s="1"/>
  <c r="M180" i="7" s="1"/>
  <c r="J187" i="7"/>
  <c r="L187" i="7" s="1"/>
  <c r="M187" i="7" s="1"/>
  <c r="J191" i="7"/>
  <c r="L191" i="7" s="1"/>
  <c r="M191" i="7" s="1"/>
  <c r="J194" i="7"/>
  <c r="L194" i="7" s="1"/>
  <c r="M194" i="7" s="1"/>
  <c r="J205" i="7"/>
  <c r="L205" i="7" s="1"/>
  <c r="M205" i="7" s="1"/>
  <c r="J208" i="7"/>
  <c r="L208" i="7" s="1"/>
  <c r="M208" i="7" s="1"/>
  <c r="J212" i="7"/>
  <c r="L212" i="7" s="1"/>
  <c r="M212" i="7" s="1"/>
  <c r="J219" i="7"/>
  <c r="L219" i="7" s="1"/>
  <c r="M219" i="7" s="1"/>
  <c r="J223" i="7"/>
  <c r="L223" i="7" s="1"/>
  <c r="M223" i="7" s="1"/>
  <c r="J226" i="7"/>
  <c r="L226" i="7" s="1"/>
  <c r="M226" i="7" s="1"/>
  <c r="J237" i="7"/>
  <c r="J240" i="7"/>
  <c r="L240" i="7" s="1"/>
  <c r="M240" i="7" s="1"/>
  <c r="J244" i="7"/>
  <c r="L244" i="7" s="1"/>
  <c r="M244" i="7" s="1"/>
  <c r="J276" i="7"/>
  <c r="L276" i="7" s="1"/>
  <c r="M276" i="7" s="1"/>
  <c r="J290" i="7"/>
  <c r="L290" i="7" s="1"/>
  <c r="M290" i="7" s="1"/>
  <c r="J304" i="7"/>
  <c r="L304" i="7" s="1"/>
  <c r="M304" i="7" s="1"/>
  <c r="J319" i="7"/>
  <c r="L319" i="7" s="1"/>
  <c r="M319" i="7" s="1"/>
  <c r="J333" i="7"/>
  <c r="L333" i="7" s="1"/>
  <c r="M333" i="7" s="1"/>
  <c r="J345" i="7"/>
  <c r="L345" i="7" s="1"/>
  <c r="M345" i="7" s="1"/>
  <c r="J400" i="7"/>
  <c r="L400" i="7" s="1"/>
  <c r="M400" i="7" s="1"/>
  <c r="J389" i="7"/>
  <c r="L389" i="7" s="1"/>
  <c r="M389" i="7" s="1"/>
  <c r="J251" i="7"/>
  <c r="L251" i="7" s="1"/>
  <c r="M251" i="7" s="1"/>
  <c r="J308" i="7"/>
  <c r="L308" i="7" s="1"/>
  <c r="M308" i="7" s="1"/>
  <c r="J322" i="7"/>
  <c r="L322" i="7" s="1"/>
  <c r="M322" i="7" s="1"/>
  <c r="J335" i="7"/>
  <c r="L335" i="7" s="1"/>
  <c r="M335" i="7" s="1"/>
  <c r="J348" i="7"/>
  <c r="L348" i="7" s="1"/>
  <c r="M348" i="7" s="1"/>
  <c r="J360" i="7"/>
  <c r="L360" i="7" s="1"/>
  <c r="M360" i="7" s="1"/>
  <c r="J372" i="7"/>
  <c r="L372" i="7" s="1"/>
  <c r="M372" i="7" s="1"/>
  <c r="J384" i="7"/>
  <c r="L384" i="7" s="1"/>
  <c r="M384" i="7" s="1"/>
  <c r="J255" i="7"/>
  <c r="L255" i="7" s="1"/>
  <c r="M255" i="7" s="1"/>
  <c r="J269" i="7"/>
  <c r="J283" i="7"/>
  <c r="L283" i="7" s="1"/>
  <c r="M283" i="7" s="1"/>
  <c r="J375" i="7"/>
  <c r="L375" i="7" s="1"/>
  <c r="M375" i="7" s="1"/>
  <c r="J395" i="7"/>
  <c r="L395" i="7" s="1"/>
  <c r="M395" i="7" s="1"/>
  <c r="J258" i="7"/>
  <c r="L258" i="7" s="1"/>
  <c r="M258" i="7" s="1"/>
  <c r="J272" i="7"/>
  <c r="L272" i="7" s="1"/>
  <c r="M272" i="7" s="1"/>
  <c r="J287" i="7"/>
  <c r="L287" i="7" s="1"/>
  <c r="M287" i="7" s="1"/>
  <c r="J301" i="7"/>
  <c r="L301" i="7" s="1"/>
  <c r="M301" i="7" s="1"/>
  <c r="J315" i="7"/>
  <c r="L315" i="7" s="1"/>
  <c r="M315" i="7" s="1"/>
  <c r="J342" i="7"/>
  <c r="L342" i="7" s="1"/>
  <c r="M342" i="7" s="1"/>
  <c r="J354" i="7"/>
  <c r="L354" i="7" s="1"/>
  <c r="M354" i="7" s="1"/>
  <c r="J398" i="7"/>
  <c r="L398" i="7" s="1"/>
  <c r="M398" i="7" s="1"/>
  <c r="L265" i="7"/>
  <c r="M265" i="7" s="1"/>
  <c r="L261" i="7"/>
  <c r="M261" i="7" s="1"/>
  <c r="L169" i="7"/>
  <c r="M169" i="7" s="1"/>
  <c r="L374" i="7"/>
  <c r="M374" i="7" s="1"/>
  <c r="L350" i="7"/>
  <c r="M350" i="7" s="1"/>
  <c r="L207" i="7"/>
  <c r="M207" i="7" s="1"/>
  <c r="L401" i="7"/>
  <c r="M401" i="7" s="1"/>
  <c r="L327" i="7"/>
  <c r="M327" i="7" s="1"/>
  <c r="L281" i="7"/>
  <c r="M281" i="7" s="1"/>
  <c r="L245" i="7"/>
  <c r="M245" i="7" s="1"/>
  <c r="L199" i="7"/>
  <c r="M199" i="7" s="1"/>
  <c r="L373" i="7"/>
  <c r="M373" i="7" s="1"/>
  <c r="L305" i="7"/>
  <c r="M305" i="7" s="1"/>
  <c r="L269" i="7"/>
  <c r="M269" i="7" s="1"/>
  <c r="L361" i="7"/>
  <c r="M361" i="7" s="1"/>
  <c r="L331" i="7"/>
  <c r="M331" i="7" s="1"/>
  <c r="L267" i="7"/>
  <c r="M267" i="7" s="1"/>
  <c r="L235" i="7"/>
  <c r="M235" i="7" s="1"/>
  <c r="L203" i="7"/>
  <c r="M203" i="7" s="1"/>
  <c r="G29" i="8"/>
  <c r="I6" i="4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I62" i="4"/>
  <c r="I66" i="4"/>
  <c r="I70" i="4"/>
  <c r="I74" i="4"/>
  <c r="I78" i="4"/>
  <c r="I82" i="4"/>
  <c r="I86" i="4"/>
  <c r="I90" i="4"/>
  <c r="I94" i="4"/>
  <c r="I98" i="4"/>
  <c r="I102" i="4"/>
  <c r="I106" i="4"/>
  <c r="I110" i="4"/>
  <c r="I114" i="4"/>
  <c r="I118" i="4"/>
  <c r="I122" i="4"/>
  <c r="I126" i="4"/>
  <c r="I130" i="4"/>
  <c r="I134" i="4"/>
  <c r="I138" i="4"/>
  <c r="I142" i="4"/>
  <c r="I146" i="4"/>
  <c r="I150" i="4"/>
  <c r="I154" i="4"/>
  <c r="I158" i="4"/>
  <c r="I162" i="4"/>
  <c r="I12" i="4"/>
  <c r="I24" i="4"/>
  <c r="I32" i="4"/>
  <c r="I40" i="4"/>
  <c r="I48" i="4"/>
  <c r="I60" i="4"/>
  <c r="I68" i="4"/>
  <c r="I76" i="4"/>
  <c r="I84" i="4"/>
  <c r="I92" i="4"/>
  <c r="I100" i="4"/>
  <c r="I108" i="4"/>
  <c r="I120" i="4"/>
  <c r="I128" i="4"/>
  <c r="I136" i="4"/>
  <c r="I144" i="4"/>
  <c r="I152" i="4"/>
  <c r="I160" i="4"/>
  <c r="I5" i="4"/>
  <c r="I13" i="4"/>
  <c r="I21" i="4"/>
  <c r="I29" i="4"/>
  <c r="I37" i="4"/>
  <c r="I45" i="4"/>
  <c r="I53" i="4"/>
  <c r="I65" i="4"/>
  <c r="I73" i="4"/>
  <c r="I81" i="4"/>
  <c r="I89" i="4"/>
  <c r="I97" i="4"/>
  <c r="I105" i="4"/>
  <c r="I113" i="4"/>
  <c r="I121" i="4"/>
  <c r="I129" i="4"/>
  <c r="I137" i="4"/>
  <c r="I145" i="4"/>
  <c r="I153" i="4"/>
  <c r="I161" i="4"/>
  <c r="I7" i="4"/>
  <c r="I11" i="4"/>
  <c r="I15" i="4"/>
  <c r="I19" i="4"/>
  <c r="I23" i="4"/>
  <c r="I27" i="4"/>
  <c r="I31" i="4"/>
  <c r="I35" i="4"/>
  <c r="I39" i="4"/>
  <c r="I43" i="4"/>
  <c r="I47" i="4"/>
  <c r="I51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07" i="4"/>
  <c r="I111" i="4"/>
  <c r="I115" i="4"/>
  <c r="I119" i="4"/>
  <c r="I123" i="4"/>
  <c r="I127" i="4"/>
  <c r="I131" i="4"/>
  <c r="I135" i="4"/>
  <c r="I139" i="4"/>
  <c r="I143" i="4"/>
  <c r="I147" i="4"/>
  <c r="I151" i="4"/>
  <c r="I155" i="4"/>
  <c r="I159" i="4"/>
  <c r="I163" i="4"/>
  <c r="I8" i="4"/>
  <c r="I16" i="4"/>
  <c r="I20" i="4"/>
  <c r="I28" i="4"/>
  <c r="I36" i="4"/>
  <c r="I44" i="4"/>
  <c r="I52" i="4"/>
  <c r="I56" i="4"/>
  <c r="I64" i="4"/>
  <c r="I72" i="4"/>
  <c r="I80" i="4"/>
  <c r="I88" i="4"/>
  <c r="I96" i="4"/>
  <c r="I104" i="4"/>
  <c r="I112" i="4"/>
  <c r="I116" i="4"/>
  <c r="I124" i="4"/>
  <c r="I132" i="4"/>
  <c r="I140" i="4"/>
  <c r="I148" i="4"/>
  <c r="I156" i="4"/>
  <c r="I4" i="4"/>
  <c r="I9" i="4"/>
  <c r="I17" i="4"/>
  <c r="I25" i="4"/>
  <c r="I33" i="4"/>
  <c r="I41" i="4"/>
  <c r="I49" i="4"/>
  <c r="I57" i="4"/>
  <c r="I61" i="4"/>
  <c r="I69" i="4"/>
  <c r="I77" i="4"/>
  <c r="I85" i="4"/>
  <c r="I93" i="4"/>
  <c r="I101" i="4"/>
  <c r="I109" i="4"/>
  <c r="I117" i="4"/>
  <c r="I125" i="4"/>
  <c r="I133" i="4"/>
  <c r="I141" i="4"/>
  <c r="I149" i="4"/>
  <c r="I157" i="4"/>
  <c r="L3" i="7"/>
  <c r="M3" i="7" s="1"/>
  <c r="L90" i="5"/>
  <c r="J89" i="17" s="1"/>
  <c r="L103" i="5"/>
  <c r="J102" i="17" s="1"/>
  <c r="L38" i="5"/>
  <c r="J37" i="17" s="1"/>
  <c r="L35" i="5"/>
  <c r="J34" i="17" s="1"/>
  <c r="L69" i="5"/>
  <c r="J68" i="17" s="1"/>
  <c r="L84" i="5"/>
  <c r="J83" i="17" s="1"/>
  <c r="L130" i="5"/>
  <c r="J129" i="17" s="1"/>
  <c r="L34" i="5"/>
  <c r="J33" i="17" s="1"/>
  <c r="L71" i="5"/>
  <c r="J70" i="17" s="1"/>
  <c r="L94" i="5"/>
  <c r="J93" i="17" s="1"/>
  <c r="L91" i="5"/>
  <c r="J90" i="17" s="1"/>
  <c r="L149" i="5"/>
  <c r="J148" i="17" s="1"/>
  <c r="L45" i="5"/>
  <c r="J44" i="17" s="1"/>
  <c r="L96" i="5"/>
  <c r="J95" i="17" s="1"/>
  <c r="L8" i="5"/>
  <c r="J7" i="17" s="1"/>
  <c r="L122" i="5"/>
  <c r="J121" i="17" s="1"/>
  <c r="L66" i="5"/>
  <c r="J65" i="17" s="1"/>
  <c r="L111" i="5"/>
  <c r="J110" i="17" s="1"/>
  <c r="L15" i="5"/>
  <c r="J14" i="17" s="1"/>
  <c r="L78" i="5"/>
  <c r="J77" i="17" s="1"/>
  <c r="L123" i="5"/>
  <c r="J122" i="17" s="1"/>
  <c r="L27" i="5"/>
  <c r="J26" i="17" s="1"/>
  <c r="L109" i="5"/>
  <c r="J108" i="17" s="1"/>
  <c r="L37" i="5"/>
  <c r="J36" i="17" s="1"/>
  <c r="L120" i="5"/>
  <c r="J119" i="17" s="1"/>
  <c r="L40" i="5"/>
  <c r="J39" i="17" s="1"/>
  <c r="L14" i="5"/>
  <c r="J13" i="17" s="1"/>
  <c r="L133" i="5"/>
  <c r="J132" i="17" s="1"/>
  <c r="L101" i="5"/>
  <c r="J100" i="17" s="1"/>
  <c r="L65" i="5"/>
  <c r="J64" i="17" s="1"/>
  <c r="L21" i="5"/>
  <c r="J20" i="17" s="1"/>
  <c r="L148" i="5"/>
  <c r="J147" i="17" s="1"/>
  <c r="L116" i="5"/>
  <c r="J115" i="17" s="1"/>
  <c r="L72" i="5"/>
  <c r="J71" i="17" s="1"/>
  <c r="L36" i="5"/>
  <c r="J35" i="17" s="1"/>
  <c r="L138" i="5"/>
  <c r="J137" i="17" s="1"/>
  <c r="L98" i="5"/>
  <c r="J97" i="17" s="1"/>
  <c r="L50" i="5"/>
  <c r="J49" i="17" s="1"/>
  <c r="L119" i="5"/>
  <c r="J118" i="17" s="1"/>
  <c r="L55" i="5"/>
  <c r="J54" i="17" s="1"/>
  <c r="L134" i="5"/>
  <c r="J133" i="17" s="1"/>
  <c r="L46" i="5"/>
  <c r="J45" i="17" s="1"/>
  <c r="L131" i="5"/>
  <c r="J130" i="17" s="1"/>
  <c r="L67" i="5"/>
  <c r="J66" i="17" s="1"/>
  <c r="L129" i="5"/>
  <c r="J128" i="17" s="1"/>
  <c r="L93" i="5"/>
  <c r="J92" i="17" s="1"/>
  <c r="L49" i="5"/>
  <c r="J48" i="17" s="1"/>
  <c r="L17" i="5"/>
  <c r="J16" i="17" s="1"/>
  <c r="L144" i="5"/>
  <c r="J143" i="17" s="1"/>
  <c r="L100" i="5"/>
  <c r="J99" i="17" s="1"/>
  <c r="L64" i="5"/>
  <c r="J63" i="17" s="1"/>
  <c r="L32" i="5"/>
  <c r="J31" i="17" s="1"/>
  <c r="E31" i="8"/>
  <c r="E29" i="8"/>
  <c r="E30" i="8"/>
  <c r="L146" i="5"/>
  <c r="J145" i="17" s="1"/>
  <c r="L114" i="5"/>
  <c r="J113" i="17" s="1"/>
  <c r="L82" i="5"/>
  <c r="J81" i="17" s="1"/>
  <c r="L42" i="5"/>
  <c r="J41" i="17" s="1"/>
  <c r="L143" i="5"/>
  <c r="J142" i="17" s="1"/>
  <c r="L79" i="5"/>
  <c r="J78" i="17" s="1"/>
  <c r="L23" i="5"/>
  <c r="E29" i="5" s="1"/>
  <c r="L126" i="5"/>
  <c r="J125" i="17" s="1"/>
  <c r="L62" i="5"/>
  <c r="J61" i="17" s="1"/>
  <c r="L163" i="5"/>
  <c r="J162" i="17" s="1"/>
  <c r="L107" i="5"/>
  <c r="J106" i="17" s="1"/>
  <c r="L43" i="5"/>
  <c r="J42" i="17" s="1"/>
  <c r="L10" i="5"/>
  <c r="J9" i="17" s="1"/>
  <c r="L145" i="5"/>
  <c r="J144" i="17" s="1"/>
  <c r="L113" i="5"/>
  <c r="J112" i="17" s="1"/>
  <c r="L85" i="5"/>
  <c r="J84" i="17" s="1"/>
  <c r="L61" i="5"/>
  <c r="J60" i="17" s="1"/>
  <c r="L29" i="5"/>
  <c r="J28" i="17" s="1"/>
  <c r="L3" i="5"/>
  <c r="J2" i="17" s="1"/>
  <c r="L136" i="5"/>
  <c r="J135" i="17" s="1"/>
  <c r="L104" i="5"/>
  <c r="J103" i="17" s="1"/>
  <c r="L80" i="5"/>
  <c r="J79" i="17" s="1"/>
  <c r="L52" i="5"/>
  <c r="J51" i="17" s="1"/>
  <c r="L20" i="5"/>
  <c r="J19" i="17" s="1"/>
  <c r="L58" i="5"/>
  <c r="J57" i="17" s="1"/>
  <c r="L26" i="5"/>
  <c r="J25" i="17" s="1"/>
  <c r="L135" i="5"/>
  <c r="J134" i="17" s="1"/>
  <c r="L87" i="5"/>
  <c r="J86" i="17" s="1"/>
  <c r="L47" i="5"/>
  <c r="J46" i="17" s="1"/>
  <c r="L158" i="5"/>
  <c r="J157" i="17" s="1"/>
  <c r="L110" i="5"/>
  <c r="J109" i="17" s="1"/>
  <c r="L70" i="5"/>
  <c r="J69" i="17" s="1"/>
  <c r="L30" i="5"/>
  <c r="J29" i="17" s="1"/>
  <c r="L139" i="5"/>
  <c r="J138" i="17" s="1"/>
  <c r="L99" i="5"/>
  <c r="J98" i="17" s="1"/>
  <c r="L59" i="5"/>
  <c r="J58" i="17" s="1"/>
  <c r="L7" i="5"/>
  <c r="J6" i="17" s="1"/>
  <c r="L161" i="5"/>
  <c r="J160" i="17" s="1"/>
  <c r="L141" i="5"/>
  <c r="J140" i="17" s="1"/>
  <c r="L117" i="5"/>
  <c r="J116" i="17" s="1"/>
  <c r="L97" i="5"/>
  <c r="J96" i="17" s="1"/>
  <c r="L77" i="5"/>
  <c r="J76" i="17" s="1"/>
  <c r="L53" i="5"/>
  <c r="J52" i="17" s="1"/>
  <c r="L33" i="5"/>
  <c r="J32" i="17" s="1"/>
  <c r="L13" i="5"/>
  <c r="J12" i="17" s="1"/>
  <c r="L152" i="5"/>
  <c r="J151" i="17" s="1"/>
  <c r="L132" i="5"/>
  <c r="J131" i="17" s="1"/>
  <c r="L112" i="5"/>
  <c r="J111" i="17" s="1"/>
  <c r="L88" i="5"/>
  <c r="J87" i="17" s="1"/>
  <c r="L68" i="5"/>
  <c r="J67" i="17" s="1"/>
  <c r="L48" i="5"/>
  <c r="J47" i="17" s="1"/>
  <c r="L24" i="5"/>
  <c r="J23" i="17" s="1"/>
  <c r="L4" i="5"/>
  <c r="J3" i="17" s="1"/>
  <c r="L159" i="5"/>
  <c r="J158" i="17" s="1"/>
  <c r="L127" i="5"/>
  <c r="J126" i="17" s="1"/>
  <c r="L95" i="5"/>
  <c r="J94" i="17" s="1"/>
  <c r="L63" i="5"/>
  <c r="J62" i="17" s="1"/>
  <c r="L31" i="5"/>
  <c r="J30" i="17" s="1"/>
  <c r="L150" i="5"/>
  <c r="J149" i="17" s="1"/>
  <c r="L118" i="5"/>
  <c r="J117" i="17" s="1"/>
  <c r="L86" i="5"/>
  <c r="J85" i="17" s="1"/>
  <c r="L54" i="5"/>
  <c r="J53" i="17" s="1"/>
  <c r="L22" i="5"/>
  <c r="J21" i="17" s="1"/>
  <c r="L147" i="5"/>
  <c r="J146" i="17" s="1"/>
  <c r="L115" i="5"/>
  <c r="J114" i="17" s="1"/>
  <c r="L83" i="5"/>
  <c r="J82" i="17" s="1"/>
  <c r="L51" i="5"/>
  <c r="J50" i="17" s="1"/>
  <c r="L19" i="5"/>
  <c r="J18" i="17" s="1"/>
  <c r="L6" i="5"/>
  <c r="J5" i="17" s="1"/>
  <c r="L153" i="5"/>
  <c r="J152" i="17" s="1"/>
  <c r="L137" i="5"/>
  <c r="J136" i="17" s="1"/>
  <c r="L121" i="5"/>
  <c r="J120" i="17" s="1"/>
  <c r="L105" i="5"/>
  <c r="J104" i="17" s="1"/>
  <c r="L89" i="5"/>
  <c r="J88" i="17" s="1"/>
  <c r="L73" i="5"/>
  <c r="J72" i="17" s="1"/>
  <c r="L57" i="5"/>
  <c r="J56" i="17" s="1"/>
  <c r="L41" i="5"/>
  <c r="J40" i="17" s="1"/>
  <c r="L25" i="5"/>
  <c r="J24" i="17" s="1"/>
  <c r="L9" i="5"/>
  <c r="J8" i="17" s="1"/>
  <c r="L156" i="5"/>
  <c r="J155" i="17" s="1"/>
  <c r="L140" i="5"/>
  <c r="J139" i="17" s="1"/>
  <c r="L124" i="5"/>
  <c r="J123" i="17" s="1"/>
  <c r="L108" i="5"/>
  <c r="J107" i="17" s="1"/>
  <c r="L92" i="5"/>
  <c r="J91" i="17" s="1"/>
  <c r="L76" i="5"/>
  <c r="J75" i="17" s="1"/>
  <c r="L60" i="5"/>
  <c r="J59" i="17" s="1"/>
  <c r="L44" i="5"/>
  <c r="J43" i="17" s="1"/>
  <c r="L28" i="5"/>
  <c r="J27" i="17" s="1"/>
  <c r="H11" i="5"/>
  <c r="H14" i="5" s="1"/>
  <c r="E17" i="5"/>
  <c r="L4" i="4"/>
  <c r="I3" i="17" s="1"/>
  <c r="L8" i="4"/>
  <c r="I7" i="17" s="1"/>
  <c r="L12" i="4"/>
  <c r="I11" i="17" s="1"/>
  <c r="L16" i="4"/>
  <c r="I15" i="17" s="1"/>
  <c r="L20" i="4"/>
  <c r="I19" i="17" s="1"/>
  <c r="L24" i="4"/>
  <c r="I23" i="17" s="1"/>
  <c r="L28" i="4"/>
  <c r="I27" i="17" s="1"/>
  <c r="L32" i="4"/>
  <c r="I31" i="17" s="1"/>
  <c r="L36" i="4"/>
  <c r="I35" i="17" s="1"/>
  <c r="L40" i="4"/>
  <c r="I39" i="17" s="1"/>
  <c r="L44" i="4"/>
  <c r="I43" i="17" s="1"/>
  <c r="L48" i="4"/>
  <c r="I47" i="17" s="1"/>
  <c r="L52" i="4"/>
  <c r="I51" i="17" s="1"/>
  <c r="L56" i="4"/>
  <c r="I55" i="17" s="1"/>
  <c r="L60" i="4"/>
  <c r="I59" i="17" s="1"/>
  <c r="L64" i="4"/>
  <c r="I63" i="17" s="1"/>
  <c r="L68" i="4"/>
  <c r="I67" i="17" s="1"/>
  <c r="L72" i="4"/>
  <c r="I71" i="17" s="1"/>
  <c r="L76" i="4"/>
  <c r="I75" i="17" s="1"/>
  <c r="L80" i="4"/>
  <c r="I79" i="17" s="1"/>
  <c r="L84" i="4"/>
  <c r="I83" i="17" s="1"/>
  <c r="L88" i="4"/>
  <c r="I87" i="17" s="1"/>
  <c r="L92" i="4"/>
  <c r="I91" i="17" s="1"/>
  <c r="L96" i="4"/>
  <c r="I95" i="17" s="1"/>
  <c r="L100" i="4"/>
  <c r="I99" i="17" s="1"/>
  <c r="L104" i="4"/>
  <c r="I103" i="17" s="1"/>
  <c r="L108" i="4"/>
  <c r="I107" i="17" s="1"/>
  <c r="L112" i="4"/>
  <c r="I111" i="17" s="1"/>
  <c r="L116" i="4"/>
  <c r="I115" i="17" s="1"/>
  <c r="L120" i="4"/>
  <c r="I119" i="17" s="1"/>
  <c r="L124" i="4"/>
  <c r="I123" i="17" s="1"/>
  <c r="L128" i="4"/>
  <c r="I127" i="17" s="1"/>
  <c r="L132" i="4"/>
  <c r="I131" i="17" s="1"/>
  <c r="L136" i="4"/>
  <c r="I135" i="17" s="1"/>
  <c r="L140" i="4"/>
  <c r="I139" i="17" s="1"/>
  <c r="L144" i="4"/>
  <c r="I143" i="17" s="1"/>
  <c r="L148" i="4"/>
  <c r="I147" i="17" s="1"/>
  <c r="L152" i="4"/>
  <c r="I151" i="17" s="1"/>
  <c r="L156" i="4"/>
  <c r="I155" i="17" s="1"/>
  <c r="L160" i="4"/>
  <c r="I159" i="17" s="1"/>
  <c r="H14" i="4"/>
  <c r="L5" i="4"/>
  <c r="I4" i="17" s="1"/>
  <c r="L9" i="4"/>
  <c r="I8" i="17" s="1"/>
  <c r="L13" i="4"/>
  <c r="I12" i="17" s="1"/>
  <c r="L17" i="4"/>
  <c r="I16" i="17" s="1"/>
  <c r="L21" i="4"/>
  <c r="I20" i="17" s="1"/>
  <c r="L25" i="4"/>
  <c r="I24" i="17" s="1"/>
  <c r="L29" i="4"/>
  <c r="I28" i="17" s="1"/>
  <c r="L33" i="4"/>
  <c r="I32" i="17" s="1"/>
  <c r="L37" i="4"/>
  <c r="I36" i="17" s="1"/>
  <c r="L41" i="4"/>
  <c r="I40" i="17" s="1"/>
  <c r="L45" i="4"/>
  <c r="I44" i="17" s="1"/>
  <c r="L49" i="4"/>
  <c r="I48" i="17" s="1"/>
  <c r="L53" i="4"/>
  <c r="I52" i="17" s="1"/>
  <c r="L57" i="4"/>
  <c r="I56" i="17" s="1"/>
  <c r="L61" i="4"/>
  <c r="I60" i="17" s="1"/>
  <c r="L65" i="4"/>
  <c r="I64" i="17" s="1"/>
  <c r="L69" i="4"/>
  <c r="I68" i="17" s="1"/>
  <c r="L73" i="4"/>
  <c r="I72" i="17" s="1"/>
  <c r="L77" i="4"/>
  <c r="I76" i="17" s="1"/>
  <c r="L81" i="4"/>
  <c r="I80" i="17" s="1"/>
  <c r="L85" i="4"/>
  <c r="I84" i="17" s="1"/>
  <c r="L89" i="4"/>
  <c r="I88" i="17" s="1"/>
  <c r="L93" i="4"/>
  <c r="I92" i="17" s="1"/>
  <c r="L97" i="4"/>
  <c r="I96" i="17" s="1"/>
  <c r="L101" i="4"/>
  <c r="I100" i="17" s="1"/>
  <c r="L105" i="4"/>
  <c r="I104" i="17" s="1"/>
  <c r="L109" i="4"/>
  <c r="I108" i="17" s="1"/>
  <c r="L113" i="4"/>
  <c r="I112" i="17" s="1"/>
  <c r="L117" i="4"/>
  <c r="I116" i="17" s="1"/>
  <c r="L121" i="4"/>
  <c r="I120" i="17" s="1"/>
  <c r="L125" i="4"/>
  <c r="I124" i="17" s="1"/>
  <c r="L129" i="4"/>
  <c r="I128" i="17" s="1"/>
  <c r="L133" i="4"/>
  <c r="I132" i="17" s="1"/>
  <c r="L137" i="4"/>
  <c r="I136" i="17" s="1"/>
  <c r="L141" i="4"/>
  <c r="I140" i="17" s="1"/>
  <c r="L145" i="4"/>
  <c r="I144" i="17" s="1"/>
  <c r="L149" i="4"/>
  <c r="I148" i="17" s="1"/>
  <c r="L153" i="4"/>
  <c r="I152" i="17" s="1"/>
  <c r="L157" i="4"/>
  <c r="I156" i="17" s="1"/>
  <c r="L161" i="4"/>
  <c r="I160" i="17" s="1"/>
  <c r="L6" i="4"/>
  <c r="I5" i="17" s="1"/>
  <c r="L10" i="4"/>
  <c r="I9" i="17" s="1"/>
  <c r="L14" i="4"/>
  <c r="I13" i="17" s="1"/>
  <c r="L7" i="4"/>
  <c r="I6" i="17" s="1"/>
  <c r="L19" i="4"/>
  <c r="I18" i="17" s="1"/>
  <c r="L27" i="4"/>
  <c r="I26" i="17" s="1"/>
  <c r="L35" i="4"/>
  <c r="I34" i="17" s="1"/>
  <c r="L43" i="4"/>
  <c r="I42" i="17" s="1"/>
  <c r="L51" i="4"/>
  <c r="I50" i="17" s="1"/>
  <c r="L59" i="4"/>
  <c r="I58" i="17" s="1"/>
  <c r="L67" i="4"/>
  <c r="I66" i="17" s="1"/>
  <c r="L75" i="4"/>
  <c r="I74" i="17" s="1"/>
  <c r="L83" i="4"/>
  <c r="I82" i="17" s="1"/>
  <c r="L91" i="4"/>
  <c r="I90" i="17" s="1"/>
  <c r="L99" i="4"/>
  <c r="I98" i="17" s="1"/>
  <c r="L107" i="4"/>
  <c r="I106" i="17" s="1"/>
  <c r="L115" i="4"/>
  <c r="I114" i="17" s="1"/>
  <c r="L123" i="4"/>
  <c r="I122" i="17" s="1"/>
  <c r="L131" i="4"/>
  <c r="I130" i="17" s="1"/>
  <c r="L139" i="4"/>
  <c r="I138" i="17" s="1"/>
  <c r="L147" i="4"/>
  <c r="I146" i="17" s="1"/>
  <c r="L155" i="4"/>
  <c r="I154" i="17" s="1"/>
  <c r="L163" i="4"/>
  <c r="I162" i="17" s="1"/>
  <c r="L11" i="4"/>
  <c r="I10" i="17" s="1"/>
  <c r="L22" i="4"/>
  <c r="I21" i="17" s="1"/>
  <c r="L30" i="4"/>
  <c r="I29" i="17" s="1"/>
  <c r="L38" i="4"/>
  <c r="I37" i="17" s="1"/>
  <c r="L46" i="4"/>
  <c r="I45" i="17" s="1"/>
  <c r="L54" i="4"/>
  <c r="I53" i="17" s="1"/>
  <c r="L62" i="4"/>
  <c r="I61" i="17" s="1"/>
  <c r="L70" i="4"/>
  <c r="I69" i="17" s="1"/>
  <c r="L78" i="4"/>
  <c r="I77" i="17" s="1"/>
  <c r="L86" i="4"/>
  <c r="I85" i="17" s="1"/>
  <c r="L94" i="4"/>
  <c r="I93" i="17" s="1"/>
  <c r="L102" i="4"/>
  <c r="I101" i="17" s="1"/>
  <c r="L110" i="4"/>
  <c r="I109" i="17" s="1"/>
  <c r="L118" i="4"/>
  <c r="I117" i="17" s="1"/>
  <c r="L126" i="4"/>
  <c r="I125" i="17" s="1"/>
  <c r="L134" i="4"/>
  <c r="I133" i="17" s="1"/>
  <c r="L142" i="4"/>
  <c r="I141" i="17" s="1"/>
  <c r="L150" i="4"/>
  <c r="I149" i="17" s="1"/>
  <c r="L158" i="4"/>
  <c r="I157" i="17" s="1"/>
  <c r="L15" i="4"/>
  <c r="I14" i="17" s="1"/>
  <c r="L23" i="4"/>
  <c r="L31" i="4"/>
  <c r="I30" i="17" s="1"/>
  <c r="L39" i="4"/>
  <c r="I38" i="17" s="1"/>
  <c r="L47" i="4"/>
  <c r="I46" i="17" s="1"/>
  <c r="L55" i="4"/>
  <c r="I54" i="17" s="1"/>
  <c r="L63" i="4"/>
  <c r="I62" i="17" s="1"/>
  <c r="L71" i="4"/>
  <c r="I70" i="17" s="1"/>
  <c r="L79" i="4"/>
  <c r="I78" i="17" s="1"/>
  <c r="L87" i="4"/>
  <c r="I86" i="17" s="1"/>
  <c r="L95" i="4"/>
  <c r="I94" i="17" s="1"/>
  <c r="L103" i="4"/>
  <c r="I102" i="17" s="1"/>
  <c r="L111" i="4"/>
  <c r="I110" i="17" s="1"/>
  <c r="L119" i="4"/>
  <c r="I118" i="17" s="1"/>
  <c r="L127" i="4"/>
  <c r="I126" i="17" s="1"/>
  <c r="L135" i="4"/>
  <c r="I134" i="17" s="1"/>
  <c r="L143" i="4"/>
  <c r="I142" i="17" s="1"/>
  <c r="L151" i="4"/>
  <c r="I150" i="17" s="1"/>
  <c r="L159" i="4"/>
  <c r="I158" i="17" s="1"/>
  <c r="L18" i="4"/>
  <c r="I17" i="17" s="1"/>
  <c r="L26" i="4"/>
  <c r="I25" i="17" s="1"/>
  <c r="L34" i="4"/>
  <c r="I33" i="17" s="1"/>
  <c r="L42" i="4"/>
  <c r="I41" i="17" s="1"/>
  <c r="L50" i="4"/>
  <c r="I49" i="17" s="1"/>
  <c r="L58" i="4"/>
  <c r="I57" i="17" s="1"/>
  <c r="L66" i="4"/>
  <c r="I65" i="17" s="1"/>
  <c r="L74" i="4"/>
  <c r="I73" i="17" s="1"/>
  <c r="L82" i="4"/>
  <c r="I81" i="17" s="1"/>
  <c r="L90" i="4"/>
  <c r="I89" i="17" s="1"/>
  <c r="L98" i="4"/>
  <c r="I97" i="17" s="1"/>
  <c r="L106" i="4"/>
  <c r="I105" i="17" s="1"/>
  <c r="L114" i="4"/>
  <c r="I113" i="17" s="1"/>
  <c r="L122" i="4"/>
  <c r="I121" i="17" s="1"/>
  <c r="L130" i="4"/>
  <c r="I129" i="17" s="1"/>
  <c r="L138" i="4"/>
  <c r="I137" i="17" s="1"/>
  <c r="L146" i="4"/>
  <c r="I145" i="17" s="1"/>
  <c r="L154" i="4"/>
  <c r="I153" i="17" s="1"/>
  <c r="L162" i="4"/>
  <c r="I161" i="17" s="1"/>
  <c r="E17" i="4"/>
  <c r="H12" i="6"/>
  <c r="H14" i="6" s="1"/>
  <c r="E14" i="5"/>
  <c r="E13" i="5"/>
  <c r="H12" i="7"/>
  <c r="H14" i="7" s="1"/>
  <c r="J4" i="6"/>
  <c r="L4" i="6" s="1"/>
  <c r="M4" i="6" s="1"/>
  <c r="J8" i="6"/>
  <c r="J12" i="6"/>
  <c r="L12" i="6" s="1"/>
  <c r="M12" i="6" s="1"/>
  <c r="J16" i="6"/>
  <c r="L16" i="6" s="1"/>
  <c r="M16" i="6" s="1"/>
  <c r="J20" i="6"/>
  <c r="L20" i="6" s="1"/>
  <c r="M20" i="6" s="1"/>
  <c r="J24" i="6"/>
  <c r="L24" i="6" s="1"/>
  <c r="M24" i="6" s="1"/>
  <c r="J28" i="6"/>
  <c r="L28" i="6" s="1"/>
  <c r="M28" i="6" s="1"/>
  <c r="J32" i="6"/>
  <c r="L32" i="6" s="1"/>
  <c r="M32" i="6" s="1"/>
  <c r="J36" i="6"/>
  <c r="L36" i="6" s="1"/>
  <c r="M36" i="6" s="1"/>
  <c r="J40" i="6"/>
  <c r="L40" i="6" s="1"/>
  <c r="M40" i="6" s="1"/>
  <c r="J44" i="6"/>
  <c r="L44" i="6" s="1"/>
  <c r="M44" i="6" s="1"/>
  <c r="J48" i="6"/>
  <c r="L48" i="6" s="1"/>
  <c r="M48" i="6" s="1"/>
  <c r="J52" i="6"/>
  <c r="L52" i="6" s="1"/>
  <c r="M52" i="6" s="1"/>
  <c r="J56" i="6"/>
  <c r="L56" i="6" s="1"/>
  <c r="M56" i="6" s="1"/>
  <c r="J60" i="6"/>
  <c r="L60" i="6" s="1"/>
  <c r="M60" i="6" s="1"/>
  <c r="J64" i="6"/>
  <c r="L64" i="6" s="1"/>
  <c r="M64" i="6" s="1"/>
  <c r="J68" i="6"/>
  <c r="L68" i="6" s="1"/>
  <c r="M68" i="6" s="1"/>
  <c r="J72" i="6"/>
  <c r="L72" i="6" s="1"/>
  <c r="M72" i="6" s="1"/>
  <c r="J76" i="6"/>
  <c r="L76" i="6" s="1"/>
  <c r="M76" i="6" s="1"/>
  <c r="J80" i="6"/>
  <c r="L80" i="6" s="1"/>
  <c r="M80" i="6" s="1"/>
  <c r="J84" i="6"/>
  <c r="L84" i="6" s="1"/>
  <c r="M84" i="6" s="1"/>
  <c r="J88" i="6"/>
  <c r="L88" i="6" s="1"/>
  <c r="M88" i="6" s="1"/>
  <c r="J92" i="6"/>
  <c r="L92" i="6" s="1"/>
  <c r="M92" i="6" s="1"/>
  <c r="J96" i="6"/>
  <c r="L96" i="6" s="1"/>
  <c r="M96" i="6" s="1"/>
  <c r="J100" i="6"/>
  <c r="L100" i="6" s="1"/>
  <c r="M100" i="6" s="1"/>
  <c r="J104" i="6"/>
  <c r="L104" i="6" s="1"/>
  <c r="M104" i="6" s="1"/>
  <c r="J108" i="6"/>
  <c r="L108" i="6" s="1"/>
  <c r="M108" i="6" s="1"/>
  <c r="J112" i="6"/>
  <c r="L112" i="6" s="1"/>
  <c r="M112" i="6" s="1"/>
  <c r="J116" i="6"/>
  <c r="L116" i="6" s="1"/>
  <c r="M116" i="6" s="1"/>
  <c r="J120" i="6"/>
  <c r="L120" i="6" s="1"/>
  <c r="M120" i="6" s="1"/>
  <c r="J124" i="6"/>
  <c r="L124" i="6" s="1"/>
  <c r="M124" i="6" s="1"/>
  <c r="J128" i="6"/>
  <c r="L128" i="6" s="1"/>
  <c r="M128" i="6" s="1"/>
  <c r="J132" i="6"/>
  <c r="L132" i="6" s="1"/>
  <c r="M132" i="6" s="1"/>
  <c r="J136" i="6"/>
  <c r="L136" i="6" s="1"/>
  <c r="M136" i="6" s="1"/>
  <c r="J140" i="6"/>
  <c r="L140" i="6" s="1"/>
  <c r="M140" i="6" s="1"/>
  <c r="J144" i="6"/>
  <c r="L144" i="6" s="1"/>
  <c r="M144" i="6" s="1"/>
  <c r="J148" i="6"/>
  <c r="L148" i="6" s="1"/>
  <c r="M148" i="6" s="1"/>
  <c r="J152" i="6"/>
  <c r="L152" i="6" s="1"/>
  <c r="M152" i="6" s="1"/>
  <c r="J156" i="6"/>
  <c r="L156" i="6" s="1"/>
  <c r="M156" i="6" s="1"/>
  <c r="J160" i="6"/>
  <c r="L160" i="6" s="1"/>
  <c r="M160" i="6" s="1"/>
  <c r="J3" i="6"/>
  <c r="L3" i="6" s="1"/>
  <c r="M3" i="6" s="1"/>
  <c r="J30" i="6"/>
  <c r="L30" i="6" s="1"/>
  <c r="M30" i="6" s="1"/>
  <c r="J46" i="6"/>
  <c r="L46" i="6" s="1"/>
  <c r="M46" i="6" s="1"/>
  <c r="J54" i="6"/>
  <c r="L54" i="6" s="1"/>
  <c r="M54" i="6" s="1"/>
  <c r="J62" i="6"/>
  <c r="L62" i="6" s="1"/>
  <c r="M62" i="6" s="1"/>
  <c r="J70" i="6"/>
  <c r="L70" i="6" s="1"/>
  <c r="M70" i="6" s="1"/>
  <c r="J82" i="6"/>
  <c r="L82" i="6" s="1"/>
  <c r="M82" i="6" s="1"/>
  <c r="J90" i="6"/>
  <c r="L90" i="6" s="1"/>
  <c r="M90" i="6" s="1"/>
  <c r="J98" i="6"/>
  <c r="L98" i="6" s="1"/>
  <c r="M98" i="6" s="1"/>
  <c r="J106" i="6"/>
  <c r="L106" i="6" s="1"/>
  <c r="M106" i="6" s="1"/>
  <c r="J114" i="6"/>
  <c r="L114" i="6" s="1"/>
  <c r="M114" i="6" s="1"/>
  <c r="J122" i="6"/>
  <c r="L122" i="6" s="1"/>
  <c r="M122" i="6" s="1"/>
  <c r="J130" i="6"/>
  <c r="L130" i="6" s="1"/>
  <c r="M130" i="6" s="1"/>
  <c r="J138" i="6"/>
  <c r="L138" i="6" s="1"/>
  <c r="M138" i="6" s="1"/>
  <c r="J146" i="6"/>
  <c r="L146" i="6" s="1"/>
  <c r="M146" i="6" s="1"/>
  <c r="J158" i="6"/>
  <c r="L158" i="6" s="1"/>
  <c r="M158" i="6" s="1"/>
  <c r="J19" i="6"/>
  <c r="L19" i="6" s="1"/>
  <c r="M19" i="6" s="1"/>
  <c r="J27" i="6"/>
  <c r="L27" i="6" s="1"/>
  <c r="M27" i="6" s="1"/>
  <c r="J35" i="6"/>
  <c r="L35" i="6" s="1"/>
  <c r="M35" i="6" s="1"/>
  <c r="J43" i="6"/>
  <c r="L43" i="6" s="1"/>
  <c r="M43" i="6" s="1"/>
  <c r="J51" i="6"/>
  <c r="L51" i="6" s="1"/>
  <c r="M51" i="6" s="1"/>
  <c r="J59" i="6"/>
  <c r="L59" i="6" s="1"/>
  <c r="M59" i="6" s="1"/>
  <c r="J67" i="6"/>
  <c r="L67" i="6" s="1"/>
  <c r="M67" i="6" s="1"/>
  <c r="J75" i="6"/>
  <c r="L75" i="6" s="1"/>
  <c r="M75" i="6" s="1"/>
  <c r="J87" i="6"/>
  <c r="L87" i="6" s="1"/>
  <c r="M87" i="6" s="1"/>
  <c r="J95" i="6"/>
  <c r="L95" i="6" s="1"/>
  <c r="M95" i="6" s="1"/>
  <c r="J103" i="6"/>
  <c r="L103" i="6" s="1"/>
  <c r="M103" i="6" s="1"/>
  <c r="J111" i="6"/>
  <c r="L111" i="6" s="1"/>
  <c r="M111" i="6" s="1"/>
  <c r="J119" i="6"/>
  <c r="L119" i="6" s="1"/>
  <c r="M119" i="6" s="1"/>
  <c r="J127" i="6"/>
  <c r="L127" i="6" s="1"/>
  <c r="M127" i="6" s="1"/>
  <c r="J135" i="6"/>
  <c r="L135" i="6" s="1"/>
  <c r="M135" i="6" s="1"/>
  <c r="J143" i="6"/>
  <c r="L143" i="6" s="1"/>
  <c r="M143" i="6" s="1"/>
  <c r="J5" i="6"/>
  <c r="L5" i="6" s="1"/>
  <c r="M5" i="6" s="1"/>
  <c r="J9" i="6"/>
  <c r="L9" i="6" s="1"/>
  <c r="M9" i="6" s="1"/>
  <c r="J13" i="6"/>
  <c r="L13" i="6" s="1"/>
  <c r="M13" i="6" s="1"/>
  <c r="J17" i="6"/>
  <c r="L17" i="6" s="1"/>
  <c r="M17" i="6" s="1"/>
  <c r="J21" i="6"/>
  <c r="L21" i="6" s="1"/>
  <c r="M21" i="6" s="1"/>
  <c r="J25" i="6"/>
  <c r="L25" i="6" s="1"/>
  <c r="M25" i="6" s="1"/>
  <c r="J29" i="6"/>
  <c r="L29" i="6" s="1"/>
  <c r="M29" i="6" s="1"/>
  <c r="J33" i="6"/>
  <c r="L33" i="6" s="1"/>
  <c r="M33" i="6" s="1"/>
  <c r="J37" i="6"/>
  <c r="L37" i="6" s="1"/>
  <c r="M37" i="6" s="1"/>
  <c r="J41" i="6"/>
  <c r="L41" i="6" s="1"/>
  <c r="M41" i="6" s="1"/>
  <c r="J45" i="6"/>
  <c r="L45" i="6" s="1"/>
  <c r="M45" i="6" s="1"/>
  <c r="J49" i="6"/>
  <c r="L49" i="6" s="1"/>
  <c r="M49" i="6" s="1"/>
  <c r="J53" i="6"/>
  <c r="L53" i="6" s="1"/>
  <c r="M53" i="6" s="1"/>
  <c r="J57" i="6"/>
  <c r="L57" i="6" s="1"/>
  <c r="M57" i="6" s="1"/>
  <c r="J61" i="6"/>
  <c r="L61" i="6" s="1"/>
  <c r="M61" i="6" s="1"/>
  <c r="J65" i="6"/>
  <c r="L65" i="6" s="1"/>
  <c r="M65" i="6" s="1"/>
  <c r="J69" i="6"/>
  <c r="L69" i="6" s="1"/>
  <c r="M69" i="6" s="1"/>
  <c r="J73" i="6"/>
  <c r="L73" i="6" s="1"/>
  <c r="M73" i="6" s="1"/>
  <c r="J77" i="6"/>
  <c r="L77" i="6" s="1"/>
  <c r="M77" i="6" s="1"/>
  <c r="J81" i="6"/>
  <c r="L81" i="6" s="1"/>
  <c r="M81" i="6" s="1"/>
  <c r="J85" i="6"/>
  <c r="L85" i="6" s="1"/>
  <c r="M85" i="6" s="1"/>
  <c r="J89" i="6"/>
  <c r="L89" i="6" s="1"/>
  <c r="M89" i="6" s="1"/>
  <c r="J93" i="6"/>
  <c r="L93" i="6" s="1"/>
  <c r="M93" i="6" s="1"/>
  <c r="J97" i="6"/>
  <c r="L97" i="6" s="1"/>
  <c r="M97" i="6" s="1"/>
  <c r="J101" i="6"/>
  <c r="L101" i="6" s="1"/>
  <c r="M101" i="6" s="1"/>
  <c r="J105" i="6"/>
  <c r="L105" i="6" s="1"/>
  <c r="M105" i="6" s="1"/>
  <c r="J109" i="6"/>
  <c r="L109" i="6" s="1"/>
  <c r="M109" i="6" s="1"/>
  <c r="J113" i="6"/>
  <c r="L113" i="6" s="1"/>
  <c r="M113" i="6" s="1"/>
  <c r="J117" i="6"/>
  <c r="L117" i="6" s="1"/>
  <c r="M117" i="6" s="1"/>
  <c r="J121" i="6"/>
  <c r="L121" i="6" s="1"/>
  <c r="M121" i="6" s="1"/>
  <c r="J125" i="6"/>
  <c r="L125" i="6" s="1"/>
  <c r="M125" i="6" s="1"/>
  <c r="J129" i="6"/>
  <c r="L129" i="6" s="1"/>
  <c r="M129" i="6" s="1"/>
  <c r="J133" i="6"/>
  <c r="L133" i="6" s="1"/>
  <c r="M133" i="6" s="1"/>
  <c r="J137" i="6"/>
  <c r="L137" i="6" s="1"/>
  <c r="M137" i="6" s="1"/>
  <c r="J141" i="6"/>
  <c r="L141" i="6" s="1"/>
  <c r="M141" i="6" s="1"/>
  <c r="J145" i="6"/>
  <c r="L145" i="6" s="1"/>
  <c r="M145" i="6" s="1"/>
  <c r="J149" i="6"/>
  <c r="L149" i="6" s="1"/>
  <c r="M149" i="6" s="1"/>
  <c r="J153" i="6"/>
  <c r="L153" i="6" s="1"/>
  <c r="M153" i="6" s="1"/>
  <c r="J157" i="6"/>
  <c r="L157" i="6" s="1"/>
  <c r="M157" i="6" s="1"/>
  <c r="J161" i="6"/>
  <c r="L161" i="6" s="1"/>
  <c r="M161" i="6" s="1"/>
  <c r="J6" i="6"/>
  <c r="L6" i="6" s="1"/>
  <c r="M6" i="6" s="1"/>
  <c r="J10" i="6"/>
  <c r="L10" i="6" s="1"/>
  <c r="M10" i="6" s="1"/>
  <c r="J14" i="6"/>
  <c r="L14" i="6" s="1"/>
  <c r="M14" i="6" s="1"/>
  <c r="J18" i="6"/>
  <c r="L18" i="6" s="1"/>
  <c r="M18" i="6" s="1"/>
  <c r="J22" i="6"/>
  <c r="L22" i="6" s="1"/>
  <c r="M22" i="6" s="1"/>
  <c r="J26" i="6"/>
  <c r="L26" i="6" s="1"/>
  <c r="J34" i="6"/>
  <c r="L34" i="6" s="1"/>
  <c r="M34" i="6" s="1"/>
  <c r="J38" i="6"/>
  <c r="L38" i="6" s="1"/>
  <c r="M38" i="6" s="1"/>
  <c r="J42" i="6"/>
  <c r="L42" i="6" s="1"/>
  <c r="M42" i="6" s="1"/>
  <c r="J50" i="6"/>
  <c r="L50" i="6" s="1"/>
  <c r="M50" i="6" s="1"/>
  <c r="J58" i="6"/>
  <c r="L58" i="6" s="1"/>
  <c r="M58" i="6" s="1"/>
  <c r="J66" i="6"/>
  <c r="L66" i="6" s="1"/>
  <c r="M66" i="6" s="1"/>
  <c r="J74" i="6"/>
  <c r="L74" i="6" s="1"/>
  <c r="M74" i="6" s="1"/>
  <c r="J78" i="6"/>
  <c r="L78" i="6" s="1"/>
  <c r="M78" i="6" s="1"/>
  <c r="J86" i="6"/>
  <c r="L86" i="6" s="1"/>
  <c r="M86" i="6" s="1"/>
  <c r="J94" i="6"/>
  <c r="L94" i="6" s="1"/>
  <c r="M94" i="6" s="1"/>
  <c r="J102" i="6"/>
  <c r="L102" i="6" s="1"/>
  <c r="M102" i="6" s="1"/>
  <c r="J110" i="6"/>
  <c r="L110" i="6" s="1"/>
  <c r="M110" i="6" s="1"/>
  <c r="J118" i="6"/>
  <c r="L118" i="6" s="1"/>
  <c r="M118" i="6" s="1"/>
  <c r="J126" i="6"/>
  <c r="L126" i="6" s="1"/>
  <c r="M126" i="6" s="1"/>
  <c r="J134" i="6"/>
  <c r="L134" i="6" s="1"/>
  <c r="M134" i="6" s="1"/>
  <c r="J142" i="6"/>
  <c r="L142" i="6" s="1"/>
  <c r="M142" i="6" s="1"/>
  <c r="J150" i="6"/>
  <c r="L150" i="6" s="1"/>
  <c r="M150" i="6" s="1"/>
  <c r="J154" i="6"/>
  <c r="L154" i="6" s="1"/>
  <c r="M154" i="6" s="1"/>
  <c r="J162" i="6"/>
  <c r="L162" i="6" s="1"/>
  <c r="M162" i="6" s="1"/>
  <c r="J7" i="6"/>
  <c r="L7" i="6" s="1"/>
  <c r="M7" i="6" s="1"/>
  <c r="J11" i="6"/>
  <c r="L11" i="6" s="1"/>
  <c r="J15" i="6"/>
  <c r="L15" i="6" s="1"/>
  <c r="M15" i="6" s="1"/>
  <c r="J23" i="6"/>
  <c r="L23" i="6" s="1"/>
  <c r="M23" i="6" s="1"/>
  <c r="J31" i="6"/>
  <c r="L31" i="6" s="1"/>
  <c r="M31" i="6" s="1"/>
  <c r="J39" i="6"/>
  <c r="L39" i="6" s="1"/>
  <c r="M39" i="6" s="1"/>
  <c r="J47" i="6"/>
  <c r="L47" i="6" s="1"/>
  <c r="M47" i="6" s="1"/>
  <c r="J55" i="6"/>
  <c r="L55" i="6" s="1"/>
  <c r="M55" i="6" s="1"/>
  <c r="J63" i="6"/>
  <c r="L63" i="6" s="1"/>
  <c r="M63" i="6" s="1"/>
  <c r="J71" i="6"/>
  <c r="L71" i="6" s="1"/>
  <c r="M71" i="6" s="1"/>
  <c r="J79" i="6"/>
  <c r="L79" i="6" s="1"/>
  <c r="M79" i="6" s="1"/>
  <c r="J83" i="6"/>
  <c r="L83" i="6" s="1"/>
  <c r="M83" i="6" s="1"/>
  <c r="J91" i="6"/>
  <c r="L91" i="6" s="1"/>
  <c r="M91" i="6" s="1"/>
  <c r="J99" i="6"/>
  <c r="L99" i="6" s="1"/>
  <c r="M99" i="6" s="1"/>
  <c r="J107" i="6"/>
  <c r="L107" i="6" s="1"/>
  <c r="M107" i="6" s="1"/>
  <c r="J115" i="6"/>
  <c r="L115" i="6" s="1"/>
  <c r="M115" i="6" s="1"/>
  <c r="J123" i="6"/>
  <c r="L123" i="6" s="1"/>
  <c r="M123" i="6" s="1"/>
  <c r="J131" i="6"/>
  <c r="L131" i="6" s="1"/>
  <c r="M131" i="6" s="1"/>
  <c r="J139" i="6"/>
  <c r="L139" i="6" s="1"/>
  <c r="M139" i="6" s="1"/>
  <c r="J147" i="6"/>
  <c r="L147" i="6" s="1"/>
  <c r="M147" i="6" s="1"/>
  <c r="J163" i="6"/>
  <c r="L163" i="6" s="1"/>
  <c r="M163" i="6" s="1"/>
  <c r="J155" i="6"/>
  <c r="L155" i="6" s="1"/>
  <c r="M155" i="6" s="1"/>
  <c r="J151" i="6"/>
  <c r="L151" i="6" s="1"/>
  <c r="M151" i="6" s="1"/>
  <c r="J159" i="6"/>
  <c r="L159" i="6" s="1"/>
  <c r="M159" i="6" s="1"/>
  <c r="L8" i="6"/>
  <c r="M8" i="6" s="1"/>
  <c r="J4" i="7"/>
  <c r="J8" i="7"/>
  <c r="L8" i="7" s="1"/>
  <c r="J12" i="7"/>
  <c r="L12" i="7" s="1"/>
  <c r="M12" i="7" s="1"/>
  <c r="J16" i="7"/>
  <c r="L16" i="7" s="1"/>
  <c r="M16" i="7" s="1"/>
  <c r="J20" i="7"/>
  <c r="L20" i="7" s="1"/>
  <c r="M20" i="7" s="1"/>
  <c r="J24" i="7"/>
  <c r="L24" i="7" s="1"/>
  <c r="M24" i="7" s="1"/>
  <c r="J28" i="7"/>
  <c r="L28" i="7" s="1"/>
  <c r="M28" i="7" s="1"/>
  <c r="J32" i="7"/>
  <c r="L32" i="7" s="1"/>
  <c r="M32" i="7" s="1"/>
  <c r="J36" i="7"/>
  <c r="L36" i="7" s="1"/>
  <c r="M36" i="7" s="1"/>
  <c r="J40" i="7"/>
  <c r="L40" i="7" s="1"/>
  <c r="M40" i="7" s="1"/>
  <c r="J44" i="7"/>
  <c r="L44" i="7" s="1"/>
  <c r="M44" i="7" s="1"/>
  <c r="J48" i="7"/>
  <c r="L48" i="7" s="1"/>
  <c r="M48" i="7" s="1"/>
  <c r="J52" i="7"/>
  <c r="L52" i="7" s="1"/>
  <c r="M52" i="7" s="1"/>
  <c r="J56" i="7"/>
  <c r="L56" i="7" s="1"/>
  <c r="M56" i="7" s="1"/>
  <c r="J60" i="7"/>
  <c r="L60" i="7" s="1"/>
  <c r="M60" i="7" s="1"/>
  <c r="J64" i="7"/>
  <c r="L64" i="7" s="1"/>
  <c r="M64" i="7" s="1"/>
  <c r="J68" i="7"/>
  <c r="L68" i="7" s="1"/>
  <c r="M68" i="7" s="1"/>
  <c r="J72" i="7"/>
  <c r="L72" i="7" s="1"/>
  <c r="M72" i="7" s="1"/>
  <c r="J76" i="7"/>
  <c r="L76" i="7" s="1"/>
  <c r="M76" i="7" s="1"/>
  <c r="J80" i="7"/>
  <c r="L80" i="7" s="1"/>
  <c r="M80" i="7" s="1"/>
  <c r="J84" i="7"/>
  <c r="L84" i="7" s="1"/>
  <c r="M84" i="7" s="1"/>
  <c r="J88" i="7"/>
  <c r="L88" i="7" s="1"/>
  <c r="M88" i="7" s="1"/>
  <c r="J92" i="7"/>
  <c r="L92" i="7" s="1"/>
  <c r="M92" i="7" s="1"/>
  <c r="J96" i="7"/>
  <c r="L96" i="7" s="1"/>
  <c r="M96" i="7" s="1"/>
  <c r="J100" i="7"/>
  <c r="L100" i="7" s="1"/>
  <c r="M100" i="7" s="1"/>
  <c r="J104" i="7"/>
  <c r="L104" i="7" s="1"/>
  <c r="M104" i="7" s="1"/>
  <c r="J108" i="7"/>
  <c r="L108" i="7" s="1"/>
  <c r="M108" i="7" s="1"/>
  <c r="J112" i="7"/>
  <c r="L112" i="7" s="1"/>
  <c r="M112" i="7" s="1"/>
  <c r="J116" i="7"/>
  <c r="L116" i="7" s="1"/>
  <c r="M116" i="7" s="1"/>
  <c r="J120" i="7"/>
  <c r="L120" i="7" s="1"/>
  <c r="M120" i="7" s="1"/>
  <c r="J124" i="7"/>
  <c r="L124" i="7" s="1"/>
  <c r="M124" i="7" s="1"/>
  <c r="J128" i="7"/>
  <c r="L128" i="7" s="1"/>
  <c r="M128" i="7" s="1"/>
  <c r="J132" i="7"/>
  <c r="L132" i="7" s="1"/>
  <c r="M132" i="7" s="1"/>
  <c r="J136" i="7"/>
  <c r="L136" i="7" s="1"/>
  <c r="M136" i="7" s="1"/>
  <c r="J140" i="7"/>
  <c r="L140" i="7" s="1"/>
  <c r="M140" i="7" s="1"/>
  <c r="J144" i="7"/>
  <c r="L144" i="7" s="1"/>
  <c r="M144" i="7" s="1"/>
  <c r="J148" i="7"/>
  <c r="L148" i="7" s="1"/>
  <c r="M148" i="7" s="1"/>
  <c r="J152" i="7"/>
  <c r="L152" i="7" s="1"/>
  <c r="M152" i="7" s="1"/>
  <c r="J156" i="7"/>
  <c r="L156" i="7" s="1"/>
  <c r="M156" i="7" s="1"/>
  <c r="J160" i="7"/>
  <c r="L160" i="7" s="1"/>
  <c r="M160" i="7" s="1"/>
  <c r="J3" i="7"/>
  <c r="J6" i="7"/>
  <c r="J10" i="7"/>
  <c r="L10" i="7" s="1"/>
  <c r="M10" i="7" s="1"/>
  <c r="J14" i="7"/>
  <c r="L14" i="7" s="1"/>
  <c r="M14" i="7" s="1"/>
  <c r="J22" i="7"/>
  <c r="L22" i="7" s="1"/>
  <c r="M22" i="7" s="1"/>
  <c r="J26" i="7"/>
  <c r="L26" i="7" s="1"/>
  <c r="M26" i="7" s="1"/>
  <c r="J34" i="7"/>
  <c r="L34" i="7" s="1"/>
  <c r="M34" i="7" s="1"/>
  <c r="J42" i="7"/>
  <c r="L42" i="7" s="1"/>
  <c r="M42" i="7" s="1"/>
  <c r="J50" i="7"/>
  <c r="L50" i="7" s="1"/>
  <c r="M50" i="7" s="1"/>
  <c r="J58" i="7"/>
  <c r="L58" i="7" s="1"/>
  <c r="M58" i="7" s="1"/>
  <c r="J66" i="7"/>
  <c r="L66" i="7" s="1"/>
  <c r="M66" i="7" s="1"/>
  <c r="J74" i="7"/>
  <c r="L74" i="7" s="1"/>
  <c r="M74" i="7" s="1"/>
  <c r="J82" i="7"/>
  <c r="L82" i="7" s="1"/>
  <c r="M82" i="7" s="1"/>
  <c r="J94" i="7"/>
  <c r="L94" i="7" s="1"/>
  <c r="M94" i="7" s="1"/>
  <c r="J102" i="7"/>
  <c r="L102" i="7" s="1"/>
  <c r="M102" i="7" s="1"/>
  <c r="J110" i="7"/>
  <c r="L110" i="7" s="1"/>
  <c r="M110" i="7" s="1"/>
  <c r="J118" i="7"/>
  <c r="L118" i="7" s="1"/>
  <c r="M118" i="7" s="1"/>
  <c r="J126" i="7"/>
  <c r="L126" i="7" s="1"/>
  <c r="M126" i="7" s="1"/>
  <c r="J134" i="7"/>
  <c r="L134" i="7" s="1"/>
  <c r="M134" i="7" s="1"/>
  <c r="J142" i="7"/>
  <c r="L142" i="7" s="1"/>
  <c r="M142" i="7" s="1"/>
  <c r="J150" i="7"/>
  <c r="L150" i="7" s="1"/>
  <c r="M150" i="7" s="1"/>
  <c r="J158" i="7"/>
  <c r="L158" i="7" s="1"/>
  <c r="M158" i="7" s="1"/>
  <c r="J7" i="7"/>
  <c r="L7" i="7" s="1"/>
  <c r="M7" i="7" s="1"/>
  <c r="J11" i="7"/>
  <c r="L11" i="7" s="1"/>
  <c r="M11" i="7" s="1"/>
  <c r="J19" i="7"/>
  <c r="L19" i="7" s="1"/>
  <c r="M19" i="7" s="1"/>
  <c r="J27" i="7"/>
  <c r="L27" i="7" s="1"/>
  <c r="M27" i="7" s="1"/>
  <c r="J31" i="7"/>
  <c r="L31" i="7" s="1"/>
  <c r="M31" i="7" s="1"/>
  <c r="J39" i="7"/>
  <c r="L39" i="7" s="1"/>
  <c r="M39" i="7" s="1"/>
  <c r="J47" i="7"/>
  <c r="L47" i="7" s="1"/>
  <c r="M47" i="7" s="1"/>
  <c r="J55" i="7"/>
  <c r="L55" i="7" s="1"/>
  <c r="M55" i="7" s="1"/>
  <c r="J63" i="7"/>
  <c r="L63" i="7" s="1"/>
  <c r="M63" i="7" s="1"/>
  <c r="J71" i="7"/>
  <c r="L71" i="7" s="1"/>
  <c r="M71" i="7" s="1"/>
  <c r="J79" i="7"/>
  <c r="L79" i="7" s="1"/>
  <c r="M79" i="7" s="1"/>
  <c r="J87" i="7"/>
  <c r="L87" i="7" s="1"/>
  <c r="M87" i="7" s="1"/>
  <c r="J95" i="7"/>
  <c r="L95" i="7" s="1"/>
  <c r="M95" i="7" s="1"/>
  <c r="J103" i="7"/>
  <c r="L103" i="7" s="1"/>
  <c r="M103" i="7" s="1"/>
  <c r="J111" i="7"/>
  <c r="L111" i="7" s="1"/>
  <c r="M111" i="7" s="1"/>
  <c r="J119" i="7"/>
  <c r="L119" i="7" s="1"/>
  <c r="M119" i="7" s="1"/>
  <c r="J127" i="7"/>
  <c r="L127" i="7" s="1"/>
  <c r="M127" i="7" s="1"/>
  <c r="J135" i="7"/>
  <c r="L135" i="7" s="1"/>
  <c r="M135" i="7" s="1"/>
  <c r="J143" i="7"/>
  <c r="L143" i="7" s="1"/>
  <c r="M143" i="7" s="1"/>
  <c r="J151" i="7"/>
  <c r="L151" i="7" s="1"/>
  <c r="M151" i="7" s="1"/>
  <c r="J159" i="7"/>
  <c r="L159" i="7" s="1"/>
  <c r="M159" i="7" s="1"/>
  <c r="J5" i="7"/>
  <c r="J9" i="7"/>
  <c r="L9" i="7" s="1"/>
  <c r="M9" i="7" s="1"/>
  <c r="J13" i="7"/>
  <c r="L13" i="7" s="1"/>
  <c r="M13" i="7" s="1"/>
  <c r="J17" i="7"/>
  <c r="L17" i="7" s="1"/>
  <c r="M17" i="7" s="1"/>
  <c r="J21" i="7"/>
  <c r="L21" i="7" s="1"/>
  <c r="M21" i="7" s="1"/>
  <c r="J25" i="7"/>
  <c r="L25" i="7" s="1"/>
  <c r="M25" i="7" s="1"/>
  <c r="J29" i="7"/>
  <c r="L29" i="7" s="1"/>
  <c r="M29" i="7" s="1"/>
  <c r="J33" i="7"/>
  <c r="L33" i="7" s="1"/>
  <c r="M33" i="7" s="1"/>
  <c r="J37" i="7"/>
  <c r="L37" i="7" s="1"/>
  <c r="M37" i="7" s="1"/>
  <c r="J41" i="7"/>
  <c r="L41" i="7" s="1"/>
  <c r="M41" i="7" s="1"/>
  <c r="J45" i="7"/>
  <c r="L45" i="7" s="1"/>
  <c r="M45" i="7" s="1"/>
  <c r="J49" i="7"/>
  <c r="L49" i="7" s="1"/>
  <c r="M49" i="7" s="1"/>
  <c r="J53" i="7"/>
  <c r="L53" i="7" s="1"/>
  <c r="M53" i="7" s="1"/>
  <c r="J57" i="7"/>
  <c r="L57" i="7" s="1"/>
  <c r="M57" i="7" s="1"/>
  <c r="J61" i="7"/>
  <c r="L61" i="7" s="1"/>
  <c r="M61" i="7" s="1"/>
  <c r="J65" i="7"/>
  <c r="L65" i="7" s="1"/>
  <c r="M65" i="7" s="1"/>
  <c r="J69" i="7"/>
  <c r="L69" i="7" s="1"/>
  <c r="M69" i="7" s="1"/>
  <c r="J73" i="7"/>
  <c r="L73" i="7" s="1"/>
  <c r="M73" i="7" s="1"/>
  <c r="J77" i="7"/>
  <c r="L77" i="7" s="1"/>
  <c r="M77" i="7" s="1"/>
  <c r="J81" i="7"/>
  <c r="L81" i="7" s="1"/>
  <c r="M81" i="7" s="1"/>
  <c r="J85" i="7"/>
  <c r="L85" i="7" s="1"/>
  <c r="M85" i="7" s="1"/>
  <c r="J89" i="7"/>
  <c r="L89" i="7" s="1"/>
  <c r="M89" i="7" s="1"/>
  <c r="J93" i="7"/>
  <c r="L93" i="7" s="1"/>
  <c r="M93" i="7" s="1"/>
  <c r="J97" i="7"/>
  <c r="L97" i="7" s="1"/>
  <c r="M97" i="7" s="1"/>
  <c r="J101" i="7"/>
  <c r="L101" i="7" s="1"/>
  <c r="M101" i="7" s="1"/>
  <c r="J105" i="7"/>
  <c r="L105" i="7" s="1"/>
  <c r="M105" i="7" s="1"/>
  <c r="J109" i="7"/>
  <c r="L109" i="7" s="1"/>
  <c r="M109" i="7" s="1"/>
  <c r="J113" i="7"/>
  <c r="L113" i="7" s="1"/>
  <c r="M113" i="7" s="1"/>
  <c r="J117" i="7"/>
  <c r="L117" i="7" s="1"/>
  <c r="M117" i="7" s="1"/>
  <c r="J121" i="7"/>
  <c r="L121" i="7" s="1"/>
  <c r="M121" i="7" s="1"/>
  <c r="J125" i="7"/>
  <c r="L125" i="7" s="1"/>
  <c r="M125" i="7" s="1"/>
  <c r="J129" i="7"/>
  <c r="L129" i="7" s="1"/>
  <c r="M129" i="7" s="1"/>
  <c r="J133" i="7"/>
  <c r="L133" i="7" s="1"/>
  <c r="M133" i="7" s="1"/>
  <c r="J137" i="7"/>
  <c r="L137" i="7" s="1"/>
  <c r="M137" i="7" s="1"/>
  <c r="J141" i="7"/>
  <c r="L141" i="7" s="1"/>
  <c r="M141" i="7" s="1"/>
  <c r="J145" i="7"/>
  <c r="L145" i="7" s="1"/>
  <c r="M145" i="7" s="1"/>
  <c r="J149" i="7"/>
  <c r="L149" i="7" s="1"/>
  <c r="M149" i="7" s="1"/>
  <c r="J153" i="7"/>
  <c r="L153" i="7" s="1"/>
  <c r="M153" i="7" s="1"/>
  <c r="J157" i="7"/>
  <c r="L157" i="7" s="1"/>
  <c r="M157" i="7" s="1"/>
  <c r="J161" i="7"/>
  <c r="L161" i="7" s="1"/>
  <c r="M161" i="7" s="1"/>
  <c r="J18" i="7"/>
  <c r="L18" i="7" s="1"/>
  <c r="M18" i="7" s="1"/>
  <c r="J30" i="7"/>
  <c r="L30" i="7" s="1"/>
  <c r="M30" i="7" s="1"/>
  <c r="J38" i="7"/>
  <c r="L38" i="7" s="1"/>
  <c r="M38" i="7" s="1"/>
  <c r="J46" i="7"/>
  <c r="L46" i="7" s="1"/>
  <c r="M46" i="7" s="1"/>
  <c r="J54" i="7"/>
  <c r="L54" i="7" s="1"/>
  <c r="M54" i="7" s="1"/>
  <c r="J62" i="7"/>
  <c r="L62" i="7" s="1"/>
  <c r="M62" i="7" s="1"/>
  <c r="J70" i="7"/>
  <c r="L70" i="7" s="1"/>
  <c r="M70" i="7" s="1"/>
  <c r="J78" i="7"/>
  <c r="L78" i="7" s="1"/>
  <c r="M78" i="7" s="1"/>
  <c r="J86" i="7"/>
  <c r="L86" i="7" s="1"/>
  <c r="M86" i="7" s="1"/>
  <c r="J90" i="7"/>
  <c r="L90" i="7" s="1"/>
  <c r="M90" i="7" s="1"/>
  <c r="J98" i="7"/>
  <c r="L98" i="7" s="1"/>
  <c r="M98" i="7" s="1"/>
  <c r="J106" i="7"/>
  <c r="L106" i="7" s="1"/>
  <c r="M106" i="7" s="1"/>
  <c r="J114" i="7"/>
  <c r="L114" i="7" s="1"/>
  <c r="M114" i="7" s="1"/>
  <c r="J122" i="7"/>
  <c r="L122" i="7" s="1"/>
  <c r="M122" i="7" s="1"/>
  <c r="J130" i="7"/>
  <c r="L130" i="7" s="1"/>
  <c r="M130" i="7" s="1"/>
  <c r="J138" i="7"/>
  <c r="L138" i="7" s="1"/>
  <c r="M138" i="7" s="1"/>
  <c r="J146" i="7"/>
  <c r="L146" i="7" s="1"/>
  <c r="M146" i="7" s="1"/>
  <c r="J154" i="7"/>
  <c r="L154" i="7" s="1"/>
  <c r="M154" i="7" s="1"/>
  <c r="J162" i="7"/>
  <c r="L162" i="7" s="1"/>
  <c r="M162" i="7" s="1"/>
  <c r="J15" i="7"/>
  <c r="L15" i="7" s="1"/>
  <c r="M15" i="7" s="1"/>
  <c r="J23" i="7"/>
  <c r="L23" i="7" s="1"/>
  <c r="J35" i="7"/>
  <c r="L35" i="7" s="1"/>
  <c r="M35" i="7" s="1"/>
  <c r="J43" i="7"/>
  <c r="L43" i="7" s="1"/>
  <c r="M43" i="7" s="1"/>
  <c r="J51" i="7"/>
  <c r="L51" i="7" s="1"/>
  <c r="M51" i="7" s="1"/>
  <c r="J59" i="7"/>
  <c r="L59" i="7" s="1"/>
  <c r="M59" i="7" s="1"/>
  <c r="J67" i="7"/>
  <c r="L67" i="7" s="1"/>
  <c r="M67" i="7" s="1"/>
  <c r="J75" i="7"/>
  <c r="L75" i="7" s="1"/>
  <c r="M75" i="7" s="1"/>
  <c r="J83" i="7"/>
  <c r="L83" i="7" s="1"/>
  <c r="M83" i="7" s="1"/>
  <c r="J91" i="7"/>
  <c r="L91" i="7" s="1"/>
  <c r="M91" i="7" s="1"/>
  <c r="J99" i="7"/>
  <c r="L99" i="7" s="1"/>
  <c r="M99" i="7" s="1"/>
  <c r="J107" i="7"/>
  <c r="L107" i="7" s="1"/>
  <c r="M107" i="7" s="1"/>
  <c r="J115" i="7"/>
  <c r="L115" i="7" s="1"/>
  <c r="M115" i="7" s="1"/>
  <c r="J123" i="7"/>
  <c r="L123" i="7" s="1"/>
  <c r="M123" i="7" s="1"/>
  <c r="J131" i="7"/>
  <c r="L131" i="7" s="1"/>
  <c r="M131" i="7" s="1"/>
  <c r="J139" i="7"/>
  <c r="L139" i="7" s="1"/>
  <c r="M139" i="7" s="1"/>
  <c r="J147" i="7"/>
  <c r="L147" i="7" s="1"/>
  <c r="M147" i="7" s="1"/>
  <c r="J155" i="7"/>
  <c r="L155" i="7" s="1"/>
  <c r="M155" i="7" s="1"/>
  <c r="J163" i="7"/>
  <c r="L163" i="7" s="1"/>
  <c r="M163" i="7" s="1"/>
  <c r="L5" i="7"/>
  <c r="M5" i="7" s="1"/>
  <c r="L6" i="7"/>
  <c r="M6" i="7" s="1"/>
  <c r="L4" i="7"/>
  <c r="M4" i="7" s="1"/>
  <c r="E14" i="4"/>
  <c r="E13" i="4"/>
  <c r="K25" i="17" l="1"/>
  <c r="M26" i="6"/>
  <c r="F30" i="6" s="1"/>
  <c r="K10" i="17"/>
  <c r="M11" i="6"/>
  <c r="F29" i="6" s="1"/>
  <c r="L22" i="17"/>
  <c r="M23" i="7"/>
  <c r="L7" i="17"/>
  <c r="M8" i="7"/>
  <c r="F29" i="7" s="1"/>
  <c r="L2" i="17"/>
  <c r="F31" i="8"/>
  <c r="F29" i="8"/>
  <c r="F30" i="8"/>
  <c r="J22" i="17"/>
  <c r="L138" i="17"/>
  <c r="L74" i="17"/>
  <c r="L161" i="17"/>
  <c r="L97" i="17"/>
  <c r="L69" i="17"/>
  <c r="L156" i="17"/>
  <c r="L124" i="17"/>
  <c r="L92" i="17"/>
  <c r="L60" i="17"/>
  <c r="L44" i="17"/>
  <c r="L12" i="17"/>
  <c r="L118" i="17"/>
  <c r="L54" i="17"/>
  <c r="L157" i="17"/>
  <c r="L93" i="17"/>
  <c r="L25" i="17"/>
  <c r="L135" i="17"/>
  <c r="L103" i="17"/>
  <c r="L87" i="17"/>
  <c r="L55" i="17"/>
  <c r="L39" i="17"/>
  <c r="L23" i="17"/>
  <c r="L3" i="17"/>
  <c r="L130" i="17"/>
  <c r="L66" i="17"/>
  <c r="L153" i="17"/>
  <c r="L89" i="17"/>
  <c r="L61" i="17"/>
  <c r="L152" i="17"/>
  <c r="L120" i="17"/>
  <c r="L88" i="17"/>
  <c r="L56" i="17"/>
  <c r="L24" i="17"/>
  <c r="L142" i="17"/>
  <c r="L110" i="17"/>
  <c r="L46" i="17"/>
  <c r="L149" i="17"/>
  <c r="L81" i="17"/>
  <c r="L49" i="17"/>
  <c r="L147" i="17"/>
  <c r="L115" i="17"/>
  <c r="L83" i="17"/>
  <c r="L51" i="17"/>
  <c r="L19" i="17"/>
  <c r="L154" i="17"/>
  <c r="L90" i="17"/>
  <c r="L58" i="17"/>
  <c r="L5" i="17"/>
  <c r="L146" i="17"/>
  <c r="L114" i="17"/>
  <c r="L82" i="17"/>
  <c r="L50" i="17"/>
  <c r="L14" i="17"/>
  <c r="L137" i="17"/>
  <c r="L105" i="17"/>
  <c r="L77" i="17"/>
  <c r="L45" i="17"/>
  <c r="L160" i="17"/>
  <c r="L144" i="17"/>
  <c r="L128" i="17"/>
  <c r="L112" i="17"/>
  <c r="L96" i="17"/>
  <c r="L80" i="17"/>
  <c r="L64" i="17"/>
  <c r="L48" i="17"/>
  <c r="L32" i="17"/>
  <c r="L16" i="17"/>
  <c r="L158" i="17"/>
  <c r="L126" i="17"/>
  <c r="L94" i="17"/>
  <c r="L62" i="17"/>
  <c r="L30" i="17"/>
  <c r="L6" i="17"/>
  <c r="L133" i="17"/>
  <c r="L101" i="17"/>
  <c r="L65" i="17"/>
  <c r="L33" i="17"/>
  <c r="L9" i="17"/>
  <c r="L155" i="17"/>
  <c r="L139" i="17"/>
  <c r="L123" i="17"/>
  <c r="L107" i="17"/>
  <c r="L91" i="17"/>
  <c r="L75" i="17"/>
  <c r="L59" i="17"/>
  <c r="L43" i="17"/>
  <c r="L27" i="17"/>
  <c r="L11" i="17"/>
  <c r="L4" i="17"/>
  <c r="L106" i="17"/>
  <c r="L42" i="17"/>
  <c r="L129" i="17"/>
  <c r="L37" i="17"/>
  <c r="L140" i="17"/>
  <c r="L108" i="17"/>
  <c r="L76" i="17"/>
  <c r="L28" i="17"/>
  <c r="L150" i="17"/>
  <c r="L86" i="17"/>
  <c r="L26" i="17"/>
  <c r="L125" i="17"/>
  <c r="L57" i="17"/>
  <c r="L151" i="17"/>
  <c r="L119" i="17"/>
  <c r="L71" i="17"/>
  <c r="L162" i="17"/>
  <c r="L98" i="17"/>
  <c r="L34" i="17"/>
  <c r="L121" i="17"/>
  <c r="L29" i="17"/>
  <c r="L136" i="17"/>
  <c r="L104" i="17"/>
  <c r="L72" i="17"/>
  <c r="L40" i="17"/>
  <c r="L8" i="17"/>
  <c r="L78" i="17"/>
  <c r="L18" i="17"/>
  <c r="L117" i="17"/>
  <c r="L21" i="17"/>
  <c r="L131" i="17"/>
  <c r="L99" i="17"/>
  <c r="L67" i="17"/>
  <c r="L35" i="17"/>
  <c r="L122" i="17"/>
  <c r="L145" i="17"/>
  <c r="L113" i="17"/>
  <c r="L85" i="17"/>
  <c r="L53" i="17"/>
  <c r="L17" i="17"/>
  <c r="L148" i="17"/>
  <c r="L132" i="17"/>
  <c r="L116" i="17"/>
  <c r="L100" i="17"/>
  <c r="L84" i="17"/>
  <c r="L68" i="17"/>
  <c r="L52" i="17"/>
  <c r="L36" i="17"/>
  <c r="L20" i="17"/>
  <c r="L134" i="17"/>
  <c r="L102" i="17"/>
  <c r="L70" i="17"/>
  <c r="L38" i="17"/>
  <c r="L10" i="17"/>
  <c r="L141" i="17"/>
  <c r="L109" i="17"/>
  <c r="L73" i="17"/>
  <c r="L41" i="17"/>
  <c r="L13" i="17"/>
  <c r="L159" i="17"/>
  <c r="L143" i="17"/>
  <c r="L127" i="17"/>
  <c r="L111" i="17"/>
  <c r="L95" i="17"/>
  <c r="L79" i="17"/>
  <c r="L63" i="17"/>
  <c r="L47" i="17"/>
  <c r="L31" i="17"/>
  <c r="L15" i="17"/>
  <c r="K146" i="17"/>
  <c r="K82" i="17"/>
  <c r="K22" i="17"/>
  <c r="K101" i="17"/>
  <c r="K41" i="17"/>
  <c r="K21" i="17"/>
  <c r="K148" i="17"/>
  <c r="K116" i="17"/>
  <c r="K68" i="17"/>
  <c r="K52" i="17"/>
  <c r="K20" i="17"/>
  <c r="K118" i="17"/>
  <c r="K18" i="17"/>
  <c r="K97" i="17"/>
  <c r="K61" i="17"/>
  <c r="K147" i="17"/>
  <c r="K115" i="17"/>
  <c r="K83" i="17"/>
  <c r="K51" i="17"/>
  <c r="K19" i="17"/>
  <c r="K150" i="17"/>
  <c r="K106" i="17"/>
  <c r="K46" i="17"/>
  <c r="K153" i="17"/>
  <c r="K93" i="17"/>
  <c r="K37" i="17"/>
  <c r="K144" i="17"/>
  <c r="K112" i="17"/>
  <c r="K80" i="17"/>
  <c r="K48" i="17"/>
  <c r="K16" i="17"/>
  <c r="K110" i="17"/>
  <c r="K42" i="17"/>
  <c r="K89" i="17"/>
  <c r="K159" i="17"/>
  <c r="K127" i="17"/>
  <c r="K95" i="17"/>
  <c r="K63" i="17"/>
  <c r="K31" i="17"/>
  <c r="K154" i="17"/>
  <c r="K130" i="17"/>
  <c r="K98" i="17"/>
  <c r="K70" i="17"/>
  <c r="K38" i="17"/>
  <c r="K149" i="17"/>
  <c r="K117" i="17"/>
  <c r="K85" i="17"/>
  <c r="K57" i="17"/>
  <c r="K33" i="17"/>
  <c r="K13" i="17"/>
  <c r="K156" i="17"/>
  <c r="K140" i="17"/>
  <c r="K124" i="17"/>
  <c r="K108" i="17"/>
  <c r="K92" i="17"/>
  <c r="K76" i="17"/>
  <c r="K60" i="17"/>
  <c r="K44" i="17"/>
  <c r="K28" i="17"/>
  <c r="K12" i="17"/>
  <c r="K134" i="17"/>
  <c r="K102" i="17"/>
  <c r="K66" i="17"/>
  <c r="K34" i="17"/>
  <c r="K145" i="17"/>
  <c r="K113" i="17"/>
  <c r="K81" i="17"/>
  <c r="K45" i="17"/>
  <c r="K155" i="17"/>
  <c r="K139" i="17"/>
  <c r="K123" i="17"/>
  <c r="K107" i="17"/>
  <c r="K91" i="17"/>
  <c r="K75" i="17"/>
  <c r="K59" i="17"/>
  <c r="K43" i="17"/>
  <c r="K27" i="17"/>
  <c r="K11" i="17"/>
  <c r="K158" i="17"/>
  <c r="K114" i="17"/>
  <c r="K54" i="17"/>
  <c r="K161" i="17"/>
  <c r="K133" i="17"/>
  <c r="K73" i="17"/>
  <c r="K5" i="17"/>
  <c r="K132" i="17"/>
  <c r="K100" i="17"/>
  <c r="K84" i="17"/>
  <c r="K36" i="17"/>
  <c r="K4" i="17"/>
  <c r="K86" i="17"/>
  <c r="K50" i="17"/>
  <c r="K129" i="17"/>
  <c r="K2" i="17"/>
  <c r="K131" i="17"/>
  <c r="K99" i="17"/>
  <c r="K67" i="17"/>
  <c r="K35" i="17"/>
  <c r="K3" i="17"/>
  <c r="K138" i="17"/>
  <c r="K78" i="17"/>
  <c r="K14" i="17"/>
  <c r="K125" i="17"/>
  <c r="K65" i="17"/>
  <c r="K17" i="17"/>
  <c r="K160" i="17"/>
  <c r="K128" i="17"/>
  <c r="K96" i="17"/>
  <c r="K64" i="17"/>
  <c r="K32" i="17"/>
  <c r="K142" i="17"/>
  <c r="K74" i="17"/>
  <c r="K157" i="17"/>
  <c r="K121" i="17"/>
  <c r="K53" i="17"/>
  <c r="K143" i="17"/>
  <c r="K111" i="17"/>
  <c r="K79" i="17"/>
  <c r="K47" i="17"/>
  <c r="K15" i="17"/>
  <c r="K7" i="17"/>
  <c r="K162" i="17"/>
  <c r="K122" i="17"/>
  <c r="K90" i="17"/>
  <c r="K62" i="17"/>
  <c r="K30" i="17"/>
  <c r="K6" i="17"/>
  <c r="K141" i="17"/>
  <c r="K109" i="17"/>
  <c r="K77" i="17"/>
  <c r="K49" i="17"/>
  <c r="K9" i="17"/>
  <c r="K152" i="17"/>
  <c r="K136" i="17"/>
  <c r="K120" i="17"/>
  <c r="K104" i="17"/>
  <c r="K88" i="17"/>
  <c r="K72" i="17"/>
  <c r="K56" i="17"/>
  <c r="K40" i="17"/>
  <c r="K24" i="17"/>
  <c r="K8" i="17"/>
  <c r="K126" i="17"/>
  <c r="K94" i="17"/>
  <c r="K58" i="17"/>
  <c r="K26" i="17"/>
  <c r="K137" i="17"/>
  <c r="K105" i="17"/>
  <c r="K69" i="17"/>
  <c r="K29" i="17"/>
  <c r="K151" i="17"/>
  <c r="K135" i="17"/>
  <c r="K119" i="17"/>
  <c r="K103" i="17"/>
  <c r="K87" i="17"/>
  <c r="K71" i="17"/>
  <c r="K55" i="17"/>
  <c r="K39" i="17"/>
  <c r="K23" i="17"/>
  <c r="E29" i="4"/>
  <c r="I22" i="17"/>
  <c r="E29" i="7"/>
  <c r="E30" i="7"/>
  <c r="E29" i="6"/>
  <c r="E30" i="6"/>
  <c r="M8" i="5"/>
  <c r="M12" i="5"/>
  <c r="M24" i="5"/>
  <c r="M28" i="5"/>
  <c r="M44" i="5"/>
  <c r="M48" i="5"/>
  <c r="M56" i="5"/>
  <c r="M60" i="5"/>
  <c r="M64" i="5"/>
  <c r="M72" i="5"/>
  <c r="M80" i="5"/>
  <c r="M88" i="5"/>
  <c r="M96" i="5"/>
  <c r="M104" i="5"/>
  <c r="M124" i="5"/>
  <c r="M132" i="5"/>
  <c r="M3" i="5"/>
  <c r="M9" i="5"/>
  <c r="M21" i="5"/>
  <c r="M37" i="5"/>
  <c r="M45" i="5"/>
  <c r="M53" i="5"/>
  <c r="M69" i="5"/>
  <c r="M77" i="5"/>
  <c r="M85" i="5"/>
  <c r="M101" i="5"/>
  <c r="M109" i="5"/>
  <c r="M133" i="5"/>
  <c r="M141" i="5"/>
  <c r="M149" i="5"/>
  <c r="M10" i="5"/>
  <c r="M18" i="5"/>
  <c r="M26" i="5"/>
  <c r="M34" i="5"/>
  <c r="M42" i="5"/>
  <c r="M58" i="5"/>
  <c r="M66" i="5"/>
  <c r="M74" i="5"/>
  <c r="M90" i="5"/>
  <c r="M106" i="5"/>
  <c r="M15" i="5"/>
  <c r="M19" i="5"/>
  <c r="M23" i="5"/>
  <c r="F29" i="5" s="1"/>
  <c r="M35" i="5"/>
  <c r="M47" i="5"/>
  <c r="M51" i="5"/>
  <c r="M63" i="5"/>
  <c r="M67" i="5"/>
  <c r="M71" i="5"/>
  <c r="M75" i="5"/>
  <c r="M79" i="5"/>
  <c r="M83" i="5"/>
  <c r="M87" i="5"/>
  <c r="M91" i="5"/>
  <c r="M95" i="5"/>
  <c r="M99" i="5"/>
  <c r="M103" i="5"/>
  <c r="M107" i="5"/>
  <c r="M111" i="5"/>
  <c r="M115" i="5"/>
  <c r="M123" i="5"/>
  <c r="M127" i="5"/>
  <c r="M131" i="5"/>
  <c r="M135" i="5"/>
  <c r="M143" i="5"/>
  <c r="M147" i="5"/>
  <c r="M151" i="5"/>
  <c r="M155" i="5"/>
  <c r="M159" i="5"/>
  <c r="M163" i="5"/>
  <c r="M92" i="5"/>
  <c r="M100" i="5"/>
  <c r="M108" i="5"/>
  <c r="M116" i="5"/>
  <c r="M136" i="5"/>
  <c r="M140" i="5"/>
  <c r="M160" i="5"/>
  <c r="M5" i="5"/>
  <c r="M13" i="5"/>
  <c r="M25" i="5"/>
  <c r="M33" i="5"/>
  <c r="M49" i="5"/>
  <c r="M65" i="5"/>
  <c r="M81" i="5"/>
  <c r="M89" i="5"/>
  <c r="M97" i="5"/>
  <c r="M113" i="5"/>
  <c r="M121" i="5"/>
  <c r="M129" i="5"/>
  <c r="M153" i="5"/>
  <c r="M161" i="5"/>
  <c r="M14" i="5"/>
  <c r="M22" i="5"/>
  <c r="M30" i="5"/>
  <c r="M38" i="5"/>
  <c r="M46" i="5"/>
  <c r="M62" i="5"/>
  <c r="M70" i="5"/>
  <c r="M78" i="5"/>
  <c r="M86" i="5"/>
  <c r="M94" i="5"/>
  <c r="M102" i="5"/>
  <c r="M122" i="5"/>
  <c r="M138" i="5"/>
  <c r="M154" i="5"/>
  <c r="M110" i="5"/>
  <c r="M126" i="5"/>
  <c r="M142" i="5"/>
  <c r="M158" i="5"/>
  <c r="M146" i="5"/>
  <c r="M162" i="5"/>
  <c r="M118" i="5"/>
  <c r="M134" i="5"/>
  <c r="M150" i="5"/>
  <c r="M10" i="4"/>
  <c r="M14" i="4"/>
  <c r="M18" i="4"/>
  <c r="M22" i="4"/>
  <c r="M30" i="4"/>
  <c r="M34" i="4"/>
  <c r="M38" i="4"/>
  <c r="M46" i="4"/>
  <c r="M50" i="4"/>
  <c r="M54" i="4"/>
  <c r="M58" i="4"/>
  <c r="M62" i="4"/>
  <c r="M66" i="4"/>
  <c r="M78" i="4"/>
  <c r="M82" i="4"/>
  <c r="M86" i="4"/>
  <c r="M90" i="4"/>
  <c r="M94" i="4"/>
  <c r="M98" i="4"/>
  <c r="M102" i="4"/>
  <c r="M110" i="4"/>
  <c r="M114" i="4"/>
  <c r="M118" i="4"/>
  <c r="M126" i="4"/>
  <c r="M130" i="4"/>
  <c r="M134" i="4"/>
  <c r="M138" i="4"/>
  <c r="M142" i="4"/>
  <c r="M146" i="4"/>
  <c r="M150" i="4"/>
  <c r="M158" i="4"/>
  <c r="M162" i="4"/>
  <c r="M11" i="4"/>
  <c r="M15" i="4"/>
  <c r="M23" i="4"/>
  <c r="F29" i="4" s="1"/>
  <c r="M27" i="4"/>
  <c r="M35" i="4"/>
  <c r="M51" i="4"/>
  <c r="M55" i="4"/>
  <c r="M63" i="4"/>
  <c r="M75" i="4"/>
  <c r="M83" i="4"/>
  <c r="M87" i="4"/>
  <c r="M103" i="4"/>
  <c r="M111" i="4"/>
  <c r="M115" i="4"/>
  <c r="M123" i="4"/>
  <c r="M131" i="4"/>
  <c r="M139" i="4"/>
  <c r="M147" i="4"/>
  <c r="M159" i="4"/>
  <c r="M4" i="4"/>
  <c r="M12" i="4"/>
  <c r="M20" i="4"/>
  <c r="M24" i="4"/>
  <c r="M28" i="4"/>
  <c r="M36" i="4"/>
  <c r="M44" i="4"/>
  <c r="M52" i="4"/>
  <c r="M64" i="4"/>
  <c r="M72" i="4"/>
  <c r="M80" i="4"/>
  <c r="M88" i="4"/>
  <c r="M104" i="4"/>
  <c r="M112" i="4"/>
  <c r="M120" i="4"/>
  <c r="M128" i="4"/>
  <c r="M136" i="4"/>
  <c r="M144" i="4"/>
  <c r="M152" i="4"/>
  <c r="M7" i="4"/>
  <c r="M19" i="4"/>
  <c r="M31" i="4"/>
  <c r="M39" i="4"/>
  <c r="M59" i="4"/>
  <c r="M71" i="4"/>
  <c r="M79" i="4"/>
  <c r="M91" i="4"/>
  <c r="M99" i="4"/>
  <c r="M107" i="4"/>
  <c r="M119" i="4"/>
  <c r="M135" i="4"/>
  <c r="M143" i="4"/>
  <c r="M155" i="4"/>
  <c r="M8" i="4"/>
  <c r="M32" i="4"/>
  <c r="M40" i="4"/>
  <c r="M60" i="4"/>
  <c r="M68" i="4"/>
  <c r="M76" i="4"/>
  <c r="M84" i="4"/>
  <c r="M92" i="4"/>
  <c r="M108" i="4"/>
  <c r="M124" i="4"/>
  <c r="M132" i="4"/>
  <c r="M140" i="4"/>
  <c r="M148" i="4"/>
  <c r="M156" i="4"/>
  <c r="M5" i="4"/>
  <c r="M85" i="4"/>
  <c r="M25" i="4"/>
  <c r="M73" i="4"/>
  <c r="M105" i="4"/>
  <c r="M137" i="4"/>
  <c r="M3" i="4"/>
  <c r="M13" i="4"/>
  <c r="M29" i="4"/>
  <c r="M61" i="4"/>
  <c r="M77" i="4"/>
  <c r="M125" i="4"/>
  <c r="M141" i="4"/>
  <c r="M157" i="4"/>
  <c r="M17" i="4"/>
  <c r="M33" i="4"/>
  <c r="M49" i="4"/>
  <c r="M65" i="4"/>
  <c r="M81" i="4"/>
  <c r="M97" i="4"/>
  <c r="M113" i="4"/>
  <c r="M129" i="4"/>
  <c r="M145" i="4"/>
  <c r="M160" i="4"/>
  <c r="M21" i="4"/>
  <c r="M53" i="4"/>
  <c r="M69" i="4"/>
  <c r="M101" i="4"/>
  <c r="M117" i="4"/>
  <c r="M133" i="4"/>
  <c r="M149" i="4"/>
  <c r="M9" i="4"/>
  <c r="M41" i="4"/>
  <c r="M57" i="4"/>
  <c r="M89" i="4"/>
  <c r="M121" i="4"/>
  <c r="M145" i="5"/>
  <c r="M98" i="5"/>
  <c r="M27" i="5"/>
  <c r="M125" i="5"/>
  <c r="M39" i="5"/>
  <c r="M112" i="5"/>
  <c r="M82" i="5"/>
  <c r="M4" i="5"/>
  <c r="M156" i="5"/>
  <c r="M105" i="5"/>
  <c r="M157" i="5"/>
  <c r="M130" i="5"/>
  <c r="M41" i="5"/>
  <c r="M43" i="5"/>
  <c r="M128" i="5"/>
  <c r="M144" i="5"/>
  <c r="M20" i="5"/>
  <c r="M68" i="5"/>
  <c r="M50" i="5"/>
  <c r="M84" i="5"/>
  <c r="M36" i="5"/>
  <c r="M17" i="5"/>
  <c r="M52" i="5"/>
  <c r="M120" i="5"/>
  <c r="M31" i="5"/>
  <c r="M73" i="5"/>
  <c r="M148" i="5"/>
  <c r="M139" i="5"/>
  <c r="M54" i="5"/>
  <c r="M16" i="5"/>
  <c r="M6" i="5"/>
  <c r="M29" i="5"/>
  <c r="M117" i="5"/>
  <c r="M152" i="5"/>
  <c r="M11" i="5"/>
  <c r="M55" i="5"/>
  <c r="M119" i="5"/>
  <c r="M57" i="5"/>
  <c r="M40" i="5"/>
  <c r="M76" i="5"/>
  <c r="M59" i="5"/>
  <c r="M32" i="5"/>
  <c r="M137" i="5"/>
  <c r="M114" i="5"/>
  <c r="M7" i="5"/>
  <c r="M61" i="5"/>
  <c r="M93" i="5"/>
  <c r="M122" i="4"/>
  <c r="M47" i="4"/>
  <c r="M70" i="4"/>
  <c r="M96" i="4"/>
  <c r="M106" i="4"/>
  <c r="M93" i="4"/>
  <c r="M48" i="4"/>
  <c r="M43" i="4"/>
  <c r="M127" i="4"/>
  <c r="M95" i="4"/>
  <c r="M109" i="4"/>
  <c r="M45" i="4"/>
  <c r="M16" i="4"/>
  <c r="M153" i="4"/>
  <c r="M74" i="4"/>
  <c r="M6" i="4"/>
  <c r="M151" i="4"/>
  <c r="M37" i="4"/>
  <c r="M56" i="4"/>
  <c r="M154" i="4"/>
  <c r="M26" i="4"/>
  <c r="M163" i="4"/>
  <c r="M67" i="4"/>
  <c r="M42" i="4"/>
  <c r="M161" i="4"/>
  <c r="M116" i="4"/>
  <c r="M100" i="4"/>
  <c r="F30" i="7" l="1"/>
</calcChain>
</file>

<file path=xl/sharedStrings.xml><?xml version="1.0" encoding="utf-8"?>
<sst xmlns="http://schemas.openxmlformats.org/spreadsheetml/2006/main" count="573" uniqueCount="217">
  <si>
    <t>G [MSK]</t>
  </si>
  <si>
    <t>V</t>
  </si>
  <si>
    <t>VI</t>
  </si>
  <si>
    <t>VII</t>
  </si>
  <si>
    <t>VIII</t>
  </si>
  <si>
    <t>IX</t>
  </si>
  <si>
    <t>X</t>
  </si>
  <si>
    <t>C(G) [g]</t>
  </si>
  <si>
    <t>HAZARD</t>
  </si>
  <si>
    <t>CORNER PERIODS</t>
  </si>
  <si>
    <t>L [m]</t>
  </si>
  <si>
    <t>n [floors]</t>
  </si>
  <si>
    <t>h,int [m]</t>
  </si>
  <si>
    <t>H [m]</t>
  </si>
  <si>
    <t>GEOMETRY</t>
  </si>
  <si>
    <t>PERIODS IN EACH DIRECTION</t>
  </si>
  <si>
    <t>SPECTRAL AMPLIFICATION</t>
  </si>
  <si>
    <t>[factor]</t>
  </si>
  <si>
    <t>DIRECTION</t>
  </si>
  <si>
    <t>direction</t>
  </si>
  <si>
    <t>horizontal</t>
  </si>
  <si>
    <t>vertical</t>
  </si>
  <si>
    <t>factor</t>
  </si>
  <si>
    <t>DAMPING</t>
  </si>
  <si>
    <t>B</t>
  </si>
  <si>
    <t>β</t>
  </si>
  <si>
    <t>VERTICAL</t>
  </si>
  <si>
    <t>REFERENCE VALUE</t>
  </si>
  <si>
    <t>R</t>
  </si>
  <si>
    <t>TYPE OF STRUCTURE</t>
  </si>
  <si>
    <t>partitions</t>
  </si>
  <si>
    <t>low</t>
  </si>
  <si>
    <t>high</t>
  </si>
  <si>
    <t>IMPORTANCE</t>
  </si>
  <si>
    <t>PARTITIONS</t>
  </si>
  <si>
    <t>walls</t>
  </si>
  <si>
    <t>RC</t>
  </si>
  <si>
    <t>steel</t>
  </si>
  <si>
    <t>structural type</t>
  </si>
  <si>
    <t>T1 [s]</t>
  </si>
  <si>
    <t>T2 [s]</t>
  </si>
  <si>
    <t>T3 [s]</t>
  </si>
  <si>
    <t>SOIL</t>
  </si>
  <si>
    <t>ground</t>
  </si>
  <si>
    <t>foundation</t>
  </si>
  <si>
    <t>poor</t>
  </si>
  <si>
    <t>good</t>
  </si>
  <si>
    <t>rock very good</t>
  </si>
  <si>
    <t>low partit</t>
  </si>
  <si>
    <t>high partit</t>
  </si>
  <si>
    <t>piles end</t>
  </si>
  <si>
    <t>piles height</t>
  </si>
  <si>
    <t>plate</t>
  </si>
  <si>
    <t>δ</t>
  </si>
  <si>
    <t>T [s]</t>
  </si>
  <si>
    <t>Sa(T) [g]</t>
  </si>
  <si>
    <t>individual</t>
  </si>
  <si>
    <t>lineal</t>
  </si>
  <si>
    <t>BRACE</t>
  </si>
  <si>
    <t>yes</t>
  </si>
  <si>
    <t>no</t>
  </si>
  <si>
    <t>life span ratio</t>
  </si>
  <si>
    <t>life span [years]</t>
  </si>
  <si>
    <t>ab [g]</t>
  </si>
  <si>
    <t>K</t>
  </si>
  <si>
    <t>ρ</t>
  </si>
  <si>
    <t>soil type</t>
  </si>
  <si>
    <t>Ci</t>
  </si>
  <si>
    <t>I</t>
  </si>
  <si>
    <t>II</t>
  </si>
  <si>
    <t>III</t>
  </si>
  <si>
    <t>composed</t>
  </si>
  <si>
    <t>type</t>
  </si>
  <si>
    <t>C</t>
  </si>
  <si>
    <t>d [m]</t>
  </si>
  <si>
    <t>Ccomposed</t>
  </si>
  <si>
    <t>Csimple</t>
  </si>
  <si>
    <t>Ω [%]</t>
  </si>
  <si>
    <t>ν</t>
  </si>
  <si>
    <t>BEHAVIOUR FACTOR</t>
  </si>
  <si>
    <t>μ</t>
  </si>
  <si>
    <t>bracing</t>
  </si>
  <si>
    <t>B [m]</t>
  </si>
  <si>
    <t>Tlim [s]</t>
  </si>
  <si>
    <t>T0 [s]</t>
  </si>
  <si>
    <t>α(T0)</t>
  </si>
  <si>
    <t>α(T)</t>
  </si>
  <si>
    <t>ac [g]</t>
  </si>
  <si>
    <t>IV</t>
  </si>
  <si>
    <t>S</t>
  </si>
  <si>
    <t>α(Ta)</t>
  </si>
  <si>
    <t>Ta [s]</t>
  </si>
  <si>
    <t>Tb [s]</t>
  </si>
  <si>
    <t>Tb (s)</t>
  </si>
  <si>
    <t>Tc (s)</t>
  </si>
  <si>
    <t>Td (s)</t>
  </si>
  <si>
    <t>EC8</t>
  </si>
  <si>
    <t>importance</t>
  </si>
  <si>
    <t>γi</t>
  </si>
  <si>
    <t>importance class</t>
  </si>
  <si>
    <t>for Spain</t>
  </si>
  <si>
    <t>agR [g]</t>
  </si>
  <si>
    <t>TYPE OF SPECTRUM</t>
  </si>
  <si>
    <t>type of spectrum</t>
  </si>
  <si>
    <t>A</t>
  </si>
  <si>
    <t>D</t>
  </si>
  <si>
    <t>E</t>
  </si>
  <si>
    <t>ag [g]</t>
  </si>
  <si>
    <t>ζ [%]</t>
  </si>
  <si>
    <t>η</t>
  </si>
  <si>
    <t>q</t>
  </si>
  <si>
    <t>elastic</t>
  </si>
  <si>
    <t>design</t>
  </si>
  <si>
    <t>masonry</t>
  </si>
  <si>
    <t>Ac [m2]</t>
  </si>
  <si>
    <t>4.3.3.2.2(4)</t>
  </si>
  <si>
    <t>Ct</t>
  </si>
  <si>
    <t>other</t>
  </si>
  <si>
    <t>DC</t>
  </si>
  <si>
    <t>H</t>
  </si>
  <si>
    <t>M</t>
  </si>
  <si>
    <t>q0</t>
  </si>
  <si>
    <t>kw</t>
  </si>
  <si>
    <t>α1/αu</t>
  </si>
  <si>
    <t>manual</t>
  </si>
  <si>
    <t>uncoupled wall</t>
  </si>
  <si>
    <t>inverted pendulum</t>
  </si>
  <si>
    <t>torsional flexible</t>
  </si>
  <si>
    <t>bays</t>
  </si>
  <si>
    <t>frame</t>
  </si>
  <si>
    <t>dual frame-equivalent</t>
  </si>
  <si>
    <t>dual wall-equivalent</t>
  </si>
  <si>
    <t>coupled wall</t>
  </si>
  <si>
    <t>max</t>
  </si>
  <si>
    <t>α0 (walls)</t>
  </si>
  <si>
    <t>5.2.2.2(12)</t>
  </si>
  <si>
    <t>qmanual</t>
  </si>
  <si>
    <t>uncoupled walls</t>
  </si>
  <si>
    <t>regularity in plan</t>
  </si>
  <si>
    <t>regularity in elevation</t>
  </si>
  <si>
    <t>Td [s]</t>
  </si>
  <si>
    <t>Tc [s]</t>
  </si>
  <si>
    <t>α(Tb)</t>
  </si>
  <si>
    <t>avg/ag</t>
  </si>
  <si>
    <t>Sd(T) [cm]</t>
  </si>
  <si>
    <t>Tmanual [s]</t>
  </si>
  <si>
    <t>L</t>
  </si>
  <si>
    <t>f0</t>
  </si>
  <si>
    <t>C(G)·R [g]</t>
  </si>
  <si>
    <t>graphics T dividing branches</t>
  </si>
  <si>
    <t>ac·S [g]</t>
  </si>
  <si>
    <t>ab·ρ [g]</t>
  </si>
  <si>
    <t>ag·S [g]</t>
  </si>
  <si>
    <t>conversion TR</t>
  </si>
  <si>
    <t>conversion S</t>
  </si>
  <si>
    <t>(Spanish National Annex)</t>
  </si>
  <si>
    <t>SOIL FACTOR</t>
  </si>
  <si>
    <r>
      <t>ab·</t>
    </r>
    <r>
      <rPr>
        <sz val="11"/>
        <color theme="1"/>
        <rFont val="Calibri"/>
        <family val="2"/>
      </rPr>
      <t>ρ [g]</t>
    </r>
  </si>
  <si>
    <t>type I</t>
  </si>
  <si>
    <t>type II</t>
  </si>
  <si>
    <t>type III</t>
  </si>
  <si>
    <t>type IV</t>
  </si>
  <si>
    <t>CONVERSION FACTOR</t>
  </si>
  <si>
    <t>γI=1.00</t>
  </si>
  <si>
    <t>γI=1.30</t>
  </si>
  <si>
    <t>medium</t>
  </si>
  <si>
    <t>rock</t>
  </si>
  <si>
    <t>MV-101</t>
  </si>
  <si>
    <t>PGS-1</t>
  </si>
  <si>
    <t>PDS-1</t>
  </si>
  <si>
    <t>NCSR-94</t>
  </si>
  <si>
    <t>NCSE-02</t>
  </si>
  <si>
    <t>EC8 (2004)</t>
  </si>
  <si>
    <t>Srock variable</t>
  </si>
  <si>
    <t>min</t>
  </si>
  <si>
    <t>Scree</t>
  </si>
  <si>
    <t>Dry sands</t>
  </si>
  <si>
    <t>Wet sands</t>
  </si>
  <si>
    <t>Saturated shales</t>
  </si>
  <si>
    <t>Marls</t>
  </si>
  <si>
    <t>Saturated sand</t>
  </si>
  <si>
    <t>Saturated sandstones</t>
  </si>
  <si>
    <t>Limestones</t>
  </si>
  <si>
    <t>Chalk</t>
  </si>
  <si>
    <t>Salt</t>
  </si>
  <si>
    <t>Anhydrite</t>
  </si>
  <si>
    <t>Dolomite</t>
  </si>
  <si>
    <t>Granite</t>
  </si>
  <si>
    <t>Basalt</t>
  </si>
  <si>
    <t>Gneiss</t>
  </si>
  <si>
    <t>Coal</t>
  </si>
  <si>
    <t>VS/VP</t>
  </si>
  <si>
    <t>VS [m/s]</t>
  </si>
  <si>
    <t>VP [m/s]</t>
  </si>
  <si>
    <t>VS,min</t>
  </si>
  <si>
    <t>-</t>
  </si>
  <si>
    <t>life span (only for Spain) [years]</t>
  </si>
  <si>
    <t>Medium-generation to old generation codes</t>
  </si>
  <si>
    <t>Old generation to medium generation codes</t>
  </si>
  <si>
    <t>VS,max</t>
  </si>
  <si>
    <t>VP,min</t>
  </si>
  <si>
    <t>VP,max</t>
  </si>
  <si>
    <t>Rock</t>
  </si>
  <si>
    <t>Dense</t>
  </si>
  <si>
    <t>Medium</t>
  </si>
  <si>
    <t>Loose</t>
  </si>
  <si>
    <t>(mean)</t>
  </si>
  <si>
    <t>[m/s]</t>
  </si>
  <si>
    <t>Sv(T) [m/s]</t>
  </si>
  <si>
    <t>[s]</t>
  </si>
  <si>
    <t>[g]</t>
  </si>
  <si>
    <t>[cm]</t>
  </si>
  <si>
    <t>Sd(T)</t>
  </si>
  <si>
    <t>Sa(T)</t>
  </si>
  <si>
    <t>T</t>
  </si>
  <si>
    <t>[-]</t>
  </si>
  <si>
    <t>Sv(T)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</si>
</sst>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14999847407452621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2" fontId="0" fillId="0" borderId="4" xfId="0" applyNumberFormat="1" applyBorder="1"/>
    <xf numFmtId="2" fontId="0" fillId="0" borderId="6" xfId="0" applyNumberFormat="1" applyBorder="1"/>
    <xf numFmtId="0" fontId="1" fillId="0" borderId="0" xfId="0" applyFont="1"/>
    <xf numFmtId="164" fontId="0" fillId="0" borderId="0" xfId="0" applyNumberFormat="1"/>
    <xf numFmtId="0" fontId="0" fillId="0" borderId="4" xfId="0" applyBorder="1"/>
    <xf numFmtId="0" fontId="0" fillId="2" borderId="0" xfId="0" applyFill="1"/>
    <xf numFmtId="165" fontId="0" fillId="2" borderId="0" xfId="0" applyNumberFormat="1" applyFill="1"/>
    <xf numFmtId="0" fontId="0" fillId="3" borderId="0" xfId="0" applyFill="1"/>
    <xf numFmtId="0" fontId="1" fillId="3" borderId="0" xfId="0" applyFont="1" applyFill="1"/>
    <xf numFmtId="2" fontId="0" fillId="3" borderId="0" xfId="0" applyNumberFormat="1" applyFill="1"/>
    <xf numFmtId="0" fontId="0" fillId="4" borderId="0" xfId="0" applyFill="1"/>
    <xf numFmtId="166" fontId="0" fillId="0" borderId="0" xfId="0" applyNumberFormat="1"/>
    <xf numFmtId="165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0" fillId="0" borderId="0" xfId="0" applyFill="1" applyBorder="1"/>
    <xf numFmtId="2" fontId="0" fillId="0" borderId="2" xfId="0" applyNumberFormat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Border="1"/>
    <xf numFmtId="0" fontId="0" fillId="0" borderId="8" xfId="0" applyBorder="1"/>
    <xf numFmtId="2" fontId="0" fillId="4" borderId="0" xfId="0" applyNumberFormat="1" applyFill="1"/>
    <xf numFmtId="0" fontId="0" fillId="3" borderId="0" xfId="0" applyFill="1" applyBorder="1"/>
    <xf numFmtId="0" fontId="1" fillId="0" borderId="5" xfId="0" applyFont="1" applyBorder="1"/>
    <xf numFmtId="164" fontId="0" fillId="0" borderId="6" xfId="0" applyNumberFormat="1" applyBorder="1"/>
    <xf numFmtId="0" fontId="1" fillId="0" borderId="0" xfId="0" applyFont="1" applyFill="1"/>
    <xf numFmtId="2" fontId="0" fillId="0" borderId="0" xfId="0" applyNumberFormat="1" applyFill="1"/>
    <xf numFmtId="2" fontId="1" fillId="3" borderId="0" xfId="0" applyNumberFormat="1" applyFont="1" applyFill="1"/>
    <xf numFmtId="164" fontId="0" fillId="0" borderId="4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0" xfId="0" quotePrefix="1"/>
    <xf numFmtId="0" fontId="1" fillId="0" borderId="0" xfId="0" applyFont="1" applyFill="1" applyBorder="1"/>
    <xf numFmtId="2" fontId="0" fillId="0" borderId="9" xfId="0" applyNumberFormat="1" applyBorder="1"/>
    <xf numFmtId="0" fontId="1" fillId="0" borderId="7" xfId="0" applyFont="1" applyBorder="1"/>
    <xf numFmtId="0" fontId="0" fillId="0" borderId="8" xfId="0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0" fillId="0" borderId="9" xfId="0" applyBorder="1"/>
    <xf numFmtId="0" fontId="3" fillId="0" borderId="0" xfId="0" applyFont="1"/>
    <xf numFmtId="165" fontId="3" fillId="0" borderId="0" xfId="0" applyNumberFormat="1" applyFont="1"/>
    <xf numFmtId="2" fontId="0" fillId="0" borderId="0" xfId="0" applyNumberFormat="1" applyFill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0" fontId="1" fillId="3" borderId="0" xfId="0" applyFont="1" applyFill="1" applyBorder="1"/>
    <xf numFmtId="2" fontId="0" fillId="3" borderId="0" xfId="0" applyNumberFormat="1" applyFill="1" applyBorder="1"/>
    <xf numFmtId="164" fontId="0" fillId="0" borderId="0" xfId="0" applyNumberFormat="1" applyFill="1" applyBorder="1"/>
    <xf numFmtId="166" fontId="0" fillId="0" borderId="0" xfId="0" applyNumberFormat="1" applyFill="1" applyBorder="1"/>
    <xf numFmtId="0" fontId="0" fillId="4" borderId="0" xfId="0" applyFill="1" applyBorder="1"/>
    <xf numFmtId="2" fontId="0" fillId="4" borderId="0" xfId="0" applyNumberFormat="1" applyFill="1" applyBorder="1"/>
    <xf numFmtId="0" fontId="0" fillId="3" borderId="1" xfId="0" applyFill="1" applyBorder="1"/>
    <xf numFmtId="166" fontId="0" fillId="4" borderId="0" xfId="0" applyNumberFormat="1" applyFill="1"/>
    <xf numFmtId="2" fontId="0" fillId="3" borderId="2" xfId="0" applyNumberFormat="1" applyFill="1" applyBorder="1"/>
    <xf numFmtId="1" fontId="0" fillId="0" borderId="0" xfId="0" applyNumberFormat="1"/>
    <xf numFmtId="0" fontId="4" fillId="0" borderId="0" xfId="0" applyFont="1" applyFill="1"/>
    <xf numFmtId="0" fontId="5" fillId="0" borderId="0" xfId="0" applyFont="1"/>
    <xf numFmtId="2" fontId="5" fillId="0" borderId="0" xfId="0" applyNumberFormat="1" applyFont="1"/>
    <xf numFmtId="0" fontId="0" fillId="3" borderId="7" xfId="0" applyFill="1" applyBorder="1"/>
    <xf numFmtId="2" fontId="0" fillId="3" borderId="8" xfId="0" applyNumberFormat="1" applyFill="1" applyBorder="1"/>
    <xf numFmtId="0" fontId="6" fillId="0" borderId="0" xfId="0" applyFont="1"/>
    <xf numFmtId="2" fontId="6" fillId="0" borderId="0" xfId="0" applyNumberFormat="1" applyFont="1"/>
    <xf numFmtId="0" fontId="6" fillId="0" borderId="0" xfId="0" applyFont="1" applyFill="1" applyBorder="1"/>
  </cellXfs>
  <cellStyles count="1">
    <cellStyle name="Normal" xfId="0" builtinId="0"/>
  </cellStyles>
  <dxfs count="4"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'MV-101 (1962)'!$L$1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'MV-101 (1962)'!$K$3:$K$403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8.1749999999999901</c:v>
                </c:pt>
                <c:pt idx="328">
                  <c:v>8.1999999999999904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8.2999999999999901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'MV-101 (1962)'!$L$3:$L$403</c:f>
              <c:numCache>
                <c:formatCode>0.0000</c:formatCode>
                <c:ptCount val="401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0.08</c:v>
                </c:pt>
                <c:pt idx="19">
                  <c:v>0.08</c:v>
                </c:pt>
                <c:pt idx="20">
                  <c:v>0.08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  <c:pt idx="26">
                  <c:v>0.08</c:v>
                </c:pt>
                <c:pt idx="27">
                  <c:v>0.08</c:v>
                </c:pt>
                <c:pt idx="28">
                  <c:v>0.08</c:v>
                </c:pt>
                <c:pt idx="29">
                  <c:v>0.08</c:v>
                </c:pt>
                <c:pt idx="30">
                  <c:v>0.08</c:v>
                </c:pt>
                <c:pt idx="31">
                  <c:v>0.08</c:v>
                </c:pt>
                <c:pt idx="32">
                  <c:v>0.08</c:v>
                </c:pt>
                <c:pt idx="33">
                  <c:v>0.08</c:v>
                </c:pt>
                <c:pt idx="34">
                  <c:v>0.08</c:v>
                </c:pt>
                <c:pt idx="35">
                  <c:v>0.08</c:v>
                </c:pt>
                <c:pt idx="36">
                  <c:v>0.08</c:v>
                </c:pt>
                <c:pt idx="37">
                  <c:v>0.08</c:v>
                </c:pt>
                <c:pt idx="38">
                  <c:v>0.08</c:v>
                </c:pt>
                <c:pt idx="39">
                  <c:v>0.08</c:v>
                </c:pt>
                <c:pt idx="40">
                  <c:v>0.08</c:v>
                </c:pt>
                <c:pt idx="41">
                  <c:v>0.08</c:v>
                </c:pt>
                <c:pt idx="42">
                  <c:v>0.08</c:v>
                </c:pt>
                <c:pt idx="43">
                  <c:v>0.08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0.08</c:v>
                </c:pt>
                <c:pt idx="51">
                  <c:v>0.08</c:v>
                </c:pt>
                <c:pt idx="52">
                  <c:v>0.08</c:v>
                </c:pt>
                <c:pt idx="53">
                  <c:v>0.08</c:v>
                </c:pt>
                <c:pt idx="54">
                  <c:v>0.08</c:v>
                </c:pt>
                <c:pt idx="55">
                  <c:v>0.08</c:v>
                </c:pt>
                <c:pt idx="56">
                  <c:v>0.08</c:v>
                </c:pt>
                <c:pt idx="57">
                  <c:v>0.08</c:v>
                </c:pt>
                <c:pt idx="58">
                  <c:v>0.08</c:v>
                </c:pt>
                <c:pt idx="59">
                  <c:v>0.08</c:v>
                </c:pt>
                <c:pt idx="60">
                  <c:v>0.08</c:v>
                </c:pt>
                <c:pt idx="61">
                  <c:v>0.08</c:v>
                </c:pt>
                <c:pt idx="62">
                  <c:v>0.08</c:v>
                </c:pt>
                <c:pt idx="63">
                  <c:v>0.08</c:v>
                </c:pt>
                <c:pt idx="64">
                  <c:v>0.08</c:v>
                </c:pt>
                <c:pt idx="65">
                  <c:v>0.08</c:v>
                </c:pt>
                <c:pt idx="66">
                  <c:v>0.08</c:v>
                </c:pt>
                <c:pt idx="67">
                  <c:v>0.08</c:v>
                </c:pt>
                <c:pt idx="68">
                  <c:v>0.08</c:v>
                </c:pt>
                <c:pt idx="69">
                  <c:v>0.08</c:v>
                </c:pt>
                <c:pt idx="70">
                  <c:v>0.08</c:v>
                </c:pt>
                <c:pt idx="71">
                  <c:v>0.08</c:v>
                </c:pt>
                <c:pt idx="72">
                  <c:v>0.08</c:v>
                </c:pt>
                <c:pt idx="73">
                  <c:v>0.08</c:v>
                </c:pt>
                <c:pt idx="74">
                  <c:v>0.08</c:v>
                </c:pt>
                <c:pt idx="75">
                  <c:v>0.08</c:v>
                </c:pt>
                <c:pt idx="76">
                  <c:v>0.08</c:v>
                </c:pt>
                <c:pt idx="77">
                  <c:v>0.08</c:v>
                </c:pt>
                <c:pt idx="78">
                  <c:v>0.08</c:v>
                </c:pt>
                <c:pt idx="79">
                  <c:v>0.08</c:v>
                </c:pt>
                <c:pt idx="80">
                  <c:v>0.08</c:v>
                </c:pt>
                <c:pt idx="81">
                  <c:v>0.08</c:v>
                </c:pt>
                <c:pt idx="82">
                  <c:v>0.08</c:v>
                </c:pt>
                <c:pt idx="83">
                  <c:v>0.08</c:v>
                </c:pt>
                <c:pt idx="84">
                  <c:v>0.08</c:v>
                </c:pt>
                <c:pt idx="85">
                  <c:v>0.08</c:v>
                </c:pt>
                <c:pt idx="86">
                  <c:v>0.08</c:v>
                </c:pt>
                <c:pt idx="87">
                  <c:v>0.08</c:v>
                </c:pt>
                <c:pt idx="88">
                  <c:v>0.08</c:v>
                </c:pt>
                <c:pt idx="89">
                  <c:v>0.08</c:v>
                </c:pt>
                <c:pt idx="90">
                  <c:v>0.08</c:v>
                </c:pt>
                <c:pt idx="91">
                  <c:v>0.08</c:v>
                </c:pt>
                <c:pt idx="92">
                  <c:v>0.08</c:v>
                </c:pt>
                <c:pt idx="93">
                  <c:v>0.08</c:v>
                </c:pt>
                <c:pt idx="94">
                  <c:v>0.08</c:v>
                </c:pt>
                <c:pt idx="95">
                  <c:v>0.08</c:v>
                </c:pt>
                <c:pt idx="96">
                  <c:v>0.08</c:v>
                </c:pt>
                <c:pt idx="97">
                  <c:v>0.08</c:v>
                </c:pt>
                <c:pt idx="98">
                  <c:v>0.08</c:v>
                </c:pt>
                <c:pt idx="99">
                  <c:v>0.08</c:v>
                </c:pt>
                <c:pt idx="100">
                  <c:v>0.08</c:v>
                </c:pt>
                <c:pt idx="101">
                  <c:v>0.08</c:v>
                </c:pt>
                <c:pt idx="102">
                  <c:v>0.08</c:v>
                </c:pt>
                <c:pt idx="103">
                  <c:v>0.08</c:v>
                </c:pt>
                <c:pt idx="104">
                  <c:v>0.08</c:v>
                </c:pt>
                <c:pt idx="105">
                  <c:v>0.08</c:v>
                </c:pt>
                <c:pt idx="106">
                  <c:v>0.08</c:v>
                </c:pt>
                <c:pt idx="107">
                  <c:v>0.08</c:v>
                </c:pt>
                <c:pt idx="108">
                  <c:v>0.08</c:v>
                </c:pt>
                <c:pt idx="109">
                  <c:v>0.08</c:v>
                </c:pt>
                <c:pt idx="110">
                  <c:v>0.08</c:v>
                </c:pt>
                <c:pt idx="111">
                  <c:v>0.08</c:v>
                </c:pt>
                <c:pt idx="112">
                  <c:v>0.08</c:v>
                </c:pt>
                <c:pt idx="113">
                  <c:v>0.08</c:v>
                </c:pt>
                <c:pt idx="114">
                  <c:v>0.08</c:v>
                </c:pt>
                <c:pt idx="115">
                  <c:v>0.08</c:v>
                </c:pt>
                <c:pt idx="116">
                  <c:v>0.08</c:v>
                </c:pt>
                <c:pt idx="117">
                  <c:v>0.08</c:v>
                </c:pt>
                <c:pt idx="118">
                  <c:v>0.08</c:v>
                </c:pt>
                <c:pt idx="119">
                  <c:v>0.08</c:v>
                </c:pt>
                <c:pt idx="120">
                  <c:v>0.08</c:v>
                </c:pt>
                <c:pt idx="121">
                  <c:v>0.08</c:v>
                </c:pt>
                <c:pt idx="122">
                  <c:v>0.08</c:v>
                </c:pt>
                <c:pt idx="123">
                  <c:v>0.08</c:v>
                </c:pt>
                <c:pt idx="124">
                  <c:v>0.08</c:v>
                </c:pt>
                <c:pt idx="125">
                  <c:v>0.08</c:v>
                </c:pt>
                <c:pt idx="126">
                  <c:v>0.08</c:v>
                </c:pt>
                <c:pt idx="127">
                  <c:v>0.08</c:v>
                </c:pt>
                <c:pt idx="128">
                  <c:v>0.08</c:v>
                </c:pt>
                <c:pt idx="129">
                  <c:v>0.08</c:v>
                </c:pt>
                <c:pt idx="130">
                  <c:v>0.08</c:v>
                </c:pt>
                <c:pt idx="131">
                  <c:v>0.08</c:v>
                </c:pt>
                <c:pt idx="132">
                  <c:v>0.08</c:v>
                </c:pt>
                <c:pt idx="133">
                  <c:v>0.08</c:v>
                </c:pt>
                <c:pt idx="134">
                  <c:v>0.08</c:v>
                </c:pt>
                <c:pt idx="135">
                  <c:v>0.08</c:v>
                </c:pt>
                <c:pt idx="136">
                  <c:v>0.08</c:v>
                </c:pt>
                <c:pt idx="137">
                  <c:v>0.08</c:v>
                </c:pt>
                <c:pt idx="138">
                  <c:v>0.08</c:v>
                </c:pt>
                <c:pt idx="139">
                  <c:v>0.08</c:v>
                </c:pt>
                <c:pt idx="140">
                  <c:v>0.08</c:v>
                </c:pt>
                <c:pt idx="141">
                  <c:v>0.08</c:v>
                </c:pt>
                <c:pt idx="142">
                  <c:v>0.08</c:v>
                </c:pt>
                <c:pt idx="143">
                  <c:v>0.08</c:v>
                </c:pt>
                <c:pt idx="144">
                  <c:v>0.08</c:v>
                </c:pt>
                <c:pt idx="145">
                  <c:v>0.08</c:v>
                </c:pt>
                <c:pt idx="146">
                  <c:v>0.08</c:v>
                </c:pt>
                <c:pt idx="147">
                  <c:v>0.08</c:v>
                </c:pt>
                <c:pt idx="148">
                  <c:v>0.08</c:v>
                </c:pt>
                <c:pt idx="149">
                  <c:v>0.08</c:v>
                </c:pt>
                <c:pt idx="150">
                  <c:v>0.08</c:v>
                </c:pt>
                <c:pt idx="151">
                  <c:v>0.08</c:v>
                </c:pt>
                <c:pt idx="152">
                  <c:v>0.08</c:v>
                </c:pt>
                <c:pt idx="153">
                  <c:v>0.08</c:v>
                </c:pt>
                <c:pt idx="154">
                  <c:v>0.08</c:v>
                </c:pt>
                <c:pt idx="155">
                  <c:v>0.08</c:v>
                </c:pt>
                <c:pt idx="156">
                  <c:v>0.08</c:v>
                </c:pt>
                <c:pt idx="157">
                  <c:v>0.08</c:v>
                </c:pt>
                <c:pt idx="158">
                  <c:v>0.08</c:v>
                </c:pt>
                <c:pt idx="159">
                  <c:v>0.08</c:v>
                </c:pt>
                <c:pt idx="160">
                  <c:v>0.08</c:v>
                </c:pt>
                <c:pt idx="161">
                  <c:v>0.08</c:v>
                </c:pt>
                <c:pt idx="162">
                  <c:v>0.08</c:v>
                </c:pt>
                <c:pt idx="163">
                  <c:v>0.08</c:v>
                </c:pt>
                <c:pt idx="164">
                  <c:v>0.08</c:v>
                </c:pt>
                <c:pt idx="165">
                  <c:v>0.08</c:v>
                </c:pt>
                <c:pt idx="166">
                  <c:v>0.08</c:v>
                </c:pt>
                <c:pt idx="167">
                  <c:v>0.08</c:v>
                </c:pt>
                <c:pt idx="168">
                  <c:v>0.08</c:v>
                </c:pt>
                <c:pt idx="169">
                  <c:v>0.08</c:v>
                </c:pt>
                <c:pt idx="170">
                  <c:v>0.08</c:v>
                </c:pt>
                <c:pt idx="171">
                  <c:v>0.08</c:v>
                </c:pt>
                <c:pt idx="172">
                  <c:v>0.08</c:v>
                </c:pt>
                <c:pt idx="173">
                  <c:v>0.08</c:v>
                </c:pt>
                <c:pt idx="174">
                  <c:v>0.08</c:v>
                </c:pt>
                <c:pt idx="175">
                  <c:v>0.08</c:v>
                </c:pt>
                <c:pt idx="176">
                  <c:v>0.08</c:v>
                </c:pt>
                <c:pt idx="177">
                  <c:v>0.08</c:v>
                </c:pt>
                <c:pt idx="178">
                  <c:v>0.08</c:v>
                </c:pt>
                <c:pt idx="179">
                  <c:v>0.08</c:v>
                </c:pt>
                <c:pt idx="180">
                  <c:v>0.08</c:v>
                </c:pt>
                <c:pt idx="181">
                  <c:v>0.08</c:v>
                </c:pt>
                <c:pt idx="182">
                  <c:v>0.08</c:v>
                </c:pt>
                <c:pt idx="183">
                  <c:v>0.08</c:v>
                </c:pt>
                <c:pt idx="184">
                  <c:v>0.08</c:v>
                </c:pt>
                <c:pt idx="185">
                  <c:v>0.08</c:v>
                </c:pt>
                <c:pt idx="186">
                  <c:v>0.08</c:v>
                </c:pt>
                <c:pt idx="187">
                  <c:v>0.08</c:v>
                </c:pt>
                <c:pt idx="188">
                  <c:v>0.08</c:v>
                </c:pt>
                <c:pt idx="189">
                  <c:v>0.08</c:v>
                </c:pt>
                <c:pt idx="190">
                  <c:v>0.08</c:v>
                </c:pt>
                <c:pt idx="191">
                  <c:v>0.08</c:v>
                </c:pt>
                <c:pt idx="192">
                  <c:v>0.08</c:v>
                </c:pt>
                <c:pt idx="193">
                  <c:v>0.08</c:v>
                </c:pt>
                <c:pt idx="194">
                  <c:v>0.08</c:v>
                </c:pt>
                <c:pt idx="195">
                  <c:v>0.08</c:v>
                </c:pt>
                <c:pt idx="196">
                  <c:v>0.08</c:v>
                </c:pt>
                <c:pt idx="197">
                  <c:v>0.08</c:v>
                </c:pt>
                <c:pt idx="198">
                  <c:v>0.08</c:v>
                </c:pt>
                <c:pt idx="199">
                  <c:v>0.08</c:v>
                </c:pt>
                <c:pt idx="200">
                  <c:v>0.08</c:v>
                </c:pt>
                <c:pt idx="201">
                  <c:v>0.08</c:v>
                </c:pt>
                <c:pt idx="202">
                  <c:v>0.08</c:v>
                </c:pt>
                <c:pt idx="203">
                  <c:v>0.08</c:v>
                </c:pt>
                <c:pt idx="204">
                  <c:v>0.08</c:v>
                </c:pt>
                <c:pt idx="205">
                  <c:v>0.08</c:v>
                </c:pt>
                <c:pt idx="206">
                  <c:v>0.08</c:v>
                </c:pt>
                <c:pt idx="207">
                  <c:v>0.08</c:v>
                </c:pt>
                <c:pt idx="208">
                  <c:v>0.08</c:v>
                </c:pt>
                <c:pt idx="209">
                  <c:v>0.08</c:v>
                </c:pt>
                <c:pt idx="210">
                  <c:v>0.08</c:v>
                </c:pt>
                <c:pt idx="211">
                  <c:v>0.08</c:v>
                </c:pt>
                <c:pt idx="212">
                  <c:v>0.08</c:v>
                </c:pt>
                <c:pt idx="213">
                  <c:v>0.08</c:v>
                </c:pt>
                <c:pt idx="214">
                  <c:v>0.08</c:v>
                </c:pt>
                <c:pt idx="215">
                  <c:v>0.08</c:v>
                </c:pt>
                <c:pt idx="216">
                  <c:v>0.08</c:v>
                </c:pt>
                <c:pt idx="217">
                  <c:v>0.08</c:v>
                </c:pt>
                <c:pt idx="218">
                  <c:v>0.08</c:v>
                </c:pt>
                <c:pt idx="219">
                  <c:v>0.08</c:v>
                </c:pt>
                <c:pt idx="220">
                  <c:v>0.08</c:v>
                </c:pt>
                <c:pt idx="221">
                  <c:v>0.08</c:v>
                </c:pt>
                <c:pt idx="222">
                  <c:v>0.08</c:v>
                </c:pt>
                <c:pt idx="223">
                  <c:v>0.08</c:v>
                </c:pt>
                <c:pt idx="224">
                  <c:v>0.08</c:v>
                </c:pt>
                <c:pt idx="225">
                  <c:v>0.08</c:v>
                </c:pt>
                <c:pt idx="226">
                  <c:v>0.08</c:v>
                </c:pt>
                <c:pt idx="227">
                  <c:v>0.08</c:v>
                </c:pt>
                <c:pt idx="228">
                  <c:v>0.08</c:v>
                </c:pt>
                <c:pt idx="229">
                  <c:v>0.08</c:v>
                </c:pt>
                <c:pt idx="230">
                  <c:v>0.08</c:v>
                </c:pt>
                <c:pt idx="231">
                  <c:v>0.08</c:v>
                </c:pt>
                <c:pt idx="232">
                  <c:v>0.08</c:v>
                </c:pt>
                <c:pt idx="233">
                  <c:v>0.08</c:v>
                </c:pt>
                <c:pt idx="234">
                  <c:v>0.08</c:v>
                </c:pt>
                <c:pt idx="235">
                  <c:v>0.08</c:v>
                </c:pt>
                <c:pt idx="236">
                  <c:v>0.08</c:v>
                </c:pt>
                <c:pt idx="237">
                  <c:v>0.08</c:v>
                </c:pt>
                <c:pt idx="238">
                  <c:v>0.08</c:v>
                </c:pt>
                <c:pt idx="239">
                  <c:v>0.08</c:v>
                </c:pt>
                <c:pt idx="240">
                  <c:v>0.08</c:v>
                </c:pt>
                <c:pt idx="241">
                  <c:v>0.08</c:v>
                </c:pt>
                <c:pt idx="242">
                  <c:v>0.08</c:v>
                </c:pt>
                <c:pt idx="243">
                  <c:v>0.08</c:v>
                </c:pt>
                <c:pt idx="244">
                  <c:v>0.08</c:v>
                </c:pt>
                <c:pt idx="245">
                  <c:v>0.08</c:v>
                </c:pt>
                <c:pt idx="246">
                  <c:v>0.08</c:v>
                </c:pt>
                <c:pt idx="247">
                  <c:v>0.08</c:v>
                </c:pt>
                <c:pt idx="248">
                  <c:v>0.08</c:v>
                </c:pt>
                <c:pt idx="249">
                  <c:v>0.08</c:v>
                </c:pt>
                <c:pt idx="250">
                  <c:v>0.08</c:v>
                </c:pt>
                <c:pt idx="251">
                  <c:v>0.08</c:v>
                </c:pt>
                <c:pt idx="252">
                  <c:v>0.08</c:v>
                </c:pt>
                <c:pt idx="253">
                  <c:v>0.08</c:v>
                </c:pt>
                <c:pt idx="254">
                  <c:v>0.08</c:v>
                </c:pt>
                <c:pt idx="255">
                  <c:v>0.08</c:v>
                </c:pt>
                <c:pt idx="256">
                  <c:v>0.08</c:v>
                </c:pt>
                <c:pt idx="257">
                  <c:v>0.08</c:v>
                </c:pt>
                <c:pt idx="258">
                  <c:v>0.08</c:v>
                </c:pt>
                <c:pt idx="259">
                  <c:v>0.08</c:v>
                </c:pt>
                <c:pt idx="260">
                  <c:v>0.08</c:v>
                </c:pt>
                <c:pt idx="261">
                  <c:v>0.08</c:v>
                </c:pt>
                <c:pt idx="262">
                  <c:v>0.08</c:v>
                </c:pt>
                <c:pt idx="263">
                  <c:v>0.08</c:v>
                </c:pt>
                <c:pt idx="264">
                  <c:v>0.08</c:v>
                </c:pt>
                <c:pt idx="265">
                  <c:v>0.08</c:v>
                </c:pt>
                <c:pt idx="266">
                  <c:v>0.08</c:v>
                </c:pt>
                <c:pt idx="267">
                  <c:v>0.08</c:v>
                </c:pt>
                <c:pt idx="268">
                  <c:v>0.08</c:v>
                </c:pt>
                <c:pt idx="269">
                  <c:v>0.08</c:v>
                </c:pt>
                <c:pt idx="270">
                  <c:v>0.08</c:v>
                </c:pt>
                <c:pt idx="271">
                  <c:v>0.08</c:v>
                </c:pt>
                <c:pt idx="272">
                  <c:v>0.08</c:v>
                </c:pt>
                <c:pt idx="273">
                  <c:v>0.08</c:v>
                </c:pt>
                <c:pt idx="274">
                  <c:v>0.08</c:v>
                </c:pt>
                <c:pt idx="275">
                  <c:v>0.08</c:v>
                </c:pt>
                <c:pt idx="276">
                  <c:v>0.08</c:v>
                </c:pt>
                <c:pt idx="277">
                  <c:v>0.08</c:v>
                </c:pt>
                <c:pt idx="278">
                  <c:v>0.08</c:v>
                </c:pt>
                <c:pt idx="279">
                  <c:v>0.08</c:v>
                </c:pt>
                <c:pt idx="280">
                  <c:v>0.08</c:v>
                </c:pt>
                <c:pt idx="281">
                  <c:v>0.08</c:v>
                </c:pt>
                <c:pt idx="282">
                  <c:v>0.08</c:v>
                </c:pt>
                <c:pt idx="283">
                  <c:v>0.08</c:v>
                </c:pt>
                <c:pt idx="284">
                  <c:v>0.08</c:v>
                </c:pt>
                <c:pt idx="285">
                  <c:v>0.08</c:v>
                </c:pt>
                <c:pt idx="286">
                  <c:v>0.08</c:v>
                </c:pt>
                <c:pt idx="287">
                  <c:v>0.08</c:v>
                </c:pt>
                <c:pt idx="288">
                  <c:v>0.08</c:v>
                </c:pt>
                <c:pt idx="289">
                  <c:v>0.08</c:v>
                </c:pt>
                <c:pt idx="290">
                  <c:v>0.08</c:v>
                </c:pt>
                <c:pt idx="291">
                  <c:v>0.08</c:v>
                </c:pt>
                <c:pt idx="292">
                  <c:v>0.08</c:v>
                </c:pt>
                <c:pt idx="293">
                  <c:v>0.08</c:v>
                </c:pt>
                <c:pt idx="294">
                  <c:v>0.08</c:v>
                </c:pt>
                <c:pt idx="295">
                  <c:v>0.08</c:v>
                </c:pt>
                <c:pt idx="296">
                  <c:v>0.08</c:v>
                </c:pt>
                <c:pt idx="297">
                  <c:v>0.08</c:v>
                </c:pt>
                <c:pt idx="298">
                  <c:v>0.08</c:v>
                </c:pt>
                <c:pt idx="299">
                  <c:v>0.08</c:v>
                </c:pt>
                <c:pt idx="300">
                  <c:v>0.08</c:v>
                </c:pt>
                <c:pt idx="301">
                  <c:v>0.08</c:v>
                </c:pt>
                <c:pt idx="302">
                  <c:v>0.08</c:v>
                </c:pt>
                <c:pt idx="303">
                  <c:v>0.08</c:v>
                </c:pt>
                <c:pt idx="304">
                  <c:v>0.08</c:v>
                </c:pt>
                <c:pt idx="305">
                  <c:v>0.08</c:v>
                </c:pt>
                <c:pt idx="306">
                  <c:v>0.08</c:v>
                </c:pt>
                <c:pt idx="307">
                  <c:v>0.08</c:v>
                </c:pt>
                <c:pt idx="308">
                  <c:v>0.08</c:v>
                </c:pt>
                <c:pt idx="309">
                  <c:v>0.08</c:v>
                </c:pt>
                <c:pt idx="310">
                  <c:v>0.08</c:v>
                </c:pt>
                <c:pt idx="311">
                  <c:v>0.08</c:v>
                </c:pt>
                <c:pt idx="312">
                  <c:v>0.08</c:v>
                </c:pt>
                <c:pt idx="313">
                  <c:v>0.08</c:v>
                </c:pt>
                <c:pt idx="314">
                  <c:v>0.08</c:v>
                </c:pt>
                <c:pt idx="315">
                  <c:v>0.08</c:v>
                </c:pt>
                <c:pt idx="316">
                  <c:v>0.08</c:v>
                </c:pt>
                <c:pt idx="317">
                  <c:v>0.08</c:v>
                </c:pt>
                <c:pt idx="318">
                  <c:v>0.08</c:v>
                </c:pt>
                <c:pt idx="319">
                  <c:v>0.08</c:v>
                </c:pt>
                <c:pt idx="320">
                  <c:v>0.08</c:v>
                </c:pt>
                <c:pt idx="321">
                  <c:v>0.08</c:v>
                </c:pt>
                <c:pt idx="322">
                  <c:v>0.08</c:v>
                </c:pt>
                <c:pt idx="323">
                  <c:v>0.08</c:v>
                </c:pt>
                <c:pt idx="324">
                  <c:v>0.08</c:v>
                </c:pt>
                <c:pt idx="325">
                  <c:v>0.08</c:v>
                </c:pt>
                <c:pt idx="326">
                  <c:v>0.08</c:v>
                </c:pt>
                <c:pt idx="327">
                  <c:v>0.08</c:v>
                </c:pt>
                <c:pt idx="328">
                  <c:v>0.08</c:v>
                </c:pt>
                <c:pt idx="329">
                  <c:v>0.08</c:v>
                </c:pt>
                <c:pt idx="330">
                  <c:v>0.08</c:v>
                </c:pt>
                <c:pt idx="331">
                  <c:v>0.08</c:v>
                </c:pt>
                <c:pt idx="332">
                  <c:v>0.08</c:v>
                </c:pt>
                <c:pt idx="333">
                  <c:v>0.08</c:v>
                </c:pt>
                <c:pt idx="334">
                  <c:v>0.08</c:v>
                </c:pt>
                <c:pt idx="335">
                  <c:v>0.08</c:v>
                </c:pt>
                <c:pt idx="336">
                  <c:v>0.08</c:v>
                </c:pt>
                <c:pt idx="337">
                  <c:v>0.08</c:v>
                </c:pt>
                <c:pt idx="338">
                  <c:v>0.08</c:v>
                </c:pt>
                <c:pt idx="339">
                  <c:v>0.08</c:v>
                </c:pt>
                <c:pt idx="340">
                  <c:v>0.08</c:v>
                </c:pt>
                <c:pt idx="341">
                  <c:v>0.08</c:v>
                </c:pt>
                <c:pt idx="342">
                  <c:v>0.08</c:v>
                </c:pt>
                <c:pt idx="343">
                  <c:v>0.08</c:v>
                </c:pt>
                <c:pt idx="344">
                  <c:v>0.08</c:v>
                </c:pt>
                <c:pt idx="345">
                  <c:v>0.08</c:v>
                </c:pt>
                <c:pt idx="346">
                  <c:v>0.08</c:v>
                </c:pt>
                <c:pt idx="347">
                  <c:v>0.08</c:v>
                </c:pt>
                <c:pt idx="348">
                  <c:v>0.08</c:v>
                </c:pt>
                <c:pt idx="349">
                  <c:v>0.08</c:v>
                </c:pt>
                <c:pt idx="350">
                  <c:v>0.08</c:v>
                </c:pt>
                <c:pt idx="351">
                  <c:v>0.08</c:v>
                </c:pt>
                <c:pt idx="352">
                  <c:v>0.08</c:v>
                </c:pt>
                <c:pt idx="353">
                  <c:v>0.08</c:v>
                </c:pt>
                <c:pt idx="354">
                  <c:v>0.08</c:v>
                </c:pt>
                <c:pt idx="355">
                  <c:v>0.08</c:v>
                </c:pt>
                <c:pt idx="356">
                  <c:v>0.08</c:v>
                </c:pt>
                <c:pt idx="357">
                  <c:v>0.08</c:v>
                </c:pt>
                <c:pt idx="358">
                  <c:v>0.08</c:v>
                </c:pt>
                <c:pt idx="359">
                  <c:v>0.08</c:v>
                </c:pt>
                <c:pt idx="360">
                  <c:v>0.08</c:v>
                </c:pt>
                <c:pt idx="361">
                  <c:v>0.08</c:v>
                </c:pt>
                <c:pt idx="362">
                  <c:v>0.08</c:v>
                </c:pt>
                <c:pt idx="363">
                  <c:v>0.08</c:v>
                </c:pt>
                <c:pt idx="364">
                  <c:v>0.08</c:v>
                </c:pt>
                <c:pt idx="365">
                  <c:v>0.08</c:v>
                </c:pt>
                <c:pt idx="366">
                  <c:v>0.08</c:v>
                </c:pt>
                <c:pt idx="367">
                  <c:v>0.08</c:v>
                </c:pt>
                <c:pt idx="368">
                  <c:v>0.08</c:v>
                </c:pt>
                <c:pt idx="369">
                  <c:v>0.08</c:v>
                </c:pt>
                <c:pt idx="370">
                  <c:v>0.08</c:v>
                </c:pt>
                <c:pt idx="371">
                  <c:v>0.08</c:v>
                </c:pt>
                <c:pt idx="372">
                  <c:v>0.08</c:v>
                </c:pt>
                <c:pt idx="373">
                  <c:v>0.08</c:v>
                </c:pt>
                <c:pt idx="374">
                  <c:v>0.08</c:v>
                </c:pt>
                <c:pt idx="375">
                  <c:v>0.08</c:v>
                </c:pt>
                <c:pt idx="376">
                  <c:v>0.08</c:v>
                </c:pt>
                <c:pt idx="377">
                  <c:v>0.08</c:v>
                </c:pt>
                <c:pt idx="378">
                  <c:v>0.08</c:v>
                </c:pt>
                <c:pt idx="379">
                  <c:v>0.08</c:v>
                </c:pt>
                <c:pt idx="380">
                  <c:v>0.08</c:v>
                </c:pt>
                <c:pt idx="381">
                  <c:v>0.08</c:v>
                </c:pt>
                <c:pt idx="382">
                  <c:v>0.08</c:v>
                </c:pt>
                <c:pt idx="383">
                  <c:v>0.08</c:v>
                </c:pt>
                <c:pt idx="384">
                  <c:v>0.08</c:v>
                </c:pt>
                <c:pt idx="385">
                  <c:v>0.08</c:v>
                </c:pt>
                <c:pt idx="386">
                  <c:v>0.08</c:v>
                </c:pt>
                <c:pt idx="387">
                  <c:v>0.08</c:v>
                </c:pt>
                <c:pt idx="388">
                  <c:v>0.08</c:v>
                </c:pt>
                <c:pt idx="389">
                  <c:v>0.08</c:v>
                </c:pt>
                <c:pt idx="390">
                  <c:v>0.08</c:v>
                </c:pt>
                <c:pt idx="391">
                  <c:v>0.08</c:v>
                </c:pt>
                <c:pt idx="392">
                  <c:v>0.08</c:v>
                </c:pt>
                <c:pt idx="393">
                  <c:v>0.08</c:v>
                </c:pt>
                <c:pt idx="394">
                  <c:v>0.08</c:v>
                </c:pt>
                <c:pt idx="395">
                  <c:v>0.08</c:v>
                </c:pt>
                <c:pt idx="396">
                  <c:v>0.08</c:v>
                </c:pt>
                <c:pt idx="397">
                  <c:v>0.08</c:v>
                </c:pt>
                <c:pt idx="398">
                  <c:v>0.08</c:v>
                </c:pt>
                <c:pt idx="399">
                  <c:v>0.08</c:v>
                </c:pt>
                <c:pt idx="400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15488"/>
        <c:axId val="171221760"/>
      </c:scatterChart>
      <c:valAx>
        <c:axId val="171215488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1221760"/>
        <c:crosses val="autoZero"/>
        <c:crossBetween val="midCat"/>
      </c:valAx>
      <c:valAx>
        <c:axId val="171221760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1215488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'NCSR-94 (1994)'!$M$1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'NCSR-94 (1994)'!$K$3:$K$403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8.1249999999999805</c:v>
                </c:pt>
                <c:pt idx="326">
                  <c:v>8.1499999999999897</c:v>
                </c:pt>
                <c:pt idx="327">
                  <c:v>8.1749999999999901</c:v>
                </c:pt>
                <c:pt idx="328">
                  <c:v>8.1999999999999797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8.2749999999999897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'NCSR-94 (1994)'!$M$3:$M$403</c:f>
              <c:numCache>
                <c:formatCode>0.0000</c:formatCode>
                <c:ptCount val="401"/>
                <c:pt idx="0">
                  <c:v>0</c:v>
                </c:pt>
                <c:pt idx="1">
                  <c:v>2.0786901363144049E-3</c:v>
                </c:pt>
                <c:pt idx="2">
                  <c:v>9.174815004030239E-3</c:v>
                </c:pt>
                <c:pt idx="3">
                  <c:v>2.257845629130641E-2</c:v>
                </c:pt>
                <c:pt idx="4">
                  <c:v>4.3579695686301878E-2</c:v>
                </c:pt>
                <c:pt idx="5">
                  <c:v>7.3468614877175528E-2</c:v>
                </c:pt>
                <c:pt idx="6">
                  <c:v>0.1135352955520863</c:v>
                </c:pt>
                <c:pt idx="7">
                  <c:v>0.1650698193991931</c:v>
                </c:pt>
                <c:pt idx="8">
                  <c:v>0.22936226810665497</c:v>
                </c:pt>
                <c:pt idx="9">
                  <c:v>0.29028662057248517</c:v>
                </c:pt>
                <c:pt idx="10">
                  <c:v>0.35837854391664831</c:v>
                </c:pt>
                <c:pt idx="11">
                  <c:v>0.43363803813914459</c:v>
                </c:pt>
                <c:pt idx="12">
                  <c:v>0.51606510323997357</c:v>
                </c:pt>
                <c:pt idx="13">
                  <c:v>0.60565973921913574</c:v>
                </c:pt>
                <c:pt idx="14">
                  <c:v>0.70242194607663055</c:v>
                </c:pt>
                <c:pt idx="15">
                  <c:v>0.80635172381245879</c:v>
                </c:pt>
                <c:pt idx="16">
                  <c:v>0.91744907242661988</c:v>
                </c:pt>
                <c:pt idx="17">
                  <c:v>1.0357139919191136</c:v>
                </c:pt>
                <c:pt idx="18">
                  <c:v>1.1611464822899407</c:v>
                </c:pt>
                <c:pt idx="19">
                  <c:v>1.2937465435391005</c:v>
                </c:pt>
                <c:pt idx="20">
                  <c:v>1.4335141756665932</c:v>
                </c:pt>
                <c:pt idx="21">
                  <c:v>1.5804493786724192</c:v>
                </c:pt>
                <c:pt idx="22">
                  <c:v>1.7345521525565784</c:v>
                </c:pt>
                <c:pt idx="23">
                  <c:v>1.8958224973190694</c:v>
                </c:pt>
                <c:pt idx="24">
                  <c:v>2.017345403574442</c:v>
                </c:pt>
                <c:pt idx="25">
                  <c:v>2.1014014620567107</c:v>
                </c:pt>
                <c:pt idx="26">
                  <c:v>2.185457520538979</c:v>
                </c:pt>
                <c:pt idx="27">
                  <c:v>2.2695135790212473</c:v>
                </c:pt>
                <c:pt idx="28">
                  <c:v>2.3535696375035151</c:v>
                </c:pt>
                <c:pt idx="29">
                  <c:v>2.4376256959857838</c:v>
                </c:pt>
                <c:pt idx="30">
                  <c:v>2.5216817544680525</c:v>
                </c:pt>
                <c:pt idx="31">
                  <c:v>2.6057378129503208</c:v>
                </c:pt>
                <c:pt idx="32">
                  <c:v>2.68979387143259</c:v>
                </c:pt>
                <c:pt idx="33">
                  <c:v>2.7738499299148573</c:v>
                </c:pt>
                <c:pt idx="34">
                  <c:v>2.8579059883971261</c:v>
                </c:pt>
                <c:pt idx="35">
                  <c:v>2.9419620468793948</c:v>
                </c:pt>
                <c:pt idx="36">
                  <c:v>3.0260181053616635</c:v>
                </c:pt>
                <c:pt idx="37">
                  <c:v>3.1100741638439313</c:v>
                </c:pt>
                <c:pt idx="38">
                  <c:v>3.1941302223261991</c:v>
                </c:pt>
                <c:pt idx="39">
                  <c:v>3.2781862808084674</c:v>
                </c:pt>
                <c:pt idx="40">
                  <c:v>3.3622423392907366</c:v>
                </c:pt>
                <c:pt idx="41">
                  <c:v>3.4462983977730053</c:v>
                </c:pt>
                <c:pt idx="42">
                  <c:v>3.5303544562552736</c:v>
                </c:pt>
                <c:pt idx="43">
                  <c:v>3.6144105147375423</c:v>
                </c:pt>
                <c:pt idx="44">
                  <c:v>3.6984665732198101</c:v>
                </c:pt>
                <c:pt idx="45">
                  <c:v>3.7825226317020784</c:v>
                </c:pt>
                <c:pt idx="46">
                  <c:v>3.8665786901843466</c:v>
                </c:pt>
                <c:pt idx="47">
                  <c:v>3.9506347486666167</c:v>
                </c:pt>
                <c:pt idx="48">
                  <c:v>4.0346908071488841</c:v>
                </c:pt>
                <c:pt idx="49">
                  <c:v>4.1187468656311523</c:v>
                </c:pt>
                <c:pt idx="50">
                  <c:v>4.2028029241134215</c:v>
                </c:pt>
                <c:pt idx="51">
                  <c:v>4.2868589825956898</c:v>
                </c:pt>
                <c:pt idx="52">
                  <c:v>4.370915041077958</c:v>
                </c:pt>
                <c:pt idx="53">
                  <c:v>4.4549710995602263</c:v>
                </c:pt>
                <c:pt idx="54">
                  <c:v>4.5390271580424946</c:v>
                </c:pt>
                <c:pt idx="55">
                  <c:v>4.6230832165247628</c:v>
                </c:pt>
                <c:pt idx="56">
                  <c:v>4.7071392750070302</c:v>
                </c:pt>
                <c:pt idx="57">
                  <c:v>4.7911953334893003</c:v>
                </c:pt>
                <c:pt idx="58">
                  <c:v>4.8752513919715676</c:v>
                </c:pt>
                <c:pt idx="59">
                  <c:v>4.9593074504538359</c:v>
                </c:pt>
                <c:pt idx="60">
                  <c:v>5.0433635089361051</c:v>
                </c:pt>
                <c:pt idx="61">
                  <c:v>5.1274195674183733</c:v>
                </c:pt>
                <c:pt idx="62">
                  <c:v>5.2114756259006416</c:v>
                </c:pt>
                <c:pt idx="63">
                  <c:v>5.2955316843829108</c:v>
                </c:pt>
                <c:pt idx="64">
                  <c:v>5.3795877428651799</c:v>
                </c:pt>
                <c:pt idx="65">
                  <c:v>5.4636438013474473</c:v>
                </c:pt>
                <c:pt idx="66">
                  <c:v>5.5476998598297147</c:v>
                </c:pt>
                <c:pt idx="67">
                  <c:v>5.631755918311983</c:v>
                </c:pt>
                <c:pt idx="68">
                  <c:v>5.7158119767942521</c:v>
                </c:pt>
                <c:pt idx="69">
                  <c:v>5.7998680352765213</c:v>
                </c:pt>
                <c:pt idx="70">
                  <c:v>5.8839240937587896</c:v>
                </c:pt>
                <c:pt idx="71">
                  <c:v>5.9679801522410569</c:v>
                </c:pt>
                <c:pt idx="72">
                  <c:v>6.052036210723327</c:v>
                </c:pt>
                <c:pt idx="73">
                  <c:v>6.1360922692055944</c:v>
                </c:pt>
                <c:pt idx="74">
                  <c:v>6.2201483276878626</c:v>
                </c:pt>
                <c:pt idx="75">
                  <c:v>6.3042043861701318</c:v>
                </c:pt>
                <c:pt idx="76">
                  <c:v>6.3882604446523983</c:v>
                </c:pt>
                <c:pt idx="77">
                  <c:v>6.4723165031346692</c:v>
                </c:pt>
                <c:pt idx="78">
                  <c:v>6.5563725616169348</c:v>
                </c:pt>
                <c:pt idx="79">
                  <c:v>6.6404286200992049</c:v>
                </c:pt>
                <c:pt idx="80">
                  <c:v>6.7244846785814731</c:v>
                </c:pt>
                <c:pt idx="81">
                  <c:v>6.8085407370637405</c:v>
                </c:pt>
                <c:pt idx="82">
                  <c:v>6.8925967955460106</c:v>
                </c:pt>
                <c:pt idx="83">
                  <c:v>6.9766528540282797</c:v>
                </c:pt>
                <c:pt idx="84">
                  <c:v>7.0607089125105471</c:v>
                </c:pt>
                <c:pt idx="85">
                  <c:v>7.1447649709928145</c:v>
                </c:pt>
                <c:pt idx="86">
                  <c:v>7.2288210294750845</c:v>
                </c:pt>
                <c:pt idx="87">
                  <c:v>7.312877087957351</c:v>
                </c:pt>
                <c:pt idx="88">
                  <c:v>7.3969331464396202</c:v>
                </c:pt>
                <c:pt idx="89">
                  <c:v>7.4809892049218885</c:v>
                </c:pt>
                <c:pt idx="90">
                  <c:v>7.5650452634041567</c:v>
                </c:pt>
                <c:pt idx="91">
                  <c:v>7.6491013218864232</c:v>
                </c:pt>
                <c:pt idx="92">
                  <c:v>7.7331573803686933</c:v>
                </c:pt>
                <c:pt idx="93">
                  <c:v>7.8172134388509624</c:v>
                </c:pt>
                <c:pt idx="94">
                  <c:v>7.9012694973332334</c:v>
                </c:pt>
                <c:pt idx="95">
                  <c:v>7.9853255558154999</c:v>
                </c:pt>
                <c:pt idx="96">
                  <c:v>8.0693816142977681</c:v>
                </c:pt>
                <c:pt idx="97">
                  <c:v>8.1534376727800382</c:v>
                </c:pt>
                <c:pt idx="98">
                  <c:v>8.2374937312623047</c:v>
                </c:pt>
                <c:pt idx="99">
                  <c:v>8.3215497897445747</c:v>
                </c:pt>
                <c:pt idx="100">
                  <c:v>8.405605848226843</c:v>
                </c:pt>
                <c:pt idx="101">
                  <c:v>8.4896619067091095</c:v>
                </c:pt>
                <c:pt idx="102">
                  <c:v>8.5737179651913795</c:v>
                </c:pt>
                <c:pt idx="103">
                  <c:v>8.6577740236736478</c:v>
                </c:pt>
                <c:pt idx="104">
                  <c:v>8.7418300821559161</c:v>
                </c:pt>
                <c:pt idx="105">
                  <c:v>8.8258861406381843</c:v>
                </c:pt>
                <c:pt idx="106">
                  <c:v>8.9099421991204526</c:v>
                </c:pt>
                <c:pt idx="107">
                  <c:v>8.9939982576027209</c:v>
                </c:pt>
                <c:pt idx="108">
                  <c:v>9.0780543160849891</c:v>
                </c:pt>
                <c:pt idx="109">
                  <c:v>9.1621103745672556</c:v>
                </c:pt>
                <c:pt idx="110">
                  <c:v>9.2461664330495257</c:v>
                </c:pt>
                <c:pt idx="111">
                  <c:v>9.3302224915317922</c:v>
                </c:pt>
                <c:pt idx="112">
                  <c:v>9.4142785500140604</c:v>
                </c:pt>
                <c:pt idx="113">
                  <c:v>9.4983346084963305</c:v>
                </c:pt>
                <c:pt idx="114">
                  <c:v>9.5823906669786005</c:v>
                </c:pt>
                <c:pt idx="115">
                  <c:v>9.666446725460867</c:v>
                </c:pt>
                <c:pt idx="116">
                  <c:v>9.7505027839431353</c:v>
                </c:pt>
                <c:pt idx="117">
                  <c:v>9.8345588424254036</c:v>
                </c:pt>
                <c:pt idx="118">
                  <c:v>9.9186149009076718</c:v>
                </c:pt>
                <c:pt idx="119">
                  <c:v>10.002670959389944</c:v>
                </c:pt>
                <c:pt idx="120">
                  <c:v>10.08672701787221</c:v>
                </c:pt>
                <c:pt idx="121">
                  <c:v>10.170783076354475</c:v>
                </c:pt>
                <c:pt idx="122">
                  <c:v>10.254839134836747</c:v>
                </c:pt>
                <c:pt idx="123">
                  <c:v>10.338895193319015</c:v>
                </c:pt>
                <c:pt idx="124">
                  <c:v>10.422951251801283</c:v>
                </c:pt>
                <c:pt idx="125">
                  <c:v>10.507007310283552</c:v>
                </c:pt>
                <c:pt idx="126">
                  <c:v>10.591063368765822</c:v>
                </c:pt>
                <c:pt idx="127">
                  <c:v>10.67511942724809</c:v>
                </c:pt>
                <c:pt idx="128">
                  <c:v>10.75917548573036</c:v>
                </c:pt>
                <c:pt idx="129">
                  <c:v>10.843231544212625</c:v>
                </c:pt>
                <c:pt idx="130">
                  <c:v>10.927287602694895</c:v>
                </c:pt>
                <c:pt idx="131">
                  <c:v>11.011343661177161</c:v>
                </c:pt>
                <c:pt idx="132">
                  <c:v>11.095399719659429</c:v>
                </c:pt>
                <c:pt idx="133">
                  <c:v>11.179455778141701</c:v>
                </c:pt>
                <c:pt idx="134">
                  <c:v>11.263511836623966</c:v>
                </c:pt>
                <c:pt idx="135">
                  <c:v>11.347567895106238</c:v>
                </c:pt>
                <c:pt idx="136">
                  <c:v>11.431623953588504</c:v>
                </c:pt>
                <c:pt idx="137">
                  <c:v>11.515680012070771</c:v>
                </c:pt>
                <c:pt idx="138">
                  <c:v>11.599736070553043</c:v>
                </c:pt>
                <c:pt idx="139">
                  <c:v>11.683792129035309</c:v>
                </c:pt>
                <c:pt idx="140">
                  <c:v>11.767848187517579</c:v>
                </c:pt>
                <c:pt idx="141">
                  <c:v>11.851904245999846</c:v>
                </c:pt>
                <c:pt idx="142">
                  <c:v>11.935960304482114</c:v>
                </c:pt>
                <c:pt idx="143">
                  <c:v>12.020016362964382</c:v>
                </c:pt>
                <c:pt idx="144">
                  <c:v>12.104072421446654</c:v>
                </c:pt>
                <c:pt idx="145">
                  <c:v>12.18812847992892</c:v>
                </c:pt>
                <c:pt idx="146">
                  <c:v>12.272184538411189</c:v>
                </c:pt>
                <c:pt idx="147">
                  <c:v>12.356240596893457</c:v>
                </c:pt>
                <c:pt idx="148">
                  <c:v>12.440296655375725</c:v>
                </c:pt>
                <c:pt idx="149">
                  <c:v>12.524352713857997</c:v>
                </c:pt>
                <c:pt idx="150">
                  <c:v>12.608408772340264</c:v>
                </c:pt>
                <c:pt idx="151">
                  <c:v>12.692464830822528</c:v>
                </c:pt>
                <c:pt idx="152">
                  <c:v>12.776520889304797</c:v>
                </c:pt>
                <c:pt idx="153">
                  <c:v>12.860576947787068</c:v>
                </c:pt>
                <c:pt idx="154">
                  <c:v>12.944633006269338</c:v>
                </c:pt>
                <c:pt idx="155">
                  <c:v>13.028689064751603</c:v>
                </c:pt>
                <c:pt idx="156">
                  <c:v>13.11274512323387</c:v>
                </c:pt>
                <c:pt idx="157">
                  <c:v>13.19680118171614</c:v>
                </c:pt>
                <c:pt idx="158">
                  <c:v>13.28085724019841</c:v>
                </c:pt>
                <c:pt idx="159">
                  <c:v>13.364913298680676</c:v>
                </c:pt>
                <c:pt idx="160">
                  <c:v>13.448969357162946</c:v>
                </c:pt>
                <c:pt idx="161">
                  <c:v>13.533025415645218</c:v>
                </c:pt>
                <c:pt idx="162">
                  <c:v>13.617081474127481</c:v>
                </c:pt>
                <c:pt idx="163">
                  <c:v>13.701137532609751</c:v>
                </c:pt>
                <c:pt idx="164">
                  <c:v>13.785193591092021</c:v>
                </c:pt>
                <c:pt idx="165">
                  <c:v>13.869249649574288</c:v>
                </c:pt>
                <c:pt idx="166">
                  <c:v>13.953305708056559</c:v>
                </c:pt>
                <c:pt idx="167">
                  <c:v>14.037361766538824</c:v>
                </c:pt>
                <c:pt idx="168">
                  <c:v>14.121417825021094</c:v>
                </c:pt>
                <c:pt idx="169">
                  <c:v>14.205473883503361</c:v>
                </c:pt>
                <c:pt idx="170">
                  <c:v>14.289529941985629</c:v>
                </c:pt>
                <c:pt idx="171">
                  <c:v>14.373586000467899</c:v>
                </c:pt>
                <c:pt idx="172">
                  <c:v>14.457642058950169</c:v>
                </c:pt>
                <c:pt idx="173">
                  <c:v>14.541698117432436</c:v>
                </c:pt>
                <c:pt idx="174">
                  <c:v>14.625754175914702</c:v>
                </c:pt>
                <c:pt idx="175">
                  <c:v>14.709810234396974</c:v>
                </c:pt>
                <c:pt idx="176">
                  <c:v>14.79386629287924</c:v>
                </c:pt>
                <c:pt idx="177">
                  <c:v>14.877922351361507</c:v>
                </c:pt>
                <c:pt idx="178">
                  <c:v>14.961978409843777</c:v>
                </c:pt>
                <c:pt idx="179">
                  <c:v>15.046034468326047</c:v>
                </c:pt>
                <c:pt idx="180">
                  <c:v>15.130090526808313</c:v>
                </c:pt>
                <c:pt idx="181">
                  <c:v>15.214146585290585</c:v>
                </c:pt>
                <c:pt idx="182">
                  <c:v>15.298202643772846</c:v>
                </c:pt>
                <c:pt idx="183">
                  <c:v>15.382258702255122</c:v>
                </c:pt>
                <c:pt idx="184">
                  <c:v>15.466314760737387</c:v>
                </c:pt>
                <c:pt idx="185">
                  <c:v>15.550370819219655</c:v>
                </c:pt>
                <c:pt idx="186">
                  <c:v>15.634426877701925</c:v>
                </c:pt>
                <c:pt idx="187">
                  <c:v>15.718482936184195</c:v>
                </c:pt>
                <c:pt idx="188">
                  <c:v>15.802538994666467</c:v>
                </c:pt>
                <c:pt idx="189">
                  <c:v>15.886595053148728</c:v>
                </c:pt>
                <c:pt idx="190">
                  <c:v>15.970651111631</c:v>
                </c:pt>
                <c:pt idx="191">
                  <c:v>16.054707170113268</c:v>
                </c:pt>
                <c:pt idx="192">
                  <c:v>16.138763228595536</c:v>
                </c:pt>
                <c:pt idx="193">
                  <c:v>16.222819287077801</c:v>
                </c:pt>
                <c:pt idx="194">
                  <c:v>16.306875345560076</c:v>
                </c:pt>
                <c:pt idx="195">
                  <c:v>16.390931404042341</c:v>
                </c:pt>
                <c:pt idx="196">
                  <c:v>16.474987462524609</c:v>
                </c:pt>
                <c:pt idx="197">
                  <c:v>16.559043521006878</c:v>
                </c:pt>
                <c:pt idx="198">
                  <c:v>16.643099579489149</c:v>
                </c:pt>
                <c:pt idx="199">
                  <c:v>16.727155637971411</c:v>
                </c:pt>
                <c:pt idx="200">
                  <c:v>16.811211696453686</c:v>
                </c:pt>
                <c:pt idx="201">
                  <c:v>16.895267754935954</c:v>
                </c:pt>
                <c:pt idx="202">
                  <c:v>16.979323813418219</c:v>
                </c:pt>
                <c:pt idx="203">
                  <c:v>17.063379871900487</c:v>
                </c:pt>
                <c:pt idx="204">
                  <c:v>17.147435930382759</c:v>
                </c:pt>
                <c:pt idx="205">
                  <c:v>17.231491988865027</c:v>
                </c:pt>
                <c:pt idx="206">
                  <c:v>17.315548047347296</c:v>
                </c:pt>
                <c:pt idx="207">
                  <c:v>17.39960410582956</c:v>
                </c:pt>
                <c:pt idx="208">
                  <c:v>17.483660164311832</c:v>
                </c:pt>
                <c:pt idx="209">
                  <c:v>17.5677162227941</c:v>
                </c:pt>
                <c:pt idx="210">
                  <c:v>17.651772281276369</c:v>
                </c:pt>
                <c:pt idx="211">
                  <c:v>17.735828339758633</c:v>
                </c:pt>
                <c:pt idx="212">
                  <c:v>17.819884398240905</c:v>
                </c:pt>
                <c:pt idx="213">
                  <c:v>17.903940456723173</c:v>
                </c:pt>
                <c:pt idx="214">
                  <c:v>17.987996515205442</c:v>
                </c:pt>
                <c:pt idx="215">
                  <c:v>18.072052573687674</c:v>
                </c:pt>
                <c:pt idx="216">
                  <c:v>18.156108632169943</c:v>
                </c:pt>
                <c:pt idx="217">
                  <c:v>18.240164690652211</c:v>
                </c:pt>
                <c:pt idx="218">
                  <c:v>18.324220749134483</c:v>
                </c:pt>
                <c:pt idx="219">
                  <c:v>18.408276807616751</c:v>
                </c:pt>
                <c:pt idx="220">
                  <c:v>18.492332866099019</c:v>
                </c:pt>
                <c:pt idx="221">
                  <c:v>18.576388924581288</c:v>
                </c:pt>
                <c:pt idx="222">
                  <c:v>18.660444983063552</c:v>
                </c:pt>
                <c:pt idx="223">
                  <c:v>18.744501041545828</c:v>
                </c:pt>
                <c:pt idx="224">
                  <c:v>18.828557100028092</c:v>
                </c:pt>
                <c:pt idx="225">
                  <c:v>18.912613158510361</c:v>
                </c:pt>
                <c:pt idx="226">
                  <c:v>18.996669216992625</c:v>
                </c:pt>
                <c:pt idx="227">
                  <c:v>19.080725275474897</c:v>
                </c:pt>
                <c:pt idx="228">
                  <c:v>19.164781333957166</c:v>
                </c:pt>
                <c:pt idx="229">
                  <c:v>19.24883739243943</c:v>
                </c:pt>
                <c:pt idx="230">
                  <c:v>19.332893450921702</c:v>
                </c:pt>
                <c:pt idx="231">
                  <c:v>19.416949509403967</c:v>
                </c:pt>
                <c:pt idx="232">
                  <c:v>19.501005567886242</c:v>
                </c:pt>
                <c:pt idx="233">
                  <c:v>19.585061626368507</c:v>
                </c:pt>
                <c:pt idx="234">
                  <c:v>19.669117684850775</c:v>
                </c:pt>
                <c:pt idx="235">
                  <c:v>19.753173743333047</c:v>
                </c:pt>
                <c:pt idx="236">
                  <c:v>19.837229801815312</c:v>
                </c:pt>
                <c:pt idx="237">
                  <c:v>19.921285860297584</c:v>
                </c:pt>
                <c:pt idx="238">
                  <c:v>20.005341918779852</c:v>
                </c:pt>
                <c:pt idx="239">
                  <c:v>20.089397977262117</c:v>
                </c:pt>
                <c:pt idx="240">
                  <c:v>20.173454035744388</c:v>
                </c:pt>
                <c:pt idx="241">
                  <c:v>20.257510094226657</c:v>
                </c:pt>
                <c:pt idx="242">
                  <c:v>20.341566152708925</c:v>
                </c:pt>
                <c:pt idx="243">
                  <c:v>20.425622211191193</c:v>
                </c:pt>
                <c:pt idx="244">
                  <c:v>20.509678269673454</c:v>
                </c:pt>
                <c:pt idx="245">
                  <c:v>20.59373432815573</c:v>
                </c:pt>
                <c:pt idx="246">
                  <c:v>20.677790386637991</c:v>
                </c:pt>
                <c:pt idx="247">
                  <c:v>20.761846445120263</c:v>
                </c:pt>
                <c:pt idx="248">
                  <c:v>20.845902503602538</c:v>
                </c:pt>
                <c:pt idx="249">
                  <c:v>20.929958562084803</c:v>
                </c:pt>
                <c:pt idx="250">
                  <c:v>21.014014620567071</c:v>
                </c:pt>
                <c:pt idx="251">
                  <c:v>21.098070679049339</c:v>
                </c:pt>
                <c:pt idx="252">
                  <c:v>21.182126737531604</c:v>
                </c:pt>
                <c:pt idx="253">
                  <c:v>21.266182796013879</c:v>
                </c:pt>
                <c:pt idx="254">
                  <c:v>21.350238854496141</c:v>
                </c:pt>
                <c:pt idx="255">
                  <c:v>21.434294912978412</c:v>
                </c:pt>
                <c:pt idx="256">
                  <c:v>21.518350971460677</c:v>
                </c:pt>
                <c:pt idx="257">
                  <c:v>21.602407029942949</c:v>
                </c:pt>
                <c:pt idx="258">
                  <c:v>21.686463088425224</c:v>
                </c:pt>
                <c:pt idx="259">
                  <c:v>21.770519146907482</c:v>
                </c:pt>
                <c:pt idx="260">
                  <c:v>21.854575205389757</c:v>
                </c:pt>
                <c:pt idx="261">
                  <c:v>21.938631263872026</c:v>
                </c:pt>
                <c:pt idx="262">
                  <c:v>22.022687322354294</c:v>
                </c:pt>
                <c:pt idx="263">
                  <c:v>22.106743380836559</c:v>
                </c:pt>
                <c:pt idx="264">
                  <c:v>22.190799439318827</c:v>
                </c:pt>
                <c:pt idx="265">
                  <c:v>22.274855497801095</c:v>
                </c:pt>
                <c:pt idx="266">
                  <c:v>22.358911556283363</c:v>
                </c:pt>
                <c:pt idx="267">
                  <c:v>22.442967614765632</c:v>
                </c:pt>
                <c:pt idx="268">
                  <c:v>22.5270236732479</c:v>
                </c:pt>
                <c:pt idx="269">
                  <c:v>22.611079731730172</c:v>
                </c:pt>
                <c:pt idx="270">
                  <c:v>22.695135790212436</c:v>
                </c:pt>
                <c:pt idx="271">
                  <c:v>22.779191848694708</c:v>
                </c:pt>
                <c:pt idx="272">
                  <c:v>22.863247907176977</c:v>
                </c:pt>
                <c:pt idx="273">
                  <c:v>22.947303965659241</c:v>
                </c:pt>
                <c:pt idx="274">
                  <c:v>23.031360024141517</c:v>
                </c:pt>
                <c:pt idx="275">
                  <c:v>23.115416082623781</c:v>
                </c:pt>
                <c:pt idx="276">
                  <c:v>23.19947214110605</c:v>
                </c:pt>
                <c:pt idx="277">
                  <c:v>23.283528199588318</c:v>
                </c:pt>
                <c:pt idx="278">
                  <c:v>23.367584258070586</c:v>
                </c:pt>
                <c:pt idx="279">
                  <c:v>23.451640316552847</c:v>
                </c:pt>
                <c:pt idx="280">
                  <c:v>23.535696375035123</c:v>
                </c:pt>
                <c:pt idx="281">
                  <c:v>23.619752433517391</c:v>
                </c:pt>
                <c:pt idx="282">
                  <c:v>23.703808491999659</c:v>
                </c:pt>
                <c:pt idx="283">
                  <c:v>23.787864550481927</c:v>
                </c:pt>
                <c:pt idx="284">
                  <c:v>23.871920608964192</c:v>
                </c:pt>
                <c:pt idx="285">
                  <c:v>23.955976667446468</c:v>
                </c:pt>
                <c:pt idx="286">
                  <c:v>24.040032725928729</c:v>
                </c:pt>
                <c:pt idx="287">
                  <c:v>24.124088784411001</c:v>
                </c:pt>
                <c:pt idx="288">
                  <c:v>24.208144842893272</c:v>
                </c:pt>
                <c:pt idx="289">
                  <c:v>24.292200901375541</c:v>
                </c:pt>
                <c:pt idx="290">
                  <c:v>24.376256959857809</c:v>
                </c:pt>
                <c:pt idx="291">
                  <c:v>24.46031301834007</c:v>
                </c:pt>
                <c:pt idx="292">
                  <c:v>24.544369076822345</c:v>
                </c:pt>
                <c:pt idx="293">
                  <c:v>24.62842513530461</c:v>
                </c:pt>
                <c:pt idx="294">
                  <c:v>24.712481193786882</c:v>
                </c:pt>
                <c:pt idx="295">
                  <c:v>24.796537252269147</c:v>
                </c:pt>
                <c:pt idx="296">
                  <c:v>24.880593310751415</c:v>
                </c:pt>
                <c:pt idx="297">
                  <c:v>24.964649369233687</c:v>
                </c:pt>
                <c:pt idx="298">
                  <c:v>25.048705427715952</c:v>
                </c:pt>
                <c:pt idx="299">
                  <c:v>25.132761486198213</c:v>
                </c:pt>
                <c:pt idx="300">
                  <c:v>25.216817544680492</c:v>
                </c:pt>
                <c:pt idx="301">
                  <c:v>25.30087360316276</c:v>
                </c:pt>
                <c:pt idx="302">
                  <c:v>25.384929661645021</c:v>
                </c:pt>
                <c:pt idx="303">
                  <c:v>25.468985720127296</c:v>
                </c:pt>
                <c:pt idx="304">
                  <c:v>25.553041778609565</c:v>
                </c:pt>
                <c:pt idx="305">
                  <c:v>25.637097837091837</c:v>
                </c:pt>
                <c:pt idx="306">
                  <c:v>25.721153895574105</c:v>
                </c:pt>
                <c:pt idx="307">
                  <c:v>25.80520995405637</c:v>
                </c:pt>
                <c:pt idx="308">
                  <c:v>25.889266012538645</c:v>
                </c:pt>
                <c:pt idx="309">
                  <c:v>25.973322071020903</c:v>
                </c:pt>
                <c:pt idx="310">
                  <c:v>26.057378129503178</c:v>
                </c:pt>
                <c:pt idx="311">
                  <c:v>26.141434187985443</c:v>
                </c:pt>
                <c:pt idx="312">
                  <c:v>26.225490246467711</c:v>
                </c:pt>
                <c:pt idx="313">
                  <c:v>26.309546304949983</c:v>
                </c:pt>
                <c:pt idx="314">
                  <c:v>26.393602363432244</c:v>
                </c:pt>
                <c:pt idx="315">
                  <c:v>26.477658421914516</c:v>
                </c:pt>
                <c:pt idx="316">
                  <c:v>26.561714480396777</c:v>
                </c:pt>
                <c:pt idx="317">
                  <c:v>26.645770538879052</c:v>
                </c:pt>
                <c:pt idx="318">
                  <c:v>26.729826597361324</c:v>
                </c:pt>
                <c:pt idx="319">
                  <c:v>26.813882655843589</c:v>
                </c:pt>
                <c:pt idx="320">
                  <c:v>26.897938714325864</c:v>
                </c:pt>
                <c:pt idx="321">
                  <c:v>26.981994772808125</c:v>
                </c:pt>
                <c:pt idx="322">
                  <c:v>27.066050831290397</c:v>
                </c:pt>
                <c:pt idx="323">
                  <c:v>27.150106889772665</c:v>
                </c:pt>
                <c:pt idx="324">
                  <c:v>27.234162948254934</c:v>
                </c:pt>
                <c:pt idx="325">
                  <c:v>27.31821900673717</c:v>
                </c:pt>
                <c:pt idx="326">
                  <c:v>27.402275065219463</c:v>
                </c:pt>
                <c:pt idx="327">
                  <c:v>27.486331123701738</c:v>
                </c:pt>
                <c:pt idx="328">
                  <c:v>27.570387182183968</c:v>
                </c:pt>
                <c:pt idx="329">
                  <c:v>27.654443240666243</c:v>
                </c:pt>
                <c:pt idx="330">
                  <c:v>27.738499299148508</c:v>
                </c:pt>
                <c:pt idx="331">
                  <c:v>27.822555357630812</c:v>
                </c:pt>
                <c:pt idx="332">
                  <c:v>27.906611416113041</c:v>
                </c:pt>
                <c:pt idx="333">
                  <c:v>27.990667474595316</c:v>
                </c:pt>
                <c:pt idx="334">
                  <c:v>28.074723533077584</c:v>
                </c:pt>
                <c:pt idx="335">
                  <c:v>28.158779591559849</c:v>
                </c:pt>
                <c:pt idx="336">
                  <c:v>28.242835650042117</c:v>
                </c:pt>
                <c:pt idx="337">
                  <c:v>28.326891708524386</c:v>
                </c:pt>
                <c:pt idx="338">
                  <c:v>28.410947767006657</c:v>
                </c:pt>
                <c:pt idx="339">
                  <c:v>28.495003825488926</c:v>
                </c:pt>
                <c:pt idx="340">
                  <c:v>28.579059883971194</c:v>
                </c:pt>
                <c:pt idx="341">
                  <c:v>28.663115942453459</c:v>
                </c:pt>
                <c:pt idx="342">
                  <c:v>28.747172000935731</c:v>
                </c:pt>
                <c:pt idx="343">
                  <c:v>28.831228059417999</c:v>
                </c:pt>
                <c:pt idx="344">
                  <c:v>28.915284117900267</c:v>
                </c:pt>
                <c:pt idx="345">
                  <c:v>28.999340176382532</c:v>
                </c:pt>
                <c:pt idx="346">
                  <c:v>29.0833962348648</c:v>
                </c:pt>
                <c:pt idx="347">
                  <c:v>29.167452293347072</c:v>
                </c:pt>
                <c:pt idx="348">
                  <c:v>29.251508351829337</c:v>
                </c:pt>
                <c:pt idx="349">
                  <c:v>29.335564410311608</c:v>
                </c:pt>
                <c:pt idx="350">
                  <c:v>29.41962046879388</c:v>
                </c:pt>
                <c:pt idx="351">
                  <c:v>29.503676527276156</c:v>
                </c:pt>
                <c:pt idx="352">
                  <c:v>29.587732585758413</c:v>
                </c:pt>
                <c:pt idx="353">
                  <c:v>29.671788644240682</c:v>
                </c:pt>
                <c:pt idx="354">
                  <c:v>29.755844702722957</c:v>
                </c:pt>
                <c:pt idx="355">
                  <c:v>29.839900761205229</c:v>
                </c:pt>
                <c:pt idx="356">
                  <c:v>29.923956819687486</c:v>
                </c:pt>
                <c:pt idx="357">
                  <c:v>30.008012878169755</c:v>
                </c:pt>
                <c:pt idx="358">
                  <c:v>30.092068936652023</c:v>
                </c:pt>
                <c:pt idx="359">
                  <c:v>30.176124995134295</c:v>
                </c:pt>
                <c:pt idx="360">
                  <c:v>30.260181053616563</c:v>
                </c:pt>
                <c:pt idx="361">
                  <c:v>30.344237112098835</c:v>
                </c:pt>
                <c:pt idx="362">
                  <c:v>30.428293170581103</c:v>
                </c:pt>
                <c:pt idx="363">
                  <c:v>30.512349229063371</c:v>
                </c:pt>
                <c:pt idx="364">
                  <c:v>30.596405287545629</c:v>
                </c:pt>
                <c:pt idx="365">
                  <c:v>30.680461346027904</c:v>
                </c:pt>
                <c:pt idx="366">
                  <c:v>30.76451740451018</c:v>
                </c:pt>
                <c:pt idx="367">
                  <c:v>30.848573462992437</c:v>
                </c:pt>
                <c:pt idx="368">
                  <c:v>30.932629521474709</c:v>
                </c:pt>
                <c:pt idx="369">
                  <c:v>31.016685579956977</c:v>
                </c:pt>
                <c:pt idx="370">
                  <c:v>31.100741638439242</c:v>
                </c:pt>
                <c:pt idx="371">
                  <c:v>31.184797696921517</c:v>
                </c:pt>
                <c:pt idx="372">
                  <c:v>31.268853755403775</c:v>
                </c:pt>
                <c:pt idx="373">
                  <c:v>31.35290981388605</c:v>
                </c:pt>
                <c:pt idx="374">
                  <c:v>31.436965872368326</c:v>
                </c:pt>
                <c:pt idx="375">
                  <c:v>31.521021930850591</c:v>
                </c:pt>
                <c:pt idx="376">
                  <c:v>31.605077989332852</c:v>
                </c:pt>
                <c:pt idx="377">
                  <c:v>31.689134047815124</c:v>
                </c:pt>
                <c:pt idx="378">
                  <c:v>31.773190106297388</c:v>
                </c:pt>
                <c:pt idx="379">
                  <c:v>31.857246164779667</c:v>
                </c:pt>
                <c:pt idx="380">
                  <c:v>31.941302223261935</c:v>
                </c:pt>
                <c:pt idx="381">
                  <c:v>32.025358281744204</c:v>
                </c:pt>
                <c:pt idx="382">
                  <c:v>32.109414340226465</c:v>
                </c:pt>
                <c:pt idx="383">
                  <c:v>32.193470398708733</c:v>
                </c:pt>
                <c:pt idx="384">
                  <c:v>32.277526457191001</c:v>
                </c:pt>
                <c:pt idx="385">
                  <c:v>32.36158251567327</c:v>
                </c:pt>
                <c:pt idx="386">
                  <c:v>32.445638574155545</c:v>
                </c:pt>
                <c:pt idx="387">
                  <c:v>32.529694632637806</c:v>
                </c:pt>
                <c:pt idx="388">
                  <c:v>32.613750691120067</c:v>
                </c:pt>
                <c:pt idx="389">
                  <c:v>32.697806749602343</c:v>
                </c:pt>
                <c:pt idx="390">
                  <c:v>32.781862808084611</c:v>
                </c:pt>
                <c:pt idx="391">
                  <c:v>32.865918866566879</c:v>
                </c:pt>
                <c:pt idx="392">
                  <c:v>32.949974925049148</c:v>
                </c:pt>
                <c:pt idx="393">
                  <c:v>33.034030983531423</c:v>
                </c:pt>
                <c:pt idx="394">
                  <c:v>33.118087042013691</c:v>
                </c:pt>
                <c:pt idx="395">
                  <c:v>33.202143100495967</c:v>
                </c:pt>
                <c:pt idx="396">
                  <c:v>33.286199158978228</c:v>
                </c:pt>
                <c:pt idx="397">
                  <c:v>33.370255217460489</c:v>
                </c:pt>
                <c:pt idx="398">
                  <c:v>33.454311275942757</c:v>
                </c:pt>
                <c:pt idx="399">
                  <c:v>33.538367334425033</c:v>
                </c:pt>
                <c:pt idx="400">
                  <c:v>33.622423392907301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'NCSR-94 (1994)'!$G$6</c:f>
              <c:strCache>
                <c:ptCount val="1"/>
                <c:pt idx="0">
                  <c:v>T0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('NCSR-94 (1994)'!$D$29,'NCSR-94 (1994)'!$D$29)</c:f>
              <c:numCache>
                <c:formatCode>0.00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('NCSR-94 (1994)'!$K$3,'NCSR-94 (1994)'!$F$29)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0.22936226810665497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'NCSR-94 (1994)'!$G$7</c:f>
              <c:strCache>
                <c:ptCount val="1"/>
                <c:pt idx="0">
                  <c:v>T1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('NCSR-94 (1994)'!$D$30,'NCSR-94 (1994)'!$D$30)</c:f>
              <c:numCache>
                <c:formatCode>0.00</c:formatCode>
                <c:ptCount val="2"/>
                <c:pt idx="0">
                  <c:v>0.58636363636363631</c:v>
                </c:pt>
                <c:pt idx="1">
                  <c:v>0.58636363636363631</c:v>
                </c:pt>
              </c:numCache>
            </c:numRef>
          </c:xVal>
          <c:yVal>
            <c:numRef>
              <c:f>('NCSR-94 (1994)'!$K$3,'NCSR-94 (1994)'!$F$30)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1.8958224973190694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30784"/>
        <c:axId val="178232704"/>
      </c:scatterChart>
      <c:valAx>
        <c:axId val="178230784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232704"/>
        <c:crosses val="autoZero"/>
        <c:crossBetween val="midCat"/>
      </c:valAx>
      <c:valAx>
        <c:axId val="178232704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[cm]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23078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'NCSR-94 (1994)'!$L$1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'NCSR-94 (1994)'!$M$3:$M$403</c:f>
              <c:numCache>
                <c:formatCode>0.0000</c:formatCode>
                <c:ptCount val="401"/>
                <c:pt idx="0">
                  <c:v>0</c:v>
                </c:pt>
                <c:pt idx="1">
                  <c:v>2.0786901363144049E-3</c:v>
                </c:pt>
                <c:pt idx="2">
                  <c:v>9.174815004030239E-3</c:v>
                </c:pt>
                <c:pt idx="3">
                  <c:v>2.257845629130641E-2</c:v>
                </c:pt>
                <c:pt idx="4">
                  <c:v>4.3579695686301878E-2</c:v>
                </c:pt>
                <c:pt idx="5">
                  <c:v>7.3468614877175528E-2</c:v>
                </c:pt>
                <c:pt idx="6">
                  <c:v>0.1135352955520863</c:v>
                </c:pt>
                <c:pt idx="7">
                  <c:v>0.1650698193991931</c:v>
                </c:pt>
                <c:pt idx="8">
                  <c:v>0.22936226810665497</c:v>
                </c:pt>
                <c:pt idx="9">
                  <c:v>0.29028662057248517</c:v>
                </c:pt>
                <c:pt idx="10">
                  <c:v>0.35837854391664831</c:v>
                </c:pt>
                <c:pt idx="11">
                  <c:v>0.43363803813914459</c:v>
                </c:pt>
                <c:pt idx="12">
                  <c:v>0.51606510323997357</c:v>
                </c:pt>
                <c:pt idx="13">
                  <c:v>0.60565973921913574</c:v>
                </c:pt>
                <c:pt idx="14">
                  <c:v>0.70242194607663055</c:v>
                </c:pt>
                <c:pt idx="15">
                  <c:v>0.80635172381245879</c:v>
                </c:pt>
                <c:pt idx="16">
                  <c:v>0.91744907242661988</c:v>
                </c:pt>
                <c:pt idx="17">
                  <c:v>1.0357139919191136</c:v>
                </c:pt>
                <c:pt idx="18">
                  <c:v>1.1611464822899407</c:v>
                </c:pt>
                <c:pt idx="19">
                  <c:v>1.2937465435391005</c:v>
                </c:pt>
                <c:pt idx="20">
                  <c:v>1.4335141756665932</c:v>
                </c:pt>
                <c:pt idx="21">
                  <c:v>1.5804493786724192</c:v>
                </c:pt>
                <c:pt idx="22">
                  <c:v>1.7345521525565784</c:v>
                </c:pt>
                <c:pt idx="23">
                  <c:v>1.8958224973190694</c:v>
                </c:pt>
                <c:pt idx="24">
                  <c:v>2.017345403574442</c:v>
                </c:pt>
                <c:pt idx="25">
                  <c:v>2.1014014620567107</c:v>
                </c:pt>
                <c:pt idx="26">
                  <c:v>2.185457520538979</c:v>
                </c:pt>
                <c:pt idx="27">
                  <c:v>2.2695135790212473</c:v>
                </c:pt>
                <c:pt idx="28">
                  <c:v>2.3535696375035151</c:v>
                </c:pt>
                <c:pt idx="29">
                  <c:v>2.4376256959857838</c:v>
                </c:pt>
                <c:pt idx="30">
                  <c:v>2.5216817544680525</c:v>
                </c:pt>
                <c:pt idx="31">
                  <c:v>2.6057378129503208</c:v>
                </c:pt>
                <c:pt idx="32">
                  <c:v>2.68979387143259</c:v>
                </c:pt>
                <c:pt idx="33">
                  <c:v>2.7738499299148573</c:v>
                </c:pt>
                <c:pt idx="34">
                  <c:v>2.8579059883971261</c:v>
                </c:pt>
                <c:pt idx="35">
                  <c:v>2.9419620468793948</c:v>
                </c:pt>
                <c:pt idx="36">
                  <c:v>3.0260181053616635</c:v>
                </c:pt>
                <c:pt idx="37">
                  <c:v>3.1100741638439313</c:v>
                </c:pt>
                <c:pt idx="38">
                  <c:v>3.1941302223261991</c:v>
                </c:pt>
                <c:pt idx="39">
                  <c:v>3.2781862808084674</c:v>
                </c:pt>
                <c:pt idx="40">
                  <c:v>3.3622423392907366</c:v>
                </c:pt>
                <c:pt idx="41">
                  <c:v>3.4462983977730053</c:v>
                </c:pt>
                <c:pt idx="42">
                  <c:v>3.5303544562552736</c:v>
                </c:pt>
                <c:pt idx="43">
                  <c:v>3.6144105147375423</c:v>
                </c:pt>
                <c:pt idx="44">
                  <c:v>3.6984665732198101</c:v>
                </c:pt>
                <c:pt idx="45">
                  <c:v>3.7825226317020784</c:v>
                </c:pt>
                <c:pt idx="46">
                  <c:v>3.8665786901843466</c:v>
                </c:pt>
                <c:pt idx="47">
                  <c:v>3.9506347486666167</c:v>
                </c:pt>
                <c:pt idx="48">
                  <c:v>4.0346908071488841</c:v>
                </c:pt>
                <c:pt idx="49">
                  <c:v>4.1187468656311523</c:v>
                </c:pt>
                <c:pt idx="50">
                  <c:v>4.2028029241134215</c:v>
                </c:pt>
                <c:pt idx="51">
                  <c:v>4.2868589825956898</c:v>
                </c:pt>
                <c:pt idx="52">
                  <c:v>4.370915041077958</c:v>
                </c:pt>
                <c:pt idx="53">
                  <c:v>4.4549710995602263</c:v>
                </c:pt>
                <c:pt idx="54">
                  <c:v>4.5390271580424946</c:v>
                </c:pt>
                <c:pt idx="55">
                  <c:v>4.6230832165247628</c:v>
                </c:pt>
                <c:pt idx="56">
                  <c:v>4.7071392750070302</c:v>
                </c:pt>
                <c:pt idx="57">
                  <c:v>4.7911953334893003</c:v>
                </c:pt>
                <c:pt idx="58">
                  <c:v>4.8752513919715676</c:v>
                </c:pt>
                <c:pt idx="59">
                  <c:v>4.9593074504538359</c:v>
                </c:pt>
                <c:pt idx="60">
                  <c:v>5.0433635089361051</c:v>
                </c:pt>
                <c:pt idx="61">
                  <c:v>5.1274195674183733</c:v>
                </c:pt>
                <c:pt idx="62">
                  <c:v>5.2114756259006416</c:v>
                </c:pt>
                <c:pt idx="63">
                  <c:v>5.2955316843829108</c:v>
                </c:pt>
                <c:pt idx="64">
                  <c:v>5.3795877428651799</c:v>
                </c:pt>
                <c:pt idx="65">
                  <c:v>5.4636438013474473</c:v>
                </c:pt>
                <c:pt idx="66">
                  <c:v>5.5476998598297147</c:v>
                </c:pt>
                <c:pt idx="67">
                  <c:v>5.631755918311983</c:v>
                </c:pt>
                <c:pt idx="68">
                  <c:v>5.7158119767942521</c:v>
                </c:pt>
                <c:pt idx="69">
                  <c:v>5.7998680352765213</c:v>
                </c:pt>
                <c:pt idx="70">
                  <c:v>5.8839240937587896</c:v>
                </c:pt>
                <c:pt idx="71">
                  <c:v>5.9679801522410569</c:v>
                </c:pt>
                <c:pt idx="72">
                  <c:v>6.052036210723327</c:v>
                </c:pt>
                <c:pt idx="73">
                  <c:v>6.1360922692055944</c:v>
                </c:pt>
                <c:pt idx="74">
                  <c:v>6.2201483276878626</c:v>
                </c:pt>
                <c:pt idx="75">
                  <c:v>6.3042043861701318</c:v>
                </c:pt>
                <c:pt idx="76">
                  <c:v>6.3882604446523983</c:v>
                </c:pt>
                <c:pt idx="77">
                  <c:v>6.4723165031346692</c:v>
                </c:pt>
                <c:pt idx="78">
                  <c:v>6.5563725616169348</c:v>
                </c:pt>
                <c:pt idx="79">
                  <c:v>6.6404286200992049</c:v>
                </c:pt>
                <c:pt idx="80">
                  <c:v>6.7244846785814731</c:v>
                </c:pt>
                <c:pt idx="81">
                  <c:v>6.8085407370637405</c:v>
                </c:pt>
                <c:pt idx="82">
                  <c:v>6.8925967955460106</c:v>
                </c:pt>
                <c:pt idx="83">
                  <c:v>6.9766528540282797</c:v>
                </c:pt>
                <c:pt idx="84">
                  <c:v>7.0607089125105471</c:v>
                </c:pt>
                <c:pt idx="85">
                  <c:v>7.1447649709928145</c:v>
                </c:pt>
                <c:pt idx="86">
                  <c:v>7.2288210294750845</c:v>
                </c:pt>
                <c:pt idx="87">
                  <c:v>7.312877087957351</c:v>
                </c:pt>
                <c:pt idx="88">
                  <c:v>7.3969331464396202</c:v>
                </c:pt>
                <c:pt idx="89">
                  <c:v>7.4809892049218885</c:v>
                </c:pt>
                <c:pt idx="90">
                  <c:v>7.5650452634041567</c:v>
                </c:pt>
                <c:pt idx="91">
                  <c:v>7.6491013218864232</c:v>
                </c:pt>
                <c:pt idx="92">
                  <c:v>7.7331573803686933</c:v>
                </c:pt>
                <c:pt idx="93">
                  <c:v>7.8172134388509624</c:v>
                </c:pt>
                <c:pt idx="94">
                  <c:v>7.9012694973332334</c:v>
                </c:pt>
                <c:pt idx="95">
                  <c:v>7.9853255558154999</c:v>
                </c:pt>
                <c:pt idx="96">
                  <c:v>8.0693816142977681</c:v>
                </c:pt>
                <c:pt idx="97">
                  <c:v>8.1534376727800382</c:v>
                </c:pt>
                <c:pt idx="98">
                  <c:v>8.2374937312623047</c:v>
                </c:pt>
                <c:pt idx="99">
                  <c:v>8.3215497897445747</c:v>
                </c:pt>
                <c:pt idx="100">
                  <c:v>8.405605848226843</c:v>
                </c:pt>
                <c:pt idx="101">
                  <c:v>8.4896619067091095</c:v>
                </c:pt>
                <c:pt idx="102">
                  <c:v>8.5737179651913795</c:v>
                </c:pt>
                <c:pt idx="103">
                  <c:v>8.6577740236736478</c:v>
                </c:pt>
                <c:pt idx="104">
                  <c:v>8.7418300821559161</c:v>
                </c:pt>
                <c:pt idx="105">
                  <c:v>8.8258861406381843</c:v>
                </c:pt>
                <c:pt idx="106">
                  <c:v>8.9099421991204526</c:v>
                </c:pt>
                <c:pt idx="107">
                  <c:v>8.9939982576027209</c:v>
                </c:pt>
                <c:pt idx="108">
                  <c:v>9.0780543160849891</c:v>
                </c:pt>
                <c:pt idx="109">
                  <c:v>9.1621103745672556</c:v>
                </c:pt>
                <c:pt idx="110">
                  <c:v>9.2461664330495257</c:v>
                </c:pt>
                <c:pt idx="111">
                  <c:v>9.3302224915317922</c:v>
                </c:pt>
                <c:pt idx="112">
                  <c:v>9.4142785500140604</c:v>
                </c:pt>
                <c:pt idx="113">
                  <c:v>9.4983346084963305</c:v>
                </c:pt>
                <c:pt idx="114">
                  <c:v>9.5823906669786005</c:v>
                </c:pt>
                <c:pt idx="115">
                  <c:v>9.666446725460867</c:v>
                </c:pt>
                <c:pt idx="116">
                  <c:v>9.7505027839431353</c:v>
                </c:pt>
                <c:pt idx="117">
                  <c:v>9.8345588424254036</c:v>
                </c:pt>
                <c:pt idx="118">
                  <c:v>9.9186149009076718</c:v>
                </c:pt>
                <c:pt idx="119">
                  <c:v>10.002670959389944</c:v>
                </c:pt>
                <c:pt idx="120">
                  <c:v>10.08672701787221</c:v>
                </c:pt>
                <c:pt idx="121">
                  <c:v>10.170783076354475</c:v>
                </c:pt>
                <c:pt idx="122">
                  <c:v>10.254839134836747</c:v>
                </c:pt>
                <c:pt idx="123">
                  <c:v>10.338895193319015</c:v>
                </c:pt>
                <c:pt idx="124">
                  <c:v>10.422951251801283</c:v>
                </c:pt>
                <c:pt idx="125">
                  <c:v>10.507007310283552</c:v>
                </c:pt>
                <c:pt idx="126">
                  <c:v>10.591063368765822</c:v>
                </c:pt>
                <c:pt idx="127">
                  <c:v>10.67511942724809</c:v>
                </c:pt>
                <c:pt idx="128">
                  <c:v>10.75917548573036</c:v>
                </c:pt>
                <c:pt idx="129">
                  <c:v>10.843231544212625</c:v>
                </c:pt>
                <c:pt idx="130">
                  <c:v>10.927287602694895</c:v>
                </c:pt>
                <c:pt idx="131">
                  <c:v>11.011343661177161</c:v>
                </c:pt>
                <c:pt idx="132">
                  <c:v>11.095399719659429</c:v>
                </c:pt>
                <c:pt idx="133">
                  <c:v>11.179455778141701</c:v>
                </c:pt>
                <c:pt idx="134">
                  <c:v>11.263511836623966</c:v>
                </c:pt>
                <c:pt idx="135">
                  <c:v>11.347567895106238</c:v>
                </c:pt>
                <c:pt idx="136">
                  <c:v>11.431623953588504</c:v>
                </c:pt>
                <c:pt idx="137">
                  <c:v>11.515680012070771</c:v>
                </c:pt>
                <c:pt idx="138">
                  <c:v>11.599736070553043</c:v>
                </c:pt>
                <c:pt idx="139">
                  <c:v>11.683792129035309</c:v>
                </c:pt>
                <c:pt idx="140">
                  <c:v>11.767848187517579</c:v>
                </c:pt>
                <c:pt idx="141">
                  <c:v>11.851904245999846</c:v>
                </c:pt>
                <c:pt idx="142">
                  <c:v>11.935960304482114</c:v>
                </c:pt>
                <c:pt idx="143">
                  <c:v>12.020016362964382</c:v>
                </c:pt>
                <c:pt idx="144">
                  <c:v>12.104072421446654</c:v>
                </c:pt>
                <c:pt idx="145">
                  <c:v>12.18812847992892</c:v>
                </c:pt>
                <c:pt idx="146">
                  <c:v>12.272184538411189</c:v>
                </c:pt>
                <c:pt idx="147">
                  <c:v>12.356240596893457</c:v>
                </c:pt>
                <c:pt idx="148">
                  <c:v>12.440296655375725</c:v>
                </c:pt>
                <c:pt idx="149">
                  <c:v>12.524352713857997</c:v>
                </c:pt>
                <c:pt idx="150">
                  <c:v>12.608408772340264</c:v>
                </c:pt>
                <c:pt idx="151">
                  <c:v>12.692464830822528</c:v>
                </c:pt>
                <c:pt idx="152">
                  <c:v>12.776520889304797</c:v>
                </c:pt>
                <c:pt idx="153">
                  <c:v>12.860576947787068</c:v>
                </c:pt>
                <c:pt idx="154">
                  <c:v>12.944633006269338</c:v>
                </c:pt>
                <c:pt idx="155">
                  <c:v>13.028689064751603</c:v>
                </c:pt>
                <c:pt idx="156">
                  <c:v>13.11274512323387</c:v>
                </c:pt>
                <c:pt idx="157">
                  <c:v>13.19680118171614</c:v>
                </c:pt>
                <c:pt idx="158">
                  <c:v>13.28085724019841</c:v>
                </c:pt>
                <c:pt idx="159">
                  <c:v>13.364913298680676</c:v>
                </c:pt>
                <c:pt idx="160">
                  <c:v>13.448969357162946</c:v>
                </c:pt>
                <c:pt idx="161">
                  <c:v>13.533025415645218</c:v>
                </c:pt>
                <c:pt idx="162">
                  <c:v>13.617081474127481</c:v>
                </c:pt>
                <c:pt idx="163">
                  <c:v>13.701137532609751</c:v>
                </c:pt>
                <c:pt idx="164">
                  <c:v>13.785193591092021</c:v>
                </c:pt>
                <c:pt idx="165">
                  <c:v>13.869249649574288</c:v>
                </c:pt>
                <c:pt idx="166">
                  <c:v>13.953305708056559</c:v>
                </c:pt>
                <c:pt idx="167">
                  <c:v>14.037361766538824</c:v>
                </c:pt>
                <c:pt idx="168">
                  <c:v>14.121417825021094</c:v>
                </c:pt>
                <c:pt idx="169">
                  <c:v>14.205473883503361</c:v>
                </c:pt>
                <c:pt idx="170">
                  <c:v>14.289529941985629</c:v>
                </c:pt>
                <c:pt idx="171">
                  <c:v>14.373586000467899</c:v>
                </c:pt>
                <c:pt idx="172">
                  <c:v>14.457642058950169</c:v>
                </c:pt>
                <c:pt idx="173">
                  <c:v>14.541698117432436</c:v>
                </c:pt>
                <c:pt idx="174">
                  <c:v>14.625754175914702</c:v>
                </c:pt>
                <c:pt idx="175">
                  <c:v>14.709810234396974</c:v>
                </c:pt>
                <c:pt idx="176">
                  <c:v>14.79386629287924</c:v>
                </c:pt>
                <c:pt idx="177">
                  <c:v>14.877922351361507</c:v>
                </c:pt>
                <c:pt idx="178">
                  <c:v>14.961978409843777</c:v>
                </c:pt>
                <c:pt idx="179">
                  <c:v>15.046034468326047</c:v>
                </c:pt>
                <c:pt idx="180">
                  <c:v>15.130090526808313</c:v>
                </c:pt>
                <c:pt idx="181">
                  <c:v>15.214146585290585</c:v>
                </c:pt>
                <c:pt idx="182">
                  <c:v>15.298202643772846</c:v>
                </c:pt>
                <c:pt idx="183">
                  <c:v>15.382258702255122</c:v>
                </c:pt>
                <c:pt idx="184">
                  <c:v>15.466314760737387</c:v>
                </c:pt>
                <c:pt idx="185">
                  <c:v>15.550370819219655</c:v>
                </c:pt>
                <c:pt idx="186">
                  <c:v>15.634426877701925</c:v>
                </c:pt>
                <c:pt idx="187">
                  <c:v>15.718482936184195</c:v>
                </c:pt>
                <c:pt idx="188">
                  <c:v>15.802538994666467</c:v>
                </c:pt>
                <c:pt idx="189">
                  <c:v>15.886595053148728</c:v>
                </c:pt>
                <c:pt idx="190">
                  <c:v>15.970651111631</c:v>
                </c:pt>
                <c:pt idx="191">
                  <c:v>16.054707170113268</c:v>
                </c:pt>
                <c:pt idx="192">
                  <c:v>16.138763228595536</c:v>
                </c:pt>
                <c:pt idx="193">
                  <c:v>16.222819287077801</c:v>
                </c:pt>
                <c:pt idx="194">
                  <c:v>16.306875345560076</c:v>
                </c:pt>
                <c:pt idx="195">
                  <c:v>16.390931404042341</c:v>
                </c:pt>
                <c:pt idx="196">
                  <c:v>16.474987462524609</c:v>
                </c:pt>
                <c:pt idx="197">
                  <c:v>16.559043521006878</c:v>
                </c:pt>
                <c:pt idx="198">
                  <c:v>16.643099579489149</c:v>
                </c:pt>
                <c:pt idx="199">
                  <c:v>16.727155637971411</c:v>
                </c:pt>
                <c:pt idx="200">
                  <c:v>16.811211696453686</c:v>
                </c:pt>
                <c:pt idx="201">
                  <c:v>16.895267754935954</c:v>
                </c:pt>
                <c:pt idx="202">
                  <c:v>16.979323813418219</c:v>
                </c:pt>
                <c:pt idx="203">
                  <c:v>17.063379871900487</c:v>
                </c:pt>
                <c:pt idx="204">
                  <c:v>17.147435930382759</c:v>
                </c:pt>
                <c:pt idx="205">
                  <c:v>17.231491988865027</c:v>
                </c:pt>
                <c:pt idx="206">
                  <c:v>17.315548047347296</c:v>
                </c:pt>
                <c:pt idx="207">
                  <c:v>17.39960410582956</c:v>
                </c:pt>
                <c:pt idx="208">
                  <c:v>17.483660164311832</c:v>
                </c:pt>
                <c:pt idx="209">
                  <c:v>17.5677162227941</c:v>
                </c:pt>
                <c:pt idx="210">
                  <c:v>17.651772281276369</c:v>
                </c:pt>
                <c:pt idx="211">
                  <c:v>17.735828339758633</c:v>
                </c:pt>
                <c:pt idx="212">
                  <c:v>17.819884398240905</c:v>
                </c:pt>
                <c:pt idx="213">
                  <c:v>17.903940456723173</c:v>
                </c:pt>
                <c:pt idx="214">
                  <c:v>17.987996515205442</c:v>
                </c:pt>
                <c:pt idx="215">
                  <c:v>18.072052573687674</c:v>
                </c:pt>
                <c:pt idx="216">
                  <c:v>18.156108632169943</c:v>
                </c:pt>
                <c:pt idx="217">
                  <c:v>18.240164690652211</c:v>
                </c:pt>
                <c:pt idx="218">
                  <c:v>18.324220749134483</c:v>
                </c:pt>
                <c:pt idx="219">
                  <c:v>18.408276807616751</c:v>
                </c:pt>
                <c:pt idx="220">
                  <c:v>18.492332866099019</c:v>
                </c:pt>
                <c:pt idx="221">
                  <c:v>18.576388924581288</c:v>
                </c:pt>
                <c:pt idx="222">
                  <c:v>18.660444983063552</c:v>
                </c:pt>
                <c:pt idx="223">
                  <c:v>18.744501041545828</c:v>
                </c:pt>
                <c:pt idx="224">
                  <c:v>18.828557100028092</c:v>
                </c:pt>
                <c:pt idx="225">
                  <c:v>18.912613158510361</c:v>
                </c:pt>
                <c:pt idx="226">
                  <c:v>18.996669216992625</c:v>
                </c:pt>
                <c:pt idx="227">
                  <c:v>19.080725275474897</c:v>
                </c:pt>
                <c:pt idx="228">
                  <c:v>19.164781333957166</c:v>
                </c:pt>
                <c:pt idx="229">
                  <c:v>19.24883739243943</c:v>
                </c:pt>
                <c:pt idx="230">
                  <c:v>19.332893450921702</c:v>
                </c:pt>
                <c:pt idx="231">
                  <c:v>19.416949509403967</c:v>
                </c:pt>
                <c:pt idx="232">
                  <c:v>19.501005567886242</c:v>
                </c:pt>
                <c:pt idx="233">
                  <c:v>19.585061626368507</c:v>
                </c:pt>
                <c:pt idx="234">
                  <c:v>19.669117684850775</c:v>
                </c:pt>
                <c:pt idx="235">
                  <c:v>19.753173743333047</c:v>
                </c:pt>
                <c:pt idx="236">
                  <c:v>19.837229801815312</c:v>
                </c:pt>
                <c:pt idx="237">
                  <c:v>19.921285860297584</c:v>
                </c:pt>
                <c:pt idx="238">
                  <c:v>20.005341918779852</c:v>
                </c:pt>
                <c:pt idx="239">
                  <c:v>20.089397977262117</c:v>
                </c:pt>
                <c:pt idx="240">
                  <c:v>20.173454035744388</c:v>
                </c:pt>
                <c:pt idx="241">
                  <c:v>20.257510094226657</c:v>
                </c:pt>
                <c:pt idx="242">
                  <c:v>20.341566152708925</c:v>
                </c:pt>
                <c:pt idx="243">
                  <c:v>20.425622211191193</c:v>
                </c:pt>
                <c:pt idx="244">
                  <c:v>20.509678269673454</c:v>
                </c:pt>
                <c:pt idx="245">
                  <c:v>20.59373432815573</c:v>
                </c:pt>
                <c:pt idx="246">
                  <c:v>20.677790386637991</c:v>
                </c:pt>
                <c:pt idx="247">
                  <c:v>20.761846445120263</c:v>
                </c:pt>
                <c:pt idx="248">
                  <c:v>20.845902503602538</c:v>
                </c:pt>
                <c:pt idx="249">
                  <c:v>20.929958562084803</c:v>
                </c:pt>
                <c:pt idx="250">
                  <c:v>21.014014620567071</c:v>
                </c:pt>
                <c:pt idx="251">
                  <c:v>21.098070679049339</c:v>
                </c:pt>
                <c:pt idx="252">
                  <c:v>21.182126737531604</c:v>
                </c:pt>
                <c:pt idx="253">
                  <c:v>21.266182796013879</c:v>
                </c:pt>
                <c:pt idx="254">
                  <c:v>21.350238854496141</c:v>
                </c:pt>
                <c:pt idx="255">
                  <c:v>21.434294912978412</c:v>
                </c:pt>
                <c:pt idx="256">
                  <c:v>21.518350971460677</c:v>
                </c:pt>
                <c:pt idx="257">
                  <c:v>21.602407029942949</c:v>
                </c:pt>
                <c:pt idx="258">
                  <c:v>21.686463088425224</c:v>
                </c:pt>
                <c:pt idx="259">
                  <c:v>21.770519146907482</c:v>
                </c:pt>
                <c:pt idx="260">
                  <c:v>21.854575205389757</c:v>
                </c:pt>
                <c:pt idx="261">
                  <c:v>21.938631263872026</c:v>
                </c:pt>
                <c:pt idx="262">
                  <c:v>22.022687322354294</c:v>
                </c:pt>
                <c:pt idx="263">
                  <c:v>22.106743380836559</c:v>
                </c:pt>
                <c:pt idx="264">
                  <c:v>22.190799439318827</c:v>
                </c:pt>
                <c:pt idx="265">
                  <c:v>22.274855497801095</c:v>
                </c:pt>
                <c:pt idx="266">
                  <c:v>22.358911556283363</c:v>
                </c:pt>
                <c:pt idx="267">
                  <c:v>22.442967614765632</c:v>
                </c:pt>
                <c:pt idx="268">
                  <c:v>22.5270236732479</c:v>
                </c:pt>
                <c:pt idx="269">
                  <c:v>22.611079731730172</c:v>
                </c:pt>
                <c:pt idx="270">
                  <c:v>22.695135790212436</c:v>
                </c:pt>
                <c:pt idx="271">
                  <c:v>22.779191848694708</c:v>
                </c:pt>
                <c:pt idx="272">
                  <c:v>22.863247907176977</c:v>
                </c:pt>
                <c:pt idx="273">
                  <c:v>22.947303965659241</c:v>
                </c:pt>
                <c:pt idx="274">
                  <c:v>23.031360024141517</c:v>
                </c:pt>
                <c:pt idx="275">
                  <c:v>23.115416082623781</c:v>
                </c:pt>
                <c:pt idx="276">
                  <c:v>23.19947214110605</c:v>
                </c:pt>
                <c:pt idx="277">
                  <c:v>23.283528199588318</c:v>
                </c:pt>
                <c:pt idx="278">
                  <c:v>23.367584258070586</c:v>
                </c:pt>
                <c:pt idx="279">
                  <c:v>23.451640316552847</c:v>
                </c:pt>
                <c:pt idx="280">
                  <c:v>23.535696375035123</c:v>
                </c:pt>
                <c:pt idx="281">
                  <c:v>23.619752433517391</c:v>
                </c:pt>
                <c:pt idx="282">
                  <c:v>23.703808491999659</c:v>
                </c:pt>
                <c:pt idx="283">
                  <c:v>23.787864550481927</c:v>
                </c:pt>
                <c:pt idx="284">
                  <c:v>23.871920608964192</c:v>
                </c:pt>
                <c:pt idx="285">
                  <c:v>23.955976667446468</c:v>
                </c:pt>
                <c:pt idx="286">
                  <c:v>24.040032725928729</c:v>
                </c:pt>
                <c:pt idx="287">
                  <c:v>24.124088784411001</c:v>
                </c:pt>
                <c:pt idx="288">
                  <c:v>24.208144842893272</c:v>
                </c:pt>
                <c:pt idx="289">
                  <c:v>24.292200901375541</c:v>
                </c:pt>
                <c:pt idx="290">
                  <c:v>24.376256959857809</c:v>
                </c:pt>
                <c:pt idx="291">
                  <c:v>24.46031301834007</c:v>
                </c:pt>
                <c:pt idx="292">
                  <c:v>24.544369076822345</c:v>
                </c:pt>
                <c:pt idx="293">
                  <c:v>24.62842513530461</c:v>
                </c:pt>
                <c:pt idx="294">
                  <c:v>24.712481193786882</c:v>
                </c:pt>
                <c:pt idx="295">
                  <c:v>24.796537252269147</c:v>
                </c:pt>
                <c:pt idx="296">
                  <c:v>24.880593310751415</c:v>
                </c:pt>
                <c:pt idx="297">
                  <c:v>24.964649369233687</c:v>
                </c:pt>
                <c:pt idx="298">
                  <c:v>25.048705427715952</c:v>
                </c:pt>
                <c:pt idx="299">
                  <c:v>25.132761486198213</c:v>
                </c:pt>
                <c:pt idx="300">
                  <c:v>25.216817544680492</c:v>
                </c:pt>
                <c:pt idx="301">
                  <c:v>25.30087360316276</c:v>
                </c:pt>
                <c:pt idx="302">
                  <c:v>25.384929661645021</c:v>
                </c:pt>
                <c:pt idx="303">
                  <c:v>25.468985720127296</c:v>
                </c:pt>
                <c:pt idx="304">
                  <c:v>25.553041778609565</c:v>
                </c:pt>
                <c:pt idx="305">
                  <c:v>25.637097837091837</c:v>
                </c:pt>
                <c:pt idx="306">
                  <c:v>25.721153895574105</c:v>
                </c:pt>
                <c:pt idx="307">
                  <c:v>25.80520995405637</c:v>
                </c:pt>
                <c:pt idx="308">
                  <c:v>25.889266012538645</c:v>
                </c:pt>
                <c:pt idx="309">
                  <c:v>25.973322071020903</c:v>
                </c:pt>
                <c:pt idx="310">
                  <c:v>26.057378129503178</c:v>
                </c:pt>
                <c:pt idx="311">
                  <c:v>26.141434187985443</c:v>
                </c:pt>
                <c:pt idx="312">
                  <c:v>26.225490246467711</c:v>
                </c:pt>
                <c:pt idx="313">
                  <c:v>26.309546304949983</c:v>
                </c:pt>
                <c:pt idx="314">
                  <c:v>26.393602363432244</c:v>
                </c:pt>
                <c:pt idx="315">
                  <c:v>26.477658421914516</c:v>
                </c:pt>
                <c:pt idx="316">
                  <c:v>26.561714480396777</c:v>
                </c:pt>
                <c:pt idx="317">
                  <c:v>26.645770538879052</c:v>
                </c:pt>
                <c:pt idx="318">
                  <c:v>26.729826597361324</c:v>
                </c:pt>
                <c:pt idx="319">
                  <c:v>26.813882655843589</c:v>
                </c:pt>
                <c:pt idx="320">
                  <c:v>26.897938714325864</c:v>
                </c:pt>
                <c:pt idx="321">
                  <c:v>26.981994772808125</c:v>
                </c:pt>
                <c:pt idx="322">
                  <c:v>27.066050831290397</c:v>
                </c:pt>
                <c:pt idx="323">
                  <c:v>27.150106889772665</c:v>
                </c:pt>
                <c:pt idx="324">
                  <c:v>27.234162948254934</c:v>
                </c:pt>
                <c:pt idx="325">
                  <c:v>27.31821900673717</c:v>
                </c:pt>
                <c:pt idx="326">
                  <c:v>27.402275065219463</c:v>
                </c:pt>
                <c:pt idx="327">
                  <c:v>27.486331123701738</c:v>
                </c:pt>
                <c:pt idx="328">
                  <c:v>27.570387182183968</c:v>
                </c:pt>
                <c:pt idx="329">
                  <c:v>27.654443240666243</c:v>
                </c:pt>
                <c:pt idx="330">
                  <c:v>27.738499299148508</c:v>
                </c:pt>
                <c:pt idx="331">
                  <c:v>27.822555357630812</c:v>
                </c:pt>
                <c:pt idx="332">
                  <c:v>27.906611416113041</c:v>
                </c:pt>
                <c:pt idx="333">
                  <c:v>27.990667474595316</c:v>
                </c:pt>
                <c:pt idx="334">
                  <c:v>28.074723533077584</c:v>
                </c:pt>
                <c:pt idx="335">
                  <c:v>28.158779591559849</c:v>
                </c:pt>
                <c:pt idx="336">
                  <c:v>28.242835650042117</c:v>
                </c:pt>
                <c:pt idx="337">
                  <c:v>28.326891708524386</c:v>
                </c:pt>
                <c:pt idx="338">
                  <c:v>28.410947767006657</c:v>
                </c:pt>
                <c:pt idx="339">
                  <c:v>28.495003825488926</c:v>
                </c:pt>
                <c:pt idx="340">
                  <c:v>28.579059883971194</c:v>
                </c:pt>
                <c:pt idx="341">
                  <c:v>28.663115942453459</c:v>
                </c:pt>
                <c:pt idx="342">
                  <c:v>28.747172000935731</c:v>
                </c:pt>
                <c:pt idx="343">
                  <c:v>28.831228059417999</c:v>
                </c:pt>
                <c:pt idx="344">
                  <c:v>28.915284117900267</c:v>
                </c:pt>
                <c:pt idx="345">
                  <c:v>28.999340176382532</c:v>
                </c:pt>
                <c:pt idx="346">
                  <c:v>29.0833962348648</c:v>
                </c:pt>
                <c:pt idx="347">
                  <c:v>29.167452293347072</c:v>
                </c:pt>
                <c:pt idx="348">
                  <c:v>29.251508351829337</c:v>
                </c:pt>
                <c:pt idx="349">
                  <c:v>29.335564410311608</c:v>
                </c:pt>
                <c:pt idx="350">
                  <c:v>29.41962046879388</c:v>
                </c:pt>
                <c:pt idx="351">
                  <c:v>29.503676527276156</c:v>
                </c:pt>
                <c:pt idx="352">
                  <c:v>29.587732585758413</c:v>
                </c:pt>
                <c:pt idx="353">
                  <c:v>29.671788644240682</c:v>
                </c:pt>
                <c:pt idx="354">
                  <c:v>29.755844702722957</c:v>
                </c:pt>
                <c:pt idx="355">
                  <c:v>29.839900761205229</c:v>
                </c:pt>
                <c:pt idx="356">
                  <c:v>29.923956819687486</c:v>
                </c:pt>
                <c:pt idx="357">
                  <c:v>30.008012878169755</c:v>
                </c:pt>
                <c:pt idx="358">
                  <c:v>30.092068936652023</c:v>
                </c:pt>
                <c:pt idx="359">
                  <c:v>30.176124995134295</c:v>
                </c:pt>
                <c:pt idx="360">
                  <c:v>30.260181053616563</c:v>
                </c:pt>
                <c:pt idx="361">
                  <c:v>30.344237112098835</c:v>
                </c:pt>
                <c:pt idx="362">
                  <c:v>30.428293170581103</c:v>
                </c:pt>
                <c:pt idx="363">
                  <c:v>30.512349229063371</c:v>
                </c:pt>
                <c:pt idx="364">
                  <c:v>30.596405287545629</c:v>
                </c:pt>
                <c:pt idx="365">
                  <c:v>30.680461346027904</c:v>
                </c:pt>
                <c:pt idx="366">
                  <c:v>30.76451740451018</c:v>
                </c:pt>
                <c:pt idx="367">
                  <c:v>30.848573462992437</c:v>
                </c:pt>
                <c:pt idx="368">
                  <c:v>30.932629521474709</c:v>
                </c:pt>
                <c:pt idx="369">
                  <c:v>31.016685579956977</c:v>
                </c:pt>
                <c:pt idx="370">
                  <c:v>31.100741638439242</c:v>
                </c:pt>
                <c:pt idx="371">
                  <c:v>31.184797696921517</c:v>
                </c:pt>
                <c:pt idx="372">
                  <c:v>31.268853755403775</c:v>
                </c:pt>
                <c:pt idx="373">
                  <c:v>31.35290981388605</c:v>
                </c:pt>
                <c:pt idx="374">
                  <c:v>31.436965872368326</c:v>
                </c:pt>
                <c:pt idx="375">
                  <c:v>31.521021930850591</c:v>
                </c:pt>
                <c:pt idx="376">
                  <c:v>31.605077989332852</c:v>
                </c:pt>
                <c:pt idx="377">
                  <c:v>31.689134047815124</c:v>
                </c:pt>
                <c:pt idx="378">
                  <c:v>31.773190106297388</c:v>
                </c:pt>
                <c:pt idx="379">
                  <c:v>31.857246164779667</c:v>
                </c:pt>
                <c:pt idx="380">
                  <c:v>31.941302223261935</c:v>
                </c:pt>
                <c:pt idx="381">
                  <c:v>32.025358281744204</c:v>
                </c:pt>
                <c:pt idx="382">
                  <c:v>32.109414340226465</c:v>
                </c:pt>
                <c:pt idx="383">
                  <c:v>32.193470398708733</c:v>
                </c:pt>
                <c:pt idx="384">
                  <c:v>32.277526457191001</c:v>
                </c:pt>
                <c:pt idx="385">
                  <c:v>32.36158251567327</c:v>
                </c:pt>
                <c:pt idx="386">
                  <c:v>32.445638574155545</c:v>
                </c:pt>
                <c:pt idx="387">
                  <c:v>32.529694632637806</c:v>
                </c:pt>
                <c:pt idx="388">
                  <c:v>32.613750691120067</c:v>
                </c:pt>
                <c:pt idx="389">
                  <c:v>32.697806749602343</c:v>
                </c:pt>
                <c:pt idx="390">
                  <c:v>32.781862808084611</c:v>
                </c:pt>
                <c:pt idx="391">
                  <c:v>32.865918866566879</c:v>
                </c:pt>
                <c:pt idx="392">
                  <c:v>32.949974925049148</c:v>
                </c:pt>
                <c:pt idx="393">
                  <c:v>33.034030983531423</c:v>
                </c:pt>
                <c:pt idx="394">
                  <c:v>33.118087042013691</c:v>
                </c:pt>
                <c:pt idx="395">
                  <c:v>33.202143100495967</c:v>
                </c:pt>
                <c:pt idx="396">
                  <c:v>33.286199158978228</c:v>
                </c:pt>
                <c:pt idx="397">
                  <c:v>33.370255217460489</c:v>
                </c:pt>
                <c:pt idx="398">
                  <c:v>33.454311275942757</c:v>
                </c:pt>
                <c:pt idx="399">
                  <c:v>33.538367334425033</c:v>
                </c:pt>
                <c:pt idx="400">
                  <c:v>33.622423392907301</c:v>
                </c:pt>
              </c:numCache>
            </c:numRef>
          </c:xVal>
          <c:yVal>
            <c:numRef>
              <c:f>'NCSR-94 (1994)'!$L$3:$L$403</c:f>
              <c:numCache>
                <c:formatCode>0.0000</c:formatCode>
                <c:ptCount val="401"/>
                <c:pt idx="0">
                  <c:v>0.12</c:v>
                </c:pt>
                <c:pt idx="1">
                  <c:v>0.13384448076897654</c:v>
                </c:pt>
                <c:pt idx="2">
                  <c:v>0.14768896153795311</c:v>
                </c:pt>
                <c:pt idx="3">
                  <c:v>0.16153344230692959</c:v>
                </c:pt>
                <c:pt idx="4">
                  <c:v>0.17537792307590613</c:v>
                </c:pt>
                <c:pt idx="5">
                  <c:v>0.1892224038448827</c:v>
                </c:pt>
                <c:pt idx="6">
                  <c:v>0.20306688461385922</c:v>
                </c:pt>
                <c:pt idx="7">
                  <c:v>0.21691136538283576</c:v>
                </c:pt>
                <c:pt idx="8">
                  <c:v>0.2307558461518123</c:v>
                </c:pt>
                <c:pt idx="9">
                  <c:v>0.2307558461518123</c:v>
                </c:pt>
                <c:pt idx="10">
                  <c:v>0.2307558461518123</c:v>
                </c:pt>
                <c:pt idx="11">
                  <c:v>0.2307558461518123</c:v>
                </c:pt>
                <c:pt idx="12">
                  <c:v>0.2307558461518123</c:v>
                </c:pt>
                <c:pt idx="13">
                  <c:v>0.2307558461518123</c:v>
                </c:pt>
                <c:pt idx="14">
                  <c:v>0.2307558461518123</c:v>
                </c:pt>
                <c:pt idx="15">
                  <c:v>0.2307558461518123</c:v>
                </c:pt>
                <c:pt idx="16">
                  <c:v>0.2307558461518123</c:v>
                </c:pt>
                <c:pt idx="17">
                  <c:v>0.2307558461518123</c:v>
                </c:pt>
                <c:pt idx="18">
                  <c:v>0.2307558461518123</c:v>
                </c:pt>
                <c:pt idx="19">
                  <c:v>0.2307558461518123</c:v>
                </c:pt>
                <c:pt idx="20">
                  <c:v>0.2307558461518123</c:v>
                </c:pt>
                <c:pt idx="21">
                  <c:v>0.2307558461518123</c:v>
                </c:pt>
                <c:pt idx="22">
                  <c:v>0.2307558461518123</c:v>
                </c:pt>
                <c:pt idx="23">
                  <c:v>0.2307558461518123</c:v>
                </c:pt>
                <c:pt idx="24">
                  <c:v>0.22551139510290746</c:v>
                </c:pt>
                <c:pt idx="25">
                  <c:v>0.21649093929879118</c:v>
                </c:pt>
                <c:pt idx="26">
                  <c:v>0.20816436471037611</c:v>
                </c:pt>
                <c:pt idx="27">
                  <c:v>0.2004545734248066</c:v>
                </c:pt>
                <c:pt idx="28">
                  <c:v>0.19329548151677781</c:v>
                </c:pt>
                <c:pt idx="29">
                  <c:v>0.18663012008516477</c:v>
                </c:pt>
                <c:pt idx="30">
                  <c:v>0.18040911608232596</c:v>
                </c:pt>
                <c:pt idx="31">
                  <c:v>0.17458946717644447</c:v>
                </c:pt>
                <c:pt idx="32">
                  <c:v>0.16913354632718061</c:v>
                </c:pt>
                <c:pt idx="33">
                  <c:v>0.16400828734756906</c:v>
                </c:pt>
                <c:pt idx="34">
                  <c:v>0.15918451419028765</c:v>
                </c:pt>
                <c:pt idx="35">
                  <c:v>0.15463638521342227</c:v>
                </c:pt>
                <c:pt idx="36">
                  <c:v>0.15034093006860497</c:v>
                </c:pt>
                <c:pt idx="37">
                  <c:v>0.14627766168837239</c:v>
                </c:pt>
                <c:pt idx="38">
                  <c:v>0.14242824953867839</c:v>
                </c:pt>
                <c:pt idx="39">
                  <c:v>0.13877624314025072</c:v>
                </c:pt>
                <c:pt idx="40">
                  <c:v>0.13530683706174446</c:v>
                </c:pt>
                <c:pt idx="41">
                  <c:v>0.13200667030414098</c:v>
                </c:pt>
                <c:pt idx="42">
                  <c:v>0.12886365434451855</c:v>
                </c:pt>
                <c:pt idx="43">
                  <c:v>0.12586682517371581</c:v>
                </c:pt>
                <c:pt idx="44">
                  <c:v>0.12300621551067677</c:v>
                </c:pt>
                <c:pt idx="45">
                  <c:v>0.12027274405488397</c:v>
                </c:pt>
                <c:pt idx="46">
                  <c:v>0.11765811918412564</c:v>
                </c:pt>
                <c:pt idx="47">
                  <c:v>0.11515475494616552</c:v>
                </c:pt>
                <c:pt idx="48">
                  <c:v>0.11275569755145373</c:v>
                </c:pt>
                <c:pt idx="49">
                  <c:v>0.11045456086673017</c:v>
                </c:pt>
                <c:pt idx="50">
                  <c:v>0.10824546964939559</c:v>
                </c:pt>
                <c:pt idx="51">
                  <c:v>0.10612300946019176</c:v>
                </c:pt>
                <c:pt idx="52">
                  <c:v>0.10408218235518805</c:v>
                </c:pt>
                <c:pt idx="53">
                  <c:v>0.10211836759376941</c:v>
                </c:pt>
                <c:pt idx="54">
                  <c:v>0.1002272867124033</c:v>
                </c:pt>
                <c:pt idx="55">
                  <c:v>9.8404972408541444E-2</c:v>
                </c:pt>
                <c:pt idx="56">
                  <c:v>9.6647740758388903E-2</c:v>
                </c:pt>
                <c:pt idx="57">
                  <c:v>9.4952166359118934E-2</c:v>
                </c:pt>
                <c:pt idx="58">
                  <c:v>9.3315060042582387E-2</c:v>
                </c:pt>
                <c:pt idx="59">
                  <c:v>9.173344885541998E-2</c:v>
                </c:pt>
                <c:pt idx="60">
                  <c:v>9.020455804116298E-2</c:v>
                </c:pt>
                <c:pt idx="61">
                  <c:v>8.8725794794586546E-2</c:v>
                </c:pt>
                <c:pt idx="62">
                  <c:v>8.7294733588222234E-2</c:v>
                </c:pt>
                <c:pt idx="63">
                  <c:v>8.5909102896345707E-2</c:v>
                </c:pt>
                <c:pt idx="64">
                  <c:v>8.4566773163590306E-2</c:v>
                </c:pt>
                <c:pt idx="65">
                  <c:v>8.3265745884150449E-2</c:v>
                </c:pt>
                <c:pt idx="66">
                  <c:v>8.200414367378453E-2</c:v>
                </c:pt>
                <c:pt idx="67">
                  <c:v>8.0780201230892218E-2</c:v>
                </c:pt>
                <c:pt idx="68">
                  <c:v>7.9592257095143823E-2</c:v>
                </c:pt>
                <c:pt idx="69">
                  <c:v>7.8438746122750425E-2</c:v>
                </c:pt>
                <c:pt idx="70">
                  <c:v>7.7318192606711134E-2</c:v>
                </c:pt>
                <c:pt idx="71">
                  <c:v>7.6229203978447596E-2</c:v>
                </c:pt>
                <c:pt idx="72">
                  <c:v>7.5170465034302483E-2</c:v>
                </c:pt>
                <c:pt idx="73">
                  <c:v>7.414073263657231E-2</c:v>
                </c:pt>
                <c:pt idx="74">
                  <c:v>7.3138830844186195E-2</c:v>
                </c:pt>
                <c:pt idx="75">
                  <c:v>7.2163646432930398E-2</c:v>
                </c:pt>
                <c:pt idx="76">
                  <c:v>7.1214124769339193E-2</c:v>
                </c:pt>
                <c:pt idx="77">
                  <c:v>7.0289266006101025E-2</c:v>
                </c:pt>
                <c:pt idx="78">
                  <c:v>6.9388121570125361E-2</c:v>
                </c:pt>
                <c:pt idx="79">
                  <c:v>6.850979091733897E-2</c:v>
                </c:pt>
                <c:pt idx="80">
                  <c:v>6.7653418530872228E-2</c:v>
                </c:pt>
                <c:pt idx="81">
                  <c:v>6.6818191141602201E-2</c:v>
                </c:pt>
                <c:pt idx="82">
                  <c:v>6.6003335152070491E-2</c:v>
                </c:pt>
                <c:pt idx="83">
                  <c:v>6.5208114246623844E-2</c:v>
                </c:pt>
                <c:pt idx="84">
                  <c:v>6.4431827172259273E-2</c:v>
                </c:pt>
                <c:pt idx="85">
                  <c:v>6.3673805676115039E-2</c:v>
                </c:pt>
                <c:pt idx="86">
                  <c:v>6.2933412586857904E-2</c:v>
                </c:pt>
                <c:pt idx="87">
                  <c:v>6.2210040028388265E-2</c:v>
                </c:pt>
                <c:pt idx="88">
                  <c:v>6.1503107755338383E-2</c:v>
                </c:pt>
                <c:pt idx="89">
                  <c:v>6.0812061600784027E-2</c:v>
                </c:pt>
                <c:pt idx="90">
                  <c:v>6.0136372027441987E-2</c:v>
                </c:pt>
                <c:pt idx="91">
                  <c:v>5.9475532774393172E-2</c:v>
                </c:pt>
                <c:pt idx="92">
                  <c:v>5.8829059592062818E-2</c:v>
                </c:pt>
                <c:pt idx="93">
                  <c:v>5.8196489058814825E-2</c:v>
                </c:pt>
                <c:pt idx="94">
                  <c:v>5.7577377473082759E-2</c:v>
                </c:pt>
                <c:pt idx="95">
                  <c:v>5.697129981547136E-2</c:v>
                </c:pt>
                <c:pt idx="96">
                  <c:v>5.6377848775726866E-2</c:v>
                </c:pt>
                <c:pt idx="97">
                  <c:v>5.5796633839894645E-2</c:v>
                </c:pt>
                <c:pt idx="98">
                  <c:v>5.5227280433365084E-2</c:v>
                </c:pt>
                <c:pt idx="99">
                  <c:v>5.4669429115856351E-2</c:v>
                </c:pt>
                <c:pt idx="100">
                  <c:v>5.4122734824697795E-2</c:v>
                </c:pt>
                <c:pt idx="101">
                  <c:v>5.3586866163067119E-2</c:v>
                </c:pt>
                <c:pt idx="102">
                  <c:v>5.3061504730095882E-2</c:v>
                </c:pt>
                <c:pt idx="103">
                  <c:v>5.254634448999785E-2</c:v>
                </c:pt>
                <c:pt idx="104">
                  <c:v>5.2041091177594027E-2</c:v>
                </c:pt>
                <c:pt idx="105">
                  <c:v>5.154546173780742E-2</c:v>
                </c:pt>
                <c:pt idx="106">
                  <c:v>5.1059183796884705E-2</c:v>
                </c:pt>
                <c:pt idx="107">
                  <c:v>5.0581995163268965E-2</c:v>
                </c:pt>
                <c:pt idx="108">
                  <c:v>5.0113643356201651E-2</c:v>
                </c:pt>
                <c:pt idx="109">
                  <c:v>4.9653885160273199E-2</c:v>
                </c:pt>
                <c:pt idx="110">
                  <c:v>4.9202486204270722E-2</c:v>
                </c:pt>
                <c:pt idx="111">
                  <c:v>4.8759220562790799E-2</c:v>
                </c:pt>
                <c:pt idx="112">
                  <c:v>4.8323870379194452E-2</c:v>
                </c:pt>
                <c:pt idx="113">
                  <c:v>4.7896225508582108E-2</c:v>
                </c:pt>
                <c:pt idx="114">
                  <c:v>4.7476083179559467E-2</c:v>
                </c:pt>
                <c:pt idx="115">
                  <c:v>4.7063247673650249E-2</c:v>
                </c:pt>
                <c:pt idx="116">
                  <c:v>4.6657530021291194E-2</c:v>
                </c:pt>
                <c:pt idx="117">
                  <c:v>4.6258747713416919E-2</c:v>
                </c:pt>
                <c:pt idx="118">
                  <c:v>4.586672442770999E-2</c:v>
                </c:pt>
                <c:pt idx="119">
                  <c:v>4.5481289768653607E-2</c:v>
                </c:pt>
                <c:pt idx="120">
                  <c:v>4.510227902058149E-2</c:v>
                </c:pt>
                <c:pt idx="121">
                  <c:v>4.4729532912973373E-2</c:v>
                </c:pt>
                <c:pt idx="122">
                  <c:v>4.4362897397293273E-2</c:v>
                </c:pt>
                <c:pt idx="123">
                  <c:v>4.4002223434713647E-2</c:v>
                </c:pt>
                <c:pt idx="124">
                  <c:v>4.3647366794111117E-2</c:v>
                </c:pt>
                <c:pt idx="125">
                  <c:v>4.3298187859758232E-2</c:v>
                </c:pt>
                <c:pt idx="126">
                  <c:v>4.2954551448172854E-2</c:v>
                </c:pt>
                <c:pt idx="127">
                  <c:v>4.2616326633620312E-2</c:v>
                </c:pt>
                <c:pt idx="128">
                  <c:v>4.2283386581795153E-2</c:v>
                </c:pt>
                <c:pt idx="129">
                  <c:v>4.1955608391238595E-2</c:v>
                </c:pt>
                <c:pt idx="130">
                  <c:v>4.1632872942075225E-2</c:v>
                </c:pt>
                <c:pt idx="131">
                  <c:v>4.1315064751677698E-2</c:v>
                </c:pt>
                <c:pt idx="132">
                  <c:v>4.1002071836892265E-2</c:v>
                </c:pt>
                <c:pt idx="133">
                  <c:v>4.069378558247954E-2</c:v>
                </c:pt>
                <c:pt idx="134">
                  <c:v>4.0390100615446109E-2</c:v>
                </c:pt>
                <c:pt idx="135">
                  <c:v>4.0090914684961329E-2</c:v>
                </c:pt>
                <c:pt idx="136">
                  <c:v>3.9796128547571911E-2</c:v>
                </c:pt>
                <c:pt idx="137">
                  <c:v>3.9505645857443643E-2</c:v>
                </c:pt>
                <c:pt idx="138">
                  <c:v>3.9219373061375212E-2</c:v>
                </c:pt>
                <c:pt idx="139">
                  <c:v>3.8937219298343734E-2</c:v>
                </c:pt>
                <c:pt idx="140">
                  <c:v>3.8659096303355567E-2</c:v>
                </c:pt>
                <c:pt idx="141">
                  <c:v>3.8384918315388504E-2</c:v>
                </c:pt>
                <c:pt idx="142">
                  <c:v>3.8114601989223798E-2</c:v>
                </c:pt>
                <c:pt idx="143">
                  <c:v>3.7848066310977473E-2</c:v>
                </c:pt>
                <c:pt idx="144">
                  <c:v>3.7585232517151242E-2</c:v>
                </c:pt>
                <c:pt idx="145">
                  <c:v>3.7326024017032958E-2</c:v>
                </c:pt>
                <c:pt idx="146">
                  <c:v>3.7070366318286155E-2</c:v>
                </c:pt>
                <c:pt idx="147">
                  <c:v>3.6818186955576732E-2</c:v>
                </c:pt>
                <c:pt idx="148">
                  <c:v>3.6569415422093098E-2</c:v>
                </c:pt>
                <c:pt idx="149">
                  <c:v>3.6323983103824023E-2</c:v>
                </c:pt>
                <c:pt idx="150">
                  <c:v>3.6081823216465199E-2</c:v>
                </c:pt>
                <c:pt idx="151">
                  <c:v>3.5842870744832972E-2</c:v>
                </c:pt>
                <c:pt idx="152">
                  <c:v>3.5607062384669597E-2</c:v>
                </c:pt>
                <c:pt idx="153">
                  <c:v>3.5374336486730579E-2</c:v>
                </c:pt>
                <c:pt idx="154">
                  <c:v>3.5144633003050513E-2</c:v>
                </c:pt>
                <c:pt idx="155">
                  <c:v>3.4917893435288894E-2</c:v>
                </c:pt>
                <c:pt idx="156">
                  <c:v>3.469406078506268E-2</c:v>
                </c:pt>
                <c:pt idx="157">
                  <c:v>3.4473079506176937E-2</c:v>
                </c:pt>
                <c:pt idx="158">
                  <c:v>3.4254895458669485E-2</c:v>
                </c:pt>
                <c:pt idx="159">
                  <c:v>3.4039455864589806E-2</c:v>
                </c:pt>
                <c:pt idx="160">
                  <c:v>3.3826709265436114E-2</c:v>
                </c:pt>
                <c:pt idx="161">
                  <c:v>3.361660548117875E-2</c:v>
                </c:pt>
                <c:pt idx="162">
                  <c:v>3.3409095570801101E-2</c:v>
                </c:pt>
                <c:pt idx="163">
                  <c:v>3.3204131794293122E-2</c:v>
                </c:pt>
                <c:pt idx="164">
                  <c:v>3.3001667576035246E-2</c:v>
                </c:pt>
                <c:pt idx="165">
                  <c:v>3.2801657469513815E-2</c:v>
                </c:pt>
                <c:pt idx="166">
                  <c:v>3.2604057123311922E-2</c:v>
                </c:pt>
                <c:pt idx="167">
                  <c:v>3.2408823248322026E-2</c:v>
                </c:pt>
                <c:pt idx="168">
                  <c:v>3.2215913586129637E-2</c:v>
                </c:pt>
                <c:pt idx="169">
                  <c:v>3.2025286878519403E-2</c:v>
                </c:pt>
                <c:pt idx="170">
                  <c:v>3.1836902838057519E-2</c:v>
                </c:pt>
                <c:pt idx="171">
                  <c:v>3.1650722119706307E-2</c:v>
                </c:pt>
                <c:pt idx="172">
                  <c:v>3.1466706293428952E-2</c:v>
                </c:pt>
                <c:pt idx="173">
                  <c:v>3.1284817817744386E-2</c:v>
                </c:pt>
                <c:pt idx="174">
                  <c:v>3.1105020014194133E-2</c:v>
                </c:pt>
                <c:pt idx="175">
                  <c:v>3.0927277042684456E-2</c:v>
                </c:pt>
                <c:pt idx="176">
                  <c:v>3.0751553877669192E-2</c:v>
                </c:pt>
                <c:pt idx="177">
                  <c:v>3.0577816285139992E-2</c:v>
                </c:pt>
                <c:pt idx="178">
                  <c:v>3.0406030800392014E-2</c:v>
                </c:pt>
                <c:pt idx="179">
                  <c:v>3.023616470653508E-2</c:v>
                </c:pt>
                <c:pt idx="180">
                  <c:v>3.0068186013720993E-2</c:v>
                </c:pt>
                <c:pt idx="181">
                  <c:v>2.9902063439059552E-2</c:v>
                </c:pt>
                <c:pt idx="182">
                  <c:v>2.9737766387196586E-2</c:v>
                </c:pt>
                <c:pt idx="183">
                  <c:v>2.9575264931528844E-2</c:v>
                </c:pt>
                <c:pt idx="184">
                  <c:v>2.9414529796031409E-2</c:v>
                </c:pt>
                <c:pt idx="185">
                  <c:v>2.9255532337674479E-2</c:v>
                </c:pt>
                <c:pt idx="186">
                  <c:v>2.9098244529407413E-2</c:v>
                </c:pt>
                <c:pt idx="187">
                  <c:v>2.8942638943688658E-2</c:v>
                </c:pt>
                <c:pt idx="188">
                  <c:v>2.878868873654138E-2</c:v>
                </c:pt>
                <c:pt idx="189">
                  <c:v>2.8636367632115235E-2</c:v>
                </c:pt>
                <c:pt idx="190">
                  <c:v>2.848564990773568E-2</c:v>
                </c:pt>
                <c:pt idx="191">
                  <c:v>2.8336510379422922E-2</c:v>
                </c:pt>
                <c:pt idx="192">
                  <c:v>2.8188924387863433E-2</c:v>
                </c:pt>
                <c:pt idx="193">
                  <c:v>2.8042867784817502E-2</c:v>
                </c:pt>
                <c:pt idx="194">
                  <c:v>2.7898316919947323E-2</c:v>
                </c:pt>
                <c:pt idx="195">
                  <c:v>2.775524862805015E-2</c:v>
                </c:pt>
                <c:pt idx="196">
                  <c:v>2.7613640216682542E-2</c:v>
                </c:pt>
                <c:pt idx="197">
                  <c:v>2.7473469454161317E-2</c:v>
                </c:pt>
                <c:pt idx="198">
                  <c:v>2.7334714557928175E-2</c:v>
                </c:pt>
                <c:pt idx="199">
                  <c:v>2.7197354183265222E-2</c:v>
                </c:pt>
                <c:pt idx="200">
                  <c:v>2.7061367412348897E-2</c:v>
                </c:pt>
                <c:pt idx="201">
                  <c:v>2.6926733743630738E-2</c:v>
                </c:pt>
                <c:pt idx="202">
                  <c:v>2.679343308153356E-2</c:v>
                </c:pt>
                <c:pt idx="203">
                  <c:v>2.6661445726452113E-2</c:v>
                </c:pt>
                <c:pt idx="204">
                  <c:v>2.6530752365047941E-2</c:v>
                </c:pt>
                <c:pt idx="205">
                  <c:v>2.6401334060828192E-2</c:v>
                </c:pt>
                <c:pt idx="206">
                  <c:v>2.6273172244998925E-2</c:v>
                </c:pt>
                <c:pt idx="207">
                  <c:v>2.6146248707583471E-2</c:v>
                </c:pt>
                <c:pt idx="208">
                  <c:v>2.6020545588797014E-2</c:v>
                </c:pt>
                <c:pt idx="209">
                  <c:v>2.5896045370668804E-2</c:v>
                </c:pt>
                <c:pt idx="210">
                  <c:v>2.577273086890371E-2</c:v>
                </c:pt>
                <c:pt idx="211">
                  <c:v>2.5650585224975254E-2</c:v>
                </c:pt>
                <c:pt idx="212">
                  <c:v>2.5529591898442353E-2</c:v>
                </c:pt>
                <c:pt idx="213">
                  <c:v>2.5409734659482531E-2</c:v>
                </c:pt>
                <c:pt idx="214">
                  <c:v>2.5290997581634483E-2</c:v>
                </c:pt>
                <c:pt idx="215">
                  <c:v>2.5173365034743204E-2</c:v>
                </c:pt>
                <c:pt idx="216">
                  <c:v>2.5056821678100874E-2</c:v>
                </c:pt>
                <c:pt idx="217">
                  <c:v>2.4941352453777828E-2</c:v>
                </c:pt>
                <c:pt idx="218">
                  <c:v>2.4826942580136645E-2</c:v>
                </c:pt>
                <c:pt idx="219">
                  <c:v>2.4713577545524151E-2</c:v>
                </c:pt>
                <c:pt idx="220">
                  <c:v>2.4601243102135403E-2</c:v>
                </c:pt>
                <c:pt idx="221">
                  <c:v>2.4489925260044294E-2</c:v>
                </c:pt>
                <c:pt idx="222">
                  <c:v>2.4379610281395445E-2</c:v>
                </c:pt>
                <c:pt idx="223">
                  <c:v>2.4270284674752417E-2</c:v>
                </c:pt>
                <c:pt idx="224">
                  <c:v>2.4161935189597274E-2</c:v>
                </c:pt>
                <c:pt idx="225">
                  <c:v>2.4054548810976836E-2</c:v>
                </c:pt>
                <c:pt idx="226">
                  <c:v>2.3948112754291102E-2</c:v>
                </c:pt>
                <c:pt idx="227">
                  <c:v>2.3842614460219333E-2</c:v>
                </c:pt>
                <c:pt idx="228">
                  <c:v>2.3738041589779772E-2</c:v>
                </c:pt>
                <c:pt idx="229">
                  <c:v>2.3634382019518726E-2</c:v>
                </c:pt>
                <c:pt idx="230">
                  <c:v>2.3531623836825166E-2</c:v>
                </c:pt>
                <c:pt idx="231">
                  <c:v>2.342975533536705E-2</c:v>
                </c:pt>
                <c:pt idx="232">
                  <c:v>2.3328765010645638E-2</c:v>
                </c:pt>
                <c:pt idx="233">
                  <c:v>2.3228641555664325E-2</c:v>
                </c:pt>
                <c:pt idx="234">
                  <c:v>2.3129373856708494E-2</c:v>
                </c:pt>
                <c:pt idx="235">
                  <c:v>2.3030950989233141E-2</c:v>
                </c:pt>
                <c:pt idx="236">
                  <c:v>2.2933362213855037E-2</c:v>
                </c:pt>
                <c:pt idx="237">
                  <c:v>2.2836596972446364E-2</c:v>
                </c:pt>
                <c:pt idx="238">
                  <c:v>2.2740644884326842E-2</c:v>
                </c:pt>
                <c:pt idx="239">
                  <c:v>2.2645495742551414E-2</c:v>
                </c:pt>
                <c:pt idx="240">
                  <c:v>2.2551139510290783E-2</c:v>
                </c:pt>
                <c:pt idx="241">
                  <c:v>2.2457566317302027E-2</c:v>
                </c:pt>
                <c:pt idx="242">
                  <c:v>2.2364766456486728E-2</c:v>
                </c:pt>
                <c:pt idx="243">
                  <c:v>2.2272730380534105E-2</c:v>
                </c:pt>
                <c:pt idx="244">
                  <c:v>2.2181448698646671E-2</c:v>
                </c:pt>
                <c:pt idx="245">
                  <c:v>2.2090912173346071E-2</c:v>
                </c:pt>
                <c:pt idx="246">
                  <c:v>2.2001111717356858E-2</c:v>
                </c:pt>
                <c:pt idx="247">
                  <c:v>2.1912038390565942E-2</c:v>
                </c:pt>
                <c:pt idx="248">
                  <c:v>2.1823683397055597E-2</c:v>
                </c:pt>
                <c:pt idx="249">
                  <c:v>2.1736038082207986E-2</c:v>
                </c:pt>
                <c:pt idx="250">
                  <c:v>2.1649093929879151E-2</c:v>
                </c:pt>
                <c:pt idx="251">
                  <c:v>2.156284255964059E-2</c:v>
                </c:pt>
                <c:pt idx="252">
                  <c:v>2.1477275724086458E-2</c:v>
                </c:pt>
                <c:pt idx="253">
                  <c:v>2.1392385306204693E-2</c:v>
                </c:pt>
                <c:pt idx="254">
                  <c:v>2.1308163316810184E-2</c:v>
                </c:pt>
                <c:pt idx="255">
                  <c:v>2.1224601892038383E-2</c:v>
                </c:pt>
                <c:pt idx="256">
                  <c:v>2.1141693290897608E-2</c:v>
                </c:pt>
                <c:pt idx="257">
                  <c:v>2.105942989287855E-2</c:v>
                </c:pt>
                <c:pt idx="258">
                  <c:v>2.0977804195619332E-2</c:v>
                </c:pt>
                <c:pt idx="259">
                  <c:v>2.0896808812624661E-2</c:v>
                </c:pt>
                <c:pt idx="260">
                  <c:v>2.0816436471037644E-2</c:v>
                </c:pt>
                <c:pt idx="261">
                  <c:v>2.0736680009462789E-2</c:v>
                </c:pt>
                <c:pt idx="262">
                  <c:v>2.0657532375838884E-2</c:v>
                </c:pt>
                <c:pt idx="263">
                  <c:v>2.0578986625360406E-2</c:v>
                </c:pt>
                <c:pt idx="264">
                  <c:v>2.0501035918446164E-2</c:v>
                </c:pt>
                <c:pt idx="265">
                  <c:v>2.0423673518753911E-2</c:v>
                </c:pt>
                <c:pt idx="266">
                  <c:v>2.0346892791239801E-2</c:v>
                </c:pt>
                <c:pt idx="267">
                  <c:v>2.0270687200261372E-2</c:v>
                </c:pt>
                <c:pt idx="268">
                  <c:v>2.0195050307723082E-2</c:v>
                </c:pt>
                <c:pt idx="269">
                  <c:v>2.0119975771263152E-2</c:v>
                </c:pt>
                <c:pt idx="270">
                  <c:v>2.0045457342480692E-2</c:v>
                </c:pt>
                <c:pt idx="271">
                  <c:v>1.9971488865202166E-2</c:v>
                </c:pt>
                <c:pt idx="272">
                  <c:v>1.989806427378598E-2</c:v>
                </c:pt>
                <c:pt idx="273">
                  <c:v>1.9825177591464418E-2</c:v>
                </c:pt>
                <c:pt idx="274">
                  <c:v>1.9752822928721853E-2</c:v>
                </c:pt>
                <c:pt idx="275">
                  <c:v>1.9680994481708316E-2</c:v>
                </c:pt>
                <c:pt idx="276">
                  <c:v>1.9609686530687634E-2</c:v>
                </c:pt>
                <c:pt idx="277">
                  <c:v>1.9538893438519084E-2</c:v>
                </c:pt>
                <c:pt idx="278">
                  <c:v>1.9468609649171891E-2</c:v>
                </c:pt>
                <c:pt idx="279">
                  <c:v>1.9398829686271636E-2</c:v>
                </c:pt>
                <c:pt idx="280">
                  <c:v>1.9329548151677811E-2</c:v>
                </c:pt>
                <c:pt idx="281">
                  <c:v>1.9260759724091768E-2</c:v>
                </c:pt>
                <c:pt idx="282">
                  <c:v>1.919245915769428E-2</c:v>
                </c:pt>
                <c:pt idx="283">
                  <c:v>1.9124641280811965E-2</c:v>
                </c:pt>
                <c:pt idx="284">
                  <c:v>1.9057300994611923E-2</c:v>
                </c:pt>
                <c:pt idx="285">
                  <c:v>1.8990433271823814E-2</c:v>
                </c:pt>
                <c:pt idx="286">
                  <c:v>1.8924033155488764E-2</c:v>
                </c:pt>
                <c:pt idx="287">
                  <c:v>1.8858095757734446E-2</c:v>
                </c:pt>
                <c:pt idx="288">
                  <c:v>1.8792616258575649E-2</c:v>
                </c:pt>
                <c:pt idx="289">
                  <c:v>1.8727589904739748E-2</c:v>
                </c:pt>
                <c:pt idx="290">
                  <c:v>1.8663012008516507E-2</c:v>
                </c:pt>
                <c:pt idx="291">
                  <c:v>1.8598877946631568E-2</c:v>
                </c:pt>
                <c:pt idx="292">
                  <c:v>1.8535183159143105E-2</c:v>
                </c:pt>
                <c:pt idx="293">
                  <c:v>1.8471923148361043E-2</c:v>
                </c:pt>
                <c:pt idx="294">
                  <c:v>1.840909347778839E-2</c:v>
                </c:pt>
                <c:pt idx="295">
                  <c:v>1.8346689771084019E-2</c:v>
                </c:pt>
                <c:pt idx="296">
                  <c:v>1.8284707711046573E-2</c:v>
                </c:pt>
                <c:pt idx="297">
                  <c:v>1.822314303861881E-2</c:v>
                </c:pt>
                <c:pt idx="298">
                  <c:v>1.8161991551912032E-2</c:v>
                </c:pt>
                <c:pt idx="299">
                  <c:v>1.8101249105250117E-2</c:v>
                </c:pt>
                <c:pt idx="300">
                  <c:v>1.804091160823262E-2</c:v>
                </c:pt>
                <c:pt idx="301">
                  <c:v>1.7980975024816569E-2</c:v>
                </c:pt>
                <c:pt idx="302">
                  <c:v>1.7921435372416507E-2</c:v>
                </c:pt>
                <c:pt idx="303">
                  <c:v>1.7862288721022395E-2</c:v>
                </c:pt>
                <c:pt idx="304">
                  <c:v>1.7803531192334823E-2</c:v>
                </c:pt>
                <c:pt idx="305">
                  <c:v>1.7745158958917331E-2</c:v>
                </c:pt>
                <c:pt idx="306">
                  <c:v>1.7687168243365317E-2</c:v>
                </c:pt>
                <c:pt idx="307">
                  <c:v>1.762955531749116E-2</c:v>
                </c:pt>
                <c:pt idx="308">
                  <c:v>1.7572316501525281E-2</c:v>
                </c:pt>
                <c:pt idx="309">
                  <c:v>1.7515448163332642E-2</c:v>
                </c:pt>
                <c:pt idx="310">
                  <c:v>1.7458946717644471E-2</c:v>
                </c:pt>
                <c:pt idx="311">
                  <c:v>1.7402808625304779E-2</c:v>
                </c:pt>
                <c:pt idx="312">
                  <c:v>1.7347030392531364E-2</c:v>
                </c:pt>
                <c:pt idx="313">
                  <c:v>1.7291608570191009E-2</c:v>
                </c:pt>
                <c:pt idx="314">
                  <c:v>1.723653975308849E-2</c:v>
                </c:pt>
                <c:pt idx="315">
                  <c:v>1.7181820579269161E-2</c:v>
                </c:pt>
                <c:pt idx="316">
                  <c:v>1.7127447729334763E-2</c:v>
                </c:pt>
                <c:pt idx="317">
                  <c:v>1.7073417925772195E-2</c:v>
                </c:pt>
                <c:pt idx="318">
                  <c:v>1.7019727932294924E-2</c:v>
                </c:pt>
                <c:pt idx="319">
                  <c:v>1.6966374553196821E-2</c:v>
                </c:pt>
                <c:pt idx="320">
                  <c:v>1.6913354632718081E-2</c:v>
                </c:pt>
                <c:pt idx="321">
                  <c:v>1.6860665054423008E-2</c:v>
                </c:pt>
                <c:pt idx="322">
                  <c:v>1.6808302740589396E-2</c:v>
                </c:pt>
                <c:pt idx="323">
                  <c:v>1.6756264651609242E-2</c:v>
                </c:pt>
                <c:pt idx="324">
                  <c:v>1.6704547785400571E-2</c:v>
                </c:pt>
                <c:pt idx="325">
                  <c:v>1.6653149176830129E-2</c:v>
                </c:pt>
                <c:pt idx="326">
                  <c:v>1.6602065897146582E-2</c:v>
                </c:pt>
                <c:pt idx="327">
                  <c:v>1.6551295053424418E-2</c:v>
                </c:pt>
                <c:pt idx="328">
                  <c:v>1.6500833788017658E-2</c:v>
                </c:pt>
                <c:pt idx="329">
                  <c:v>1.6450679278023683E-2</c:v>
                </c:pt>
                <c:pt idx="330">
                  <c:v>1.6400828734756942E-2</c:v>
                </c:pt>
                <c:pt idx="331">
                  <c:v>1.6351279403231982E-2</c:v>
                </c:pt>
                <c:pt idx="332">
                  <c:v>1.6302028561655999E-2</c:v>
                </c:pt>
                <c:pt idx="333">
                  <c:v>1.6253073520930306E-2</c:v>
                </c:pt>
                <c:pt idx="334">
                  <c:v>1.6204411624161055E-2</c:v>
                </c:pt>
                <c:pt idx="335">
                  <c:v>1.615604024617848E-2</c:v>
                </c:pt>
                <c:pt idx="336">
                  <c:v>1.6107956793064853E-2</c:v>
                </c:pt>
                <c:pt idx="337">
                  <c:v>1.606015870169078E-2</c:v>
                </c:pt>
                <c:pt idx="338">
                  <c:v>1.601264343925974E-2</c:v>
                </c:pt>
                <c:pt idx="339">
                  <c:v>1.5965408502860743E-2</c:v>
                </c:pt>
                <c:pt idx="340">
                  <c:v>1.5918451419028798E-2</c:v>
                </c:pt>
                <c:pt idx="341">
                  <c:v>1.5871769743313169E-2</c:v>
                </c:pt>
                <c:pt idx="342">
                  <c:v>1.5825361059853191E-2</c:v>
                </c:pt>
                <c:pt idx="343">
                  <c:v>1.5779222980961492E-2</c:v>
                </c:pt>
                <c:pt idx="344">
                  <c:v>1.5733353146714511E-2</c:v>
                </c:pt>
                <c:pt idx="345">
                  <c:v>1.5687749224550119E-2</c:v>
                </c:pt>
                <c:pt idx="346">
                  <c:v>1.5642408908872227E-2</c:v>
                </c:pt>
                <c:pt idx="347">
                  <c:v>1.5597329920662225E-2</c:v>
                </c:pt>
                <c:pt idx="348">
                  <c:v>1.5552510007097103E-2</c:v>
                </c:pt>
                <c:pt idx="349">
                  <c:v>1.5507946941174187E-2</c:v>
                </c:pt>
                <c:pt idx="350">
                  <c:v>1.5463638521342261E-2</c:v>
                </c:pt>
                <c:pt idx="351">
                  <c:v>1.5419582571139007E-2</c:v>
                </c:pt>
                <c:pt idx="352">
                  <c:v>1.5375776938834636E-2</c:v>
                </c:pt>
                <c:pt idx="353">
                  <c:v>1.5332219497081563E-2</c:v>
                </c:pt>
                <c:pt idx="354">
                  <c:v>1.5288908142570033E-2</c:v>
                </c:pt>
                <c:pt idx="355">
                  <c:v>1.5245840795689553E-2</c:v>
                </c:pt>
                <c:pt idx="356">
                  <c:v>1.520301540019604E-2</c:v>
                </c:pt>
                <c:pt idx="357">
                  <c:v>1.516042992288457E-2</c:v>
                </c:pt>
                <c:pt idx="358">
                  <c:v>1.5118082353267573E-2</c:v>
                </c:pt>
                <c:pt idx="359">
                  <c:v>1.507597070325847E-2</c:v>
                </c:pt>
                <c:pt idx="360">
                  <c:v>1.5034093006860531E-2</c:v>
                </c:pt>
                <c:pt idx="361">
                  <c:v>1.4992447319860916E-2</c:v>
                </c:pt>
                <c:pt idx="362">
                  <c:v>1.4951031719529813E-2</c:v>
                </c:pt>
                <c:pt idx="363">
                  <c:v>1.4909844304324495E-2</c:v>
                </c:pt>
                <c:pt idx="364">
                  <c:v>1.4868883193598326E-2</c:v>
                </c:pt>
                <c:pt idx="365">
                  <c:v>1.4828146527314496E-2</c:v>
                </c:pt>
                <c:pt idx="366">
                  <c:v>1.4787632465764455E-2</c:v>
                </c:pt>
                <c:pt idx="367">
                  <c:v>1.4747339189290984E-2</c:v>
                </c:pt>
                <c:pt idx="368">
                  <c:v>1.4707264898015736E-2</c:v>
                </c:pt>
                <c:pt idx="369">
                  <c:v>1.4667407811571248E-2</c:v>
                </c:pt>
                <c:pt idx="370">
                  <c:v>1.4627766168837269E-2</c:v>
                </c:pt>
                <c:pt idx="371">
                  <c:v>1.4588338227681375E-2</c:v>
                </c:pt>
                <c:pt idx="372">
                  <c:v>1.4549122264703737E-2</c:v>
                </c:pt>
                <c:pt idx="373">
                  <c:v>1.4510116574986033E-2</c:v>
                </c:pt>
                <c:pt idx="374">
                  <c:v>1.447131947184436E-2</c:v>
                </c:pt>
                <c:pt idx="375">
                  <c:v>1.4432729286586107E-2</c:v>
                </c:pt>
                <c:pt idx="376">
                  <c:v>1.4394344368270716E-2</c:v>
                </c:pt>
                <c:pt idx="377">
                  <c:v>1.4356163083474247E-2</c:v>
                </c:pt>
                <c:pt idx="378">
                  <c:v>1.4318183816057647E-2</c:v>
                </c:pt>
                <c:pt idx="379">
                  <c:v>1.4280404966938763E-2</c:v>
                </c:pt>
                <c:pt idx="380">
                  <c:v>1.4242824953867871E-2</c:v>
                </c:pt>
                <c:pt idx="381">
                  <c:v>1.4205442211206797E-2</c:v>
                </c:pt>
                <c:pt idx="382">
                  <c:v>1.4168255189711494E-2</c:v>
                </c:pt>
                <c:pt idx="383">
                  <c:v>1.4131262356317991E-2</c:v>
                </c:pt>
                <c:pt idx="384">
                  <c:v>1.4094462193931744E-2</c:v>
                </c:pt>
                <c:pt idx="385">
                  <c:v>1.4057853201220232E-2</c:v>
                </c:pt>
                <c:pt idx="386">
                  <c:v>1.402143389240878E-2</c:v>
                </c:pt>
                <c:pt idx="387">
                  <c:v>1.3985202797079561E-2</c:v>
                </c:pt>
                <c:pt idx="388">
                  <c:v>1.3949158459973686E-2</c:v>
                </c:pt>
                <c:pt idx="389">
                  <c:v>1.3913299440796376E-2</c:v>
                </c:pt>
                <c:pt idx="390">
                  <c:v>1.3877624314025101E-2</c:v>
                </c:pt>
                <c:pt idx="391">
                  <c:v>1.3842131668720687E-2</c:v>
                </c:pt>
                <c:pt idx="392">
                  <c:v>1.3806820108341302E-2</c:v>
                </c:pt>
                <c:pt idx="393">
                  <c:v>1.3771688250559263E-2</c:v>
                </c:pt>
                <c:pt idx="394">
                  <c:v>1.3736734727080686E-2</c:v>
                </c:pt>
                <c:pt idx="395">
                  <c:v>1.3701958183467823E-2</c:v>
                </c:pt>
                <c:pt idx="396">
                  <c:v>1.3667357278964115E-2</c:v>
                </c:pt>
                <c:pt idx="397">
                  <c:v>1.363293068632189E-2</c:v>
                </c:pt>
                <c:pt idx="398">
                  <c:v>1.3598677091632637E-2</c:v>
                </c:pt>
                <c:pt idx="399">
                  <c:v>1.3564595194159874E-2</c:v>
                </c:pt>
                <c:pt idx="400">
                  <c:v>1.3530683706174475E-2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81696"/>
        <c:axId val="172383616"/>
      </c:scatterChart>
      <c:valAx>
        <c:axId val="172381696"/>
        <c:scaling>
          <c:orientation val="minMax"/>
          <c:max val="4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 b="1" i="0" u="none" strike="noStrike" baseline="0">
                    <a:effectLst/>
                  </a:rPr>
                  <a:t>S</a:t>
                </a:r>
                <a:r>
                  <a:rPr lang="es-ES" sz="1200" b="1" i="0" u="none" strike="noStrike" baseline="-25000">
                    <a:effectLst/>
                  </a:rPr>
                  <a:t>d</a:t>
                </a:r>
                <a:r>
                  <a:rPr lang="es-ES" sz="1200" b="1" i="0" u="none" strike="noStrike" baseline="0">
                    <a:effectLst/>
                  </a:rPr>
                  <a:t>(T) [cm]</a:t>
                </a:r>
                <a:endParaRPr lang="es-ES" sz="1200"/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2383616"/>
        <c:crosses val="autoZero"/>
        <c:crossBetween val="midCat"/>
      </c:valAx>
      <c:valAx>
        <c:axId val="172383616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23816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'NCSE-02 (2002)'!$L$1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'NCSE-02 (2002)'!$K$3:$K$403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4.3000000000000096</c:v>
                </c:pt>
                <c:pt idx="173">
                  <c:v>4.3250000000000099</c:v>
                </c:pt>
                <c:pt idx="174">
                  <c:v>4.3500000000000103</c:v>
                </c:pt>
                <c:pt idx="175">
                  <c:v>4.3750000000000098</c:v>
                </c:pt>
                <c:pt idx="176">
                  <c:v>4.4000000000000101</c:v>
                </c:pt>
                <c:pt idx="177">
                  <c:v>4.4250000000000096</c:v>
                </c:pt>
                <c:pt idx="178">
                  <c:v>4.4500000000000099</c:v>
                </c:pt>
                <c:pt idx="179">
                  <c:v>4.4750000000000103</c:v>
                </c:pt>
                <c:pt idx="180">
                  <c:v>4.5000000000000098</c:v>
                </c:pt>
                <c:pt idx="181">
                  <c:v>4.5250000000000101</c:v>
                </c:pt>
                <c:pt idx="182">
                  <c:v>4.5500000000000096</c:v>
                </c:pt>
                <c:pt idx="183">
                  <c:v>4.5750000000000099</c:v>
                </c:pt>
                <c:pt idx="184">
                  <c:v>4.6000000000000103</c:v>
                </c:pt>
                <c:pt idx="185">
                  <c:v>4.6250000000000098</c:v>
                </c:pt>
                <c:pt idx="186">
                  <c:v>4.6500000000000101</c:v>
                </c:pt>
                <c:pt idx="187">
                  <c:v>4.6750000000000096</c:v>
                </c:pt>
                <c:pt idx="188">
                  <c:v>4.7000000000000099</c:v>
                </c:pt>
                <c:pt idx="189">
                  <c:v>4.7250000000000103</c:v>
                </c:pt>
                <c:pt idx="190">
                  <c:v>4.7500000000000098</c:v>
                </c:pt>
                <c:pt idx="191">
                  <c:v>4.7750000000000101</c:v>
                </c:pt>
                <c:pt idx="192">
                  <c:v>4.8000000000000096</c:v>
                </c:pt>
                <c:pt idx="193">
                  <c:v>4.8250000000000099</c:v>
                </c:pt>
                <c:pt idx="194">
                  <c:v>4.8500000000000103</c:v>
                </c:pt>
                <c:pt idx="195">
                  <c:v>4.8750000000000098</c:v>
                </c:pt>
                <c:pt idx="196">
                  <c:v>4.9000000000000101</c:v>
                </c:pt>
                <c:pt idx="197">
                  <c:v>4.9250000000000096</c:v>
                </c:pt>
                <c:pt idx="198">
                  <c:v>4.9500000000000099</c:v>
                </c:pt>
                <c:pt idx="199">
                  <c:v>4.9750000000000103</c:v>
                </c:pt>
                <c:pt idx="200">
                  <c:v>5.0000000000000204</c:v>
                </c:pt>
                <c:pt idx="201">
                  <c:v>5.0250000000000199</c:v>
                </c:pt>
                <c:pt idx="202">
                  <c:v>5.0500000000000203</c:v>
                </c:pt>
                <c:pt idx="203">
                  <c:v>5.0750000000000197</c:v>
                </c:pt>
                <c:pt idx="204">
                  <c:v>5.1000000000000201</c:v>
                </c:pt>
                <c:pt idx="205">
                  <c:v>5.1250000000000204</c:v>
                </c:pt>
                <c:pt idx="206">
                  <c:v>5.1500000000000199</c:v>
                </c:pt>
                <c:pt idx="207">
                  <c:v>5.1750000000000203</c:v>
                </c:pt>
                <c:pt idx="208">
                  <c:v>5.2000000000000197</c:v>
                </c:pt>
                <c:pt idx="209">
                  <c:v>5.2250000000000201</c:v>
                </c:pt>
                <c:pt idx="210">
                  <c:v>5.2500000000000204</c:v>
                </c:pt>
                <c:pt idx="211">
                  <c:v>5.2750000000000199</c:v>
                </c:pt>
                <c:pt idx="212">
                  <c:v>5.3000000000000203</c:v>
                </c:pt>
                <c:pt idx="213">
                  <c:v>5.3250000000000197</c:v>
                </c:pt>
                <c:pt idx="214">
                  <c:v>5.3500000000000201</c:v>
                </c:pt>
                <c:pt idx="215">
                  <c:v>5.3750000000000204</c:v>
                </c:pt>
                <c:pt idx="216">
                  <c:v>5.4000000000000199</c:v>
                </c:pt>
                <c:pt idx="217">
                  <c:v>5.4250000000000203</c:v>
                </c:pt>
                <c:pt idx="218">
                  <c:v>5.4500000000000197</c:v>
                </c:pt>
                <c:pt idx="219">
                  <c:v>5.4750000000000201</c:v>
                </c:pt>
                <c:pt idx="220">
                  <c:v>5.5000000000000204</c:v>
                </c:pt>
                <c:pt idx="221">
                  <c:v>5.5250000000000199</c:v>
                </c:pt>
                <c:pt idx="222">
                  <c:v>5.5500000000000203</c:v>
                </c:pt>
                <c:pt idx="223">
                  <c:v>5.5750000000000197</c:v>
                </c:pt>
                <c:pt idx="224">
                  <c:v>5.6000000000000201</c:v>
                </c:pt>
                <c:pt idx="225">
                  <c:v>5.6250000000000204</c:v>
                </c:pt>
                <c:pt idx="226">
                  <c:v>5.6500000000000199</c:v>
                </c:pt>
                <c:pt idx="227">
                  <c:v>5.6750000000000203</c:v>
                </c:pt>
                <c:pt idx="228">
                  <c:v>5.7000000000000304</c:v>
                </c:pt>
                <c:pt idx="229">
                  <c:v>5.7250000000000298</c:v>
                </c:pt>
                <c:pt idx="230">
                  <c:v>5.7500000000000302</c:v>
                </c:pt>
                <c:pt idx="231">
                  <c:v>5.7750000000000297</c:v>
                </c:pt>
                <c:pt idx="232">
                  <c:v>5.80000000000003</c:v>
                </c:pt>
                <c:pt idx="233">
                  <c:v>5.8250000000000304</c:v>
                </c:pt>
                <c:pt idx="234">
                  <c:v>5.8500000000000298</c:v>
                </c:pt>
                <c:pt idx="235">
                  <c:v>5.8750000000000302</c:v>
                </c:pt>
                <c:pt idx="236">
                  <c:v>5.9000000000000297</c:v>
                </c:pt>
                <c:pt idx="237">
                  <c:v>5.92500000000003</c:v>
                </c:pt>
                <c:pt idx="238">
                  <c:v>5.9500000000000304</c:v>
                </c:pt>
                <c:pt idx="239">
                  <c:v>5.9750000000000298</c:v>
                </c:pt>
                <c:pt idx="240">
                  <c:v>6.0000000000000302</c:v>
                </c:pt>
                <c:pt idx="241">
                  <c:v>6.0250000000000297</c:v>
                </c:pt>
                <c:pt idx="242">
                  <c:v>6.05000000000003</c:v>
                </c:pt>
                <c:pt idx="243">
                  <c:v>6.0750000000000304</c:v>
                </c:pt>
                <c:pt idx="244">
                  <c:v>6.1000000000000298</c:v>
                </c:pt>
                <c:pt idx="245">
                  <c:v>6.1250000000000302</c:v>
                </c:pt>
                <c:pt idx="246">
                  <c:v>6.1500000000000297</c:v>
                </c:pt>
                <c:pt idx="247">
                  <c:v>6.17500000000003</c:v>
                </c:pt>
                <c:pt idx="248">
                  <c:v>6.2000000000000304</c:v>
                </c:pt>
                <c:pt idx="249">
                  <c:v>6.2250000000000298</c:v>
                </c:pt>
                <c:pt idx="250">
                  <c:v>6.2500000000000302</c:v>
                </c:pt>
                <c:pt idx="251">
                  <c:v>6.2750000000000297</c:v>
                </c:pt>
                <c:pt idx="252">
                  <c:v>6.30000000000003</c:v>
                </c:pt>
                <c:pt idx="253">
                  <c:v>6.3250000000000304</c:v>
                </c:pt>
                <c:pt idx="254">
                  <c:v>6.3500000000000298</c:v>
                </c:pt>
                <c:pt idx="255">
                  <c:v>6.3750000000000302</c:v>
                </c:pt>
                <c:pt idx="256">
                  <c:v>6.4000000000000403</c:v>
                </c:pt>
                <c:pt idx="257">
                  <c:v>6.4250000000000398</c:v>
                </c:pt>
                <c:pt idx="258">
                  <c:v>6.4500000000000401</c:v>
                </c:pt>
                <c:pt idx="259">
                  <c:v>6.4750000000000396</c:v>
                </c:pt>
                <c:pt idx="260">
                  <c:v>6.50000000000004</c:v>
                </c:pt>
                <c:pt idx="261">
                  <c:v>6.5250000000000403</c:v>
                </c:pt>
                <c:pt idx="262">
                  <c:v>6.5500000000000398</c:v>
                </c:pt>
                <c:pt idx="263">
                  <c:v>6.5750000000000401</c:v>
                </c:pt>
                <c:pt idx="264">
                  <c:v>6.6000000000000396</c:v>
                </c:pt>
                <c:pt idx="265">
                  <c:v>6.62500000000004</c:v>
                </c:pt>
                <c:pt idx="266">
                  <c:v>6.6500000000000403</c:v>
                </c:pt>
                <c:pt idx="267">
                  <c:v>6.6750000000000398</c:v>
                </c:pt>
                <c:pt idx="268">
                  <c:v>6.7000000000000401</c:v>
                </c:pt>
                <c:pt idx="269">
                  <c:v>6.7250000000000396</c:v>
                </c:pt>
                <c:pt idx="270">
                  <c:v>6.75000000000004</c:v>
                </c:pt>
                <c:pt idx="271">
                  <c:v>6.7750000000000403</c:v>
                </c:pt>
                <c:pt idx="272">
                  <c:v>6.8000000000000398</c:v>
                </c:pt>
                <c:pt idx="273">
                  <c:v>6.8250000000000401</c:v>
                </c:pt>
                <c:pt idx="274">
                  <c:v>6.8500000000000396</c:v>
                </c:pt>
                <c:pt idx="275">
                  <c:v>6.87500000000004</c:v>
                </c:pt>
                <c:pt idx="276">
                  <c:v>6.9000000000000403</c:v>
                </c:pt>
                <c:pt idx="277">
                  <c:v>6.9250000000000398</c:v>
                </c:pt>
                <c:pt idx="278">
                  <c:v>6.9500000000000401</c:v>
                </c:pt>
                <c:pt idx="279">
                  <c:v>6.9750000000000396</c:v>
                </c:pt>
                <c:pt idx="280">
                  <c:v>7.00000000000004</c:v>
                </c:pt>
                <c:pt idx="281">
                  <c:v>7.0250000000000403</c:v>
                </c:pt>
                <c:pt idx="282">
                  <c:v>7.0500000000000398</c:v>
                </c:pt>
                <c:pt idx="283">
                  <c:v>7.0750000000000401</c:v>
                </c:pt>
                <c:pt idx="284">
                  <c:v>7.1000000000000503</c:v>
                </c:pt>
                <c:pt idx="285">
                  <c:v>7.1250000000000497</c:v>
                </c:pt>
                <c:pt idx="286">
                  <c:v>7.1500000000000501</c:v>
                </c:pt>
                <c:pt idx="287">
                  <c:v>7.1750000000000496</c:v>
                </c:pt>
                <c:pt idx="288">
                  <c:v>7.2000000000000499</c:v>
                </c:pt>
                <c:pt idx="289">
                  <c:v>7.2250000000000503</c:v>
                </c:pt>
                <c:pt idx="290">
                  <c:v>7.2500000000000497</c:v>
                </c:pt>
                <c:pt idx="291">
                  <c:v>7.2750000000000501</c:v>
                </c:pt>
                <c:pt idx="292">
                  <c:v>7.3000000000000496</c:v>
                </c:pt>
                <c:pt idx="293">
                  <c:v>7.3250000000000499</c:v>
                </c:pt>
                <c:pt idx="294">
                  <c:v>7.3500000000000503</c:v>
                </c:pt>
                <c:pt idx="295">
                  <c:v>7.3750000000000497</c:v>
                </c:pt>
                <c:pt idx="296">
                  <c:v>7.4000000000000501</c:v>
                </c:pt>
                <c:pt idx="297">
                  <c:v>7.4250000000000496</c:v>
                </c:pt>
                <c:pt idx="298">
                  <c:v>7.4500000000000499</c:v>
                </c:pt>
                <c:pt idx="299">
                  <c:v>7.4750000000000503</c:v>
                </c:pt>
                <c:pt idx="300">
                  <c:v>7.5000000000000497</c:v>
                </c:pt>
                <c:pt idx="301">
                  <c:v>7.5250000000000501</c:v>
                </c:pt>
                <c:pt idx="302">
                  <c:v>7.5500000000000496</c:v>
                </c:pt>
                <c:pt idx="303">
                  <c:v>7.5750000000000499</c:v>
                </c:pt>
                <c:pt idx="304">
                  <c:v>7.6000000000000503</c:v>
                </c:pt>
                <c:pt idx="305">
                  <c:v>7.6250000000000497</c:v>
                </c:pt>
                <c:pt idx="306">
                  <c:v>7.6500000000000501</c:v>
                </c:pt>
                <c:pt idx="307">
                  <c:v>7.6750000000000496</c:v>
                </c:pt>
                <c:pt idx="308">
                  <c:v>7.7000000000000499</c:v>
                </c:pt>
                <c:pt idx="309">
                  <c:v>7.7250000000000503</c:v>
                </c:pt>
                <c:pt idx="310">
                  <c:v>7.7500000000000497</c:v>
                </c:pt>
                <c:pt idx="311">
                  <c:v>7.7750000000000501</c:v>
                </c:pt>
                <c:pt idx="312">
                  <c:v>7.8000000000000602</c:v>
                </c:pt>
                <c:pt idx="313">
                  <c:v>7.8250000000000597</c:v>
                </c:pt>
                <c:pt idx="314">
                  <c:v>7.85000000000006</c:v>
                </c:pt>
                <c:pt idx="315">
                  <c:v>7.8750000000000604</c:v>
                </c:pt>
                <c:pt idx="316">
                  <c:v>7.9000000000000599</c:v>
                </c:pt>
                <c:pt idx="317">
                  <c:v>7.9250000000000602</c:v>
                </c:pt>
                <c:pt idx="318">
                  <c:v>7.9500000000000597</c:v>
                </c:pt>
                <c:pt idx="319">
                  <c:v>7.97500000000006</c:v>
                </c:pt>
                <c:pt idx="320">
                  <c:v>8.0000000000000604</c:v>
                </c:pt>
                <c:pt idx="321">
                  <c:v>8.0250000000000608</c:v>
                </c:pt>
                <c:pt idx="322">
                  <c:v>8.0500000000000593</c:v>
                </c:pt>
                <c:pt idx="323">
                  <c:v>8.0750000000000597</c:v>
                </c:pt>
                <c:pt idx="324">
                  <c:v>8.10000000000006</c:v>
                </c:pt>
                <c:pt idx="325">
                  <c:v>8.1250000000000604</c:v>
                </c:pt>
                <c:pt idx="326">
                  <c:v>8.1500000000000608</c:v>
                </c:pt>
                <c:pt idx="327">
                  <c:v>8.1750000000000593</c:v>
                </c:pt>
                <c:pt idx="328">
                  <c:v>8.2000000000000597</c:v>
                </c:pt>
                <c:pt idx="329">
                  <c:v>8.22500000000006</c:v>
                </c:pt>
                <c:pt idx="330">
                  <c:v>8.2500000000000604</c:v>
                </c:pt>
                <c:pt idx="331">
                  <c:v>8.2750000000000608</c:v>
                </c:pt>
                <c:pt idx="332">
                  <c:v>8.3000000000000593</c:v>
                </c:pt>
                <c:pt idx="333">
                  <c:v>8.3250000000000597</c:v>
                </c:pt>
                <c:pt idx="334">
                  <c:v>8.35000000000006</c:v>
                </c:pt>
                <c:pt idx="335">
                  <c:v>8.3750000000000604</c:v>
                </c:pt>
                <c:pt idx="336">
                  <c:v>8.4000000000000608</c:v>
                </c:pt>
                <c:pt idx="337">
                  <c:v>8.4250000000000593</c:v>
                </c:pt>
                <c:pt idx="338">
                  <c:v>8.4500000000000597</c:v>
                </c:pt>
                <c:pt idx="339">
                  <c:v>8.47500000000006</c:v>
                </c:pt>
                <c:pt idx="340">
                  <c:v>8.5000000000000693</c:v>
                </c:pt>
                <c:pt idx="341">
                  <c:v>8.5250000000000696</c:v>
                </c:pt>
                <c:pt idx="342">
                  <c:v>8.55000000000007</c:v>
                </c:pt>
                <c:pt idx="343">
                  <c:v>8.5750000000000703</c:v>
                </c:pt>
                <c:pt idx="344">
                  <c:v>8.6000000000000707</c:v>
                </c:pt>
                <c:pt idx="345">
                  <c:v>8.6250000000000693</c:v>
                </c:pt>
                <c:pt idx="346">
                  <c:v>8.6500000000000696</c:v>
                </c:pt>
                <c:pt idx="347">
                  <c:v>8.67500000000007</c:v>
                </c:pt>
                <c:pt idx="348">
                  <c:v>8.7000000000000703</c:v>
                </c:pt>
                <c:pt idx="349">
                  <c:v>8.7250000000000707</c:v>
                </c:pt>
                <c:pt idx="350">
                  <c:v>8.7500000000000693</c:v>
                </c:pt>
                <c:pt idx="351">
                  <c:v>8.7750000000000696</c:v>
                </c:pt>
                <c:pt idx="352">
                  <c:v>8.80000000000007</c:v>
                </c:pt>
                <c:pt idx="353">
                  <c:v>8.8250000000000703</c:v>
                </c:pt>
                <c:pt idx="354">
                  <c:v>8.8500000000000707</c:v>
                </c:pt>
                <c:pt idx="355">
                  <c:v>8.8750000000000693</c:v>
                </c:pt>
                <c:pt idx="356">
                  <c:v>8.9000000000000696</c:v>
                </c:pt>
                <c:pt idx="357">
                  <c:v>8.92500000000007</c:v>
                </c:pt>
                <c:pt idx="358">
                  <c:v>8.9500000000000703</c:v>
                </c:pt>
                <c:pt idx="359">
                  <c:v>8.9750000000000707</c:v>
                </c:pt>
                <c:pt idx="360">
                  <c:v>9.0000000000000693</c:v>
                </c:pt>
                <c:pt idx="361">
                  <c:v>9.0250000000000696</c:v>
                </c:pt>
                <c:pt idx="362">
                  <c:v>9.05000000000007</c:v>
                </c:pt>
                <c:pt idx="363">
                  <c:v>9.0750000000000703</c:v>
                </c:pt>
                <c:pt idx="364">
                  <c:v>9.1000000000000707</c:v>
                </c:pt>
                <c:pt idx="365">
                  <c:v>9.1250000000000693</c:v>
                </c:pt>
                <c:pt idx="366">
                  <c:v>9.1500000000000696</c:v>
                </c:pt>
                <c:pt idx="367">
                  <c:v>9.17500000000007</c:v>
                </c:pt>
                <c:pt idx="368">
                  <c:v>9.2000000000000703</c:v>
                </c:pt>
                <c:pt idx="369">
                  <c:v>9.2250000000000796</c:v>
                </c:pt>
                <c:pt idx="370">
                  <c:v>9.2500000000000799</c:v>
                </c:pt>
                <c:pt idx="371">
                  <c:v>9.2750000000000803</c:v>
                </c:pt>
                <c:pt idx="372">
                  <c:v>9.3000000000000806</c:v>
                </c:pt>
                <c:pt idx="373">
                  <c:v>9.3250000000000792</c:v>
                </c:pt>
                <c:pt idx="374">
                  <c:v>9.3500000000000796</c:v>
                </c:pt>
                <c:pt idx="375">
                  <c:v>9.3750000000000799</c:v>
                </c:pt>
                <c:pt idx="376">
                  <c:v>9.4000000000000803</c:v>
                </c:pt>
                <c:pt idx="377">
                  <c:v>9.4250000000000806</c:v>
                </c:pt>
                <c:pt idx="378">
                  <c:v>9.4500000000000792</c:v>
                </c:pt>
                <c:pt idx="379">
                  <c:v>9.4750000000000796</c:v>
                </c:pt>
                <c:pt idx="380">
                  <c:v>9.5000000000000799</c:v>
                </c:pt>
                <c:pt idx="381">
                  <c:v>9.5250000000000803</c:v>
                </c:pt>
                <c:pt idx="382">
                  <c:v>9.5500000000000806</c:v>
                </c:pt>
                <c:pt idx="383">
                  <c:v>9.5750000000000792</c:v>
                </c:pt>
                <c:pt idx="384">
                  <c:v>9.6000000000000796</c:v>
                </c:pt>
                <c:pt idx="385">
                  <c:v>9.6250000000000799</c:v>
                </c:pt>
                <c:pt idx="386">
                  <c:v>9.6500000000000803</c:v>
                </c:pt>
                <c:pt idx="387">
                  <c:v>9.6750000000000806</c:v>
                </c:pt>
                <c:pt idx="388">
                  <c:v>9.7000000000000792</c:v>
                </c:pt>
                <c:pt idx="389">
                  <c:v>9.7250000000000796</c:v>
                </c:pt>
                <c:pt idx="390">
                  <c:v>9.7500000000000799</c:v>
                </c:pt>
                <c:pt idx="391">
                  <c:v>9.7750000000000803</c:v>
                </c:pt>
                <c:pt idx="392">
                  <c:v>9.8000000000000806</c:v>
                </c:pt>
                <c:pt idx="393">
                  <c:v>9.8250000000000792</c:v>
                </c:pt>
                <c:pt idx="394">
                  <c:v>9.8500000000000796</c:v>
                </c:pt>
                <c:pt idx="395">
                  <c:v>9.8750000000000799</c:v>
                </c:pt>
                <c:pt idx="396">
                  <c:v>9.9000000000000803</c:v>
                </c:pt>
                <c:pt idx="397">
                  <c:v>9.9250000000000895</c:v>
                </c:pt>
                <c:pt idx="398">
                  <c:v>9.9500000000000899</c:v>
                </c:pt>
                <c:pt idx="399">
                  <c:v>9.9750000000000902</c:v>
                </c:pt>
                <c:pt idx="400">
                  <c:v>10.000000000000099</c:v>
                </c:pt>
              </c:numCache>
            </c:numRef>
          </c:xVal>
          <c:yVal>
            <c:numRef>
              <c:f>'NCSE-02 (2002)'!$L$3:$L$403</c:f>
              <c:numCache>
                <c:formatCode>0.0000</c:formatCode>
                <c:ptCount val="401"/>
                <c:pt idx="0">
                  <c:v>0.12448032000000001</c:v>
                </c:pt>
                <c:pt idx="1">
                  <c:v>0.16038810461538464</c:v>
                </c:pt>
                <c:pt idx="2">
                  <c:v>0.19629588923076927</c:v>
                </c:pt>
                <c:pt idx="3">
                  <c:v>0.23220367384615387</c:v>
                </c:pt>
                <c:pt idx="4">
                  <c:v>0.2681114584615385</c:v>
                </c:pt>
                <c:pt idx="5">
                  <c:v>0.30401924307692307</c:v>
                </c:pt>
                <c:pt idx="6">
                  <c:v>0.3112008</c:v>
                </c:pt>
                <c:pt idx="7">
                  <c:v>0.3112008</c:v>
                </c:pt>
                <c:pt idx="8">
                  <c:v>0.3112008</c:v>
                </c:pt>
                <c:pt idx="9">
                  <c:v>0.3112008</c:v>
                </c:pt>
                <c:pt idx="10">
                  <c:v>0.3112008</c:v>
                </c:pt>
                <c:pt idx="11">
                  <c:v>0.3112008</c:v>
                </c:pt>
                <c:pt idx="12">
                  <c:v>0.3112008</c:v>
                </c:pt>
                <c:pt idx="13">
                  <c:v>0.3112008</c:v>
                </c:pt>
                <c:pt idx="14">
                  <c:v>0.3112008</c:v>
                </c:pt>
                <c:pt idx="15">
                  <c:v>0.3112008</c:v>
                </c:pt>
                <c:pt idx="16">
                  <c:v>0.3112008</c:v>
                </c:pt>
                <c:pt idx="17">
                  <c:v>0.3112008</c:v>
                </c:pt>
                <c:pt idx="18">
                  <c:v>0.3112008</c:v>
                </c:pt>
                <c:pt idx="19">
                  <c:v>0.3112008</c:v>
                </c:pt>
                <c:pt idx="20">
                  <c:v>0.3112008</c:v>
                </c:pt>
                <c:pt idx="21">
                  <c:v>0.3082369828571429</c:v>
                </c:pt>
                <c:pt idx="22">
                  <c:v>0.2942262109090909</c:v>
                </c:pt>
                <c:pt idx="23">
                  <c:v>0.28143376695652178</c:v>
                </c:pt>
                <c:pt idx="24">
                  <c:v>0.26970736000000006</c:v>
                </c:pt>
                <c:pt idx="25">
                  <c:v>0.2589190656</c:v>
                </c:pt>
                <c:pt idx="26">
                  <c:v>0.24896064000000001</c:v>
                </c:pt>
                <c:pt idx="27">
                  <c:v>0.23973987555555556</c:v>
                </c:pt>
                <c:pt idx="28">
                  <c:v>0.23117773714285719</c:v>
                </c:pt>
                <c:pt idx="29">
                  <c:v>0.22320609103448277</c:v>
                </c:pt>
                <c:pt idx="30">
                  <c:v>0.21576588800000002</c:v>
                </c:pt>
                <c:pt idx="31">
                  <c:v>0.20880569806451615</c:v>
                </c:pt>
                <c:pt idx="32">
                  <c:v>0.20228052000000002</c:v>
                </c:pt>
                <c:pt idx="33">
                  <c:v>0.1961508072727273</c:v>
                </c:pt>
                <c:pt idx="34">
                  <c:v>0.19038166588235297</c:v>
                </c:pt>
                <c:pt idx="35">
                  <c:v>0.18494218971428572</c:v>
                </c:pt>
                <c:pt idx="36">
                  <c:v>0.17980490666666668</c:v>
                </c:pt>
                <c:pt idx="37">
                  <c:v>0.17494531459459461</c:v>
                </c:pt>
                <c:pt idx="38">
                  <c:v>0.17034149052631581</c:v>
                </c:pt>
                <c:pt idx="39">
                  <c:v>0.16597376000000003</c:v>
                </c:pt>
                <c:pt idx="40">
                  <c:v>0.161824416</c:v>
                </c:pt>
                <c:pt idx="41">
                  <c:v>0.15787747902439028</c:v>
                </c:pt>
                <c:pt idx="42">
                  <c:v>0.15411849142857145</c:v>
                </c:pt>
                <c:pt idx="43">
                  <c:v>0.1505343404651163</c:v>
                </c:pt>
                <c:pt idx="44">
                  <c:v>0.14711310545454545</c:v>
                </c:pt>
                <c:pt idx="45">
                  <c:v>0.14384392533333334</c:v>
                </c:pt>
                <c:pt idx="46">
                  <c:v>0.14071688347826089</c:v>
                </c:pt>
                <c:pt idx="47">
                  <c:v>0.13772290723404257</c:v>
                </c:pt>
                <c:pt idx="48">
                  <c:v>0.13485368000000003</c:v>
                </c:pt>
                <c:pt idx="49">
                  <c:v>0.13210156408163268</c:v>
                </c:pt>
                <c:pt idx="50">
                  <c:v>0.1294595328</c:v>
                </c:pt>
                <c:pt idx="51">
                  <c:v>0.12692111058823533</c:v>
                </c:pt>
                <c:pt idx="52">
                  <c:v>0.12448032000000001</c:v>
                </c:pt>
                <c:pt idx="53">
                  <c:v>0.12213163471698116</c:v>
                </c:pt>
                <c:pt idx="54">
                  <c:v>0.11986993777777778</c:v>
                </c:pt>
                <c:pt idx="55">
                  <c:v>0.11769048436363637</c:v>
                </c:pt>
                <c:pt idx="56">
                  <c:v>0.1155888685714286</c:v>
                </c:pt>
                <c:pt idx="57">
                  <c:v>0.11356099368421052</c:v>
                </c:pt>
                <c:pt idx="58">
                  <c:v>0.11160304551724139</c:v>
                </c:pt>
                <c:pt idx="59">
                  <c:v>0.10971146847457627</c:v>
                </c:pt>
                <c:pt idx="60">
                  <c:v>0.10788294400000001</c:v>
                </c:pt>
                <c:pt idx="61">
                  <c:v>0.10611437114754099</c:v>
                </c:pt>
                <c:pt idx="62">
                  <c:v>0.10440284903225808</c:v>
                </c:pt>
                <c:pt idx="63">
                  <c:v>0.10274566095238097</c:v>
                </c:pt>
                <c:pt idx="64">
                  <c:v>0.10114026000000001</c:v>
                </c:pt>
                <c:pt idx="65">
                  <c:v>9.958425600000001E-2</c:v>
                </c:pt>
                <c:pt idx="66">
                  <c:v>9.8075403636363648E-2</c:v>
                </c:pt>
                <c:pt idx="67">
                  <c:v>9.6611591641791048E-2</c:v>
                </c:pt>
                <c:pt idx="68">
                  <c:v>9.5190832941176487E-2</c:v>
                </c:pt>
                <c:pt idx="69">
                  <c:v>9.3811255652173922E-2</c:v>
                </c:pt>
                <c:pt idx="70">
                  <c:v>9.247109485714286E-2</c:v>
                </c:pt>
                <c:pt idx="71">
                  <c:v>9.1168685070422542E-2</c:v>
                </c:pt>
                <c:pt idx="72">
                  <c:v>8.990245333333334E-2</c:v>
                </c:pt>
                <c:pt idx="73">
                  <c:v>8.8670912876712346E-2</c:v>
                </c:pt>
                <c:pt idx="74">
                  <c:v>8.7472657297297307E-2</c:v>
                </c:pt>
                <c:pt idx="75">
                  <c:v>8.6306355200000004E-2</c:v>
                </c:pt>
                <c:pt idx="76">
                  <c:v>8.5170745263157904E-2</c:v>
                </c:pt>
                <c:pt idx="77">
                  <c:v>8.4064631688311686E-2</c:v>
                </c:pt>
                <c:pt idx="78">
                  <c:v>8.2986880000000013E-2</c:v>
                </c:pt>
                <c:pt idx="79">
                  <c:v>8.1936413164556965E-2</c:v>
                </c:pt>
                <c:pt idx="80">
                  <c:v>8.0912207999999999E-2</c:v>
                </c:pt>
                <c:pt idx="81">
                  <c:v>7.9913291851851864E-2</c:v>
                </c:pt>
                <c:pt idx="82">
                  <c:v>7.8938739512195141E-2</c:v>
                </c:pt>
                <c:pt idx="83">
                  <c:v>7.7987670361445785E-2</c:v>
                </c:pt>
                <c:pt idx="84">
                  <c:v>7.7059245714285726E-2</c:v>
                </c:pt>
                <c:pt idx="85">
                  <c:v>7.6152666352941184E-2</c:v>
                </c:pt>
                <c:pt idx="86">
                  <c:v>7.5267170232558148E-2</c:v>
                </c:pt>
                <c:pt idx="87">
                  <c:v>7.4402030344827591E-2</c:v>
                </c:pt>
                <c:pt idx="88">
                  <c:v>7.3556552727272725E-2</c:v>
                </c:pt>
                <c:pt idx="89">
                  <c:v>7.2730074606741579E-2</c:v>
                </c:pt>
                <c:pt idx="90">
                  <c:v>7.1921962666666672E-2</c:v>
                </c:pt>
                <c:pt idx="91">
                  <c:v>7.113161142857144E-2</c:v>
                </c:pt>
                <c:pt idx="92">
                  <c:v>7.0358441739130445E-2</c:v>
                </c:pt>
                <c:pt idx="93">
                  <c:v>6.9601899354838709E-2</c:v>
                </c:pt>
                <c:pt idx="94">
                  <c:v>6.8861453617021284E-2</c:v>
                </c:pt>
                <c:pt idx="95">
                  <c:v>6.8136596210526326E-2</c:v>
                </c:pt>
                <c:pt idx="96">
                  <c:v>6.7426840000000016E-2</c:v>
                </c:pt>
                <c:pt idx="97">
                  <c:v>6.673171793814435E-2</c:v>
                </c:pt>
                <c:pt idx="98">
                  <c:v>6.6050782040816339E-2</c:v>
                </c:pt>
                <c:pt idx="99">
                  <c:v>6.5383602424242432E-2</c:v>
                </c:pt>
                <c:pt idx="100">
                  <c:v>6.4729766399999999E-2</c:v>
                </c:pt>
                <c:pt idx="101">
                  <c:v>6.4088877623762378E-2</c:v>
                </c:pt>
                <c:pt idx="102">
                  <c:v>6.3460555294117663E-2</c:v>
                </c:pt>
                <c:pt idx="103">
                  <c:v>6.2844433398058258E-2</c:v>
                </c:pt>
                <c:pt idx="104">
                  <c:v>6.2240160000000003E-2</c:v>
                </c:pt>
                <c:pt idx="105">
                  <c:v>6.1647396571428578E-2</c:v>
                </c:pt>
                <c:pt idx="106">
                  <c:v>6.1065817358490579E-2</c:v>
                </c:pt>
                <c:pt idx="107">
                  <c:v>6.0495108785046742E-2</c:v>
                </c:pt>
                <c:pt idx="108">
                  <c:v>5.9934968888888891E-2</c:v>
                </c:pt>
                <c:pt idx="109">
                  <c:v>5.9385106788990831E-2</c:v>
                </c:pt>
                <c:pt idx="110">
                  <c:v>5.8845242181818185E-2</c:v>
                </c:pt>
                <c:pt idx="111">
                  <c:v>5.8315104864864874E-2</c:v>
                </c:pt>
                <c:pt idx="112">
                  <c:v>5.7794434285714298E-2</c:v>
                </c:pt>
                <c:pt idx="113">
                  <c:v>5.728297911504425E-2</c:v>
                </c:pt>
                <c:pt idx="114">
                  <c:v>5.678049684210526E-2</c:v>
                </c:pt>
                <c:pt idx="115">
                  <c:v>5.6286753391304352E-2</c:v>
                </c:pt>
                <c:pt idx="116">
                  <c:v>5.5801522758620693E-2</c:v>
                </c:pt>
                <c:pt idx="117">
                  <c:v>5.5324586666666675E-2</c:v>
                </c:pt>
                <c:pt idx="118">
                  <c:v>5.4855734237288137E-2</c:v>
                </c:pt>
                <c:pt idx="119">
                  <c:v>5.4394761680672268E-2</c:v>
                </c:pt>
                <c:pt idx="120">
                  <c:v>5.3941472000000004E-2</c:v>
                </c:pt>
                <c:pt idx="121">
                  <c:v>5.3495674710743804E-2</c:v>
                </c:pt>
                <c:pt idx="122">
                  <c:v>5.3057185573770496E-2</c:v>
                </c:pt>
                <c:pt idx="123">
                  <c:v>5.2625826341463414E-2</c:v>
                </c:pt>
                <c:pt idx="124">
                  <c:v>5.2201424516129039E-2</c:v>
                </c:pt>
                <c:pt idx="125">
                  <c:v>5.1783813120000008E-2</c:v>
                </c:pt>
                <c:pt idx="126">
                  <c:v>5.1372830476190484E-2</c:v>
                </c:pt>
                <c:pt idx="127">
                  <c:v>5.0968320000000011E-2</c:v>
                </c:pt>
                <c:pt idx="128">
                  <c:v>5.0570130000000005E-2</c:v>
                </c:pt>
                <c:pt idx="129">
                  <c:v>5.0178113488372096E-2</c:v>
                </c:pt>
                <c:pt idx="130">
                  <c:v>4.9792128000000005E-2</c:v>
                </c:pt>
                <c:pt idx="131">
                  <c:v>4.9412035419847337E-2</c:v>
                </c:pt>
                <c:pt idx="132">
                  <c:v>4.9037701818181824E-2</c:v>
                </c:pt>
                <c:pt idx="133">
                  <c:v>4.8668997293233082E-2</c:v>
                </c:pt>
                <c:pt idx="134">
                  <c:v>4.8305795820895524E-2</c:v>
                </c:pt>
                <c:pt idx="135">
                  <c:v>4.794797511111111E-2</c:v>
                </c:pt>
                <c:pt idx="136">
                  <c:v>4.7595416470588243E-2</c:v>
                </c:pt>
                <c:pt idx="137">
                  <c:v>4.7248004671532853E-2</c:v>
                </c:pt>
                <c:pt idx="138">
                  <c:v>4.6905627826086961E-2</c:v>
                </c:pt>
                <c:pt idx="139">
                  <c:v>4.6568177266187054E-2</c:v>
                </c:pt>
                <c:pt idx="140">
                  <c:v>4.623554742857143E-2</c:v>
                </c:pt>
                <c:pt idx="141">
                  <c:v>4.5907635744680854E-2</c:v>
                </c:pt>
                <c:pt idx="142">
                  <c:v>4.5584342535211271E-2</c:v>
                </c:pt>
                <c:pt idx="143">
                  <c:v>4.5265570909090912E-2</c:v>
                </c:pt>
                <c:pt idx="144">
                  <c:v>4.495122666666667E-2</c:v>
                </c:pt>
                <c:pt idx="145">
                  <c:v>4.4641218206896552E-2</c:v>
                </c:pt>
                <c:pt idx="146">
                  <c:v>4.4335456438356173E-2</c:v>
                </c:pt>
                <c:pt idx="147">
                  <c:v>4.4033854693877557E-2</c:v>
                </c:pt>
                <c:pt idx="148">
                  <c:v>4.3736328648648654E-2</c:v>
                </c:pt>
                <c:pt idx="149">
                  <c:v>4.3442796241610737E-2</c:v>
                </c:pt>
                <c:pt idx="150">
                  <c:v>4.3153177600000002E-2</c:v>
                </c:pt>
                <c:pt idx="151">
                  <c:v>4.286739496688742E-2</c:v>
                </c:pt>
                <c:pt idx="152">
                  <c:v>4.2585372631578952E-2</c:v>
                </c:pt>
                <c:pt idx="153">
                  <c:v>4.2307036862745104E-2</c:v>
                </c:pt>
                <c:pt idx="154">
                  <c:v>4.2032315844155843E-2</c:v>
                </c:pt>
                <c:pt idx="155">
                  <c:v>4.1761139612903231E-2</c:v>
                </c:pt>
                <c:pt idx="156">
                  <c:v>4.1493440000000006E-2</c:v>
                </c:pt>
                <c:pt idx="157">
                  <c:v>4.1229150573248413E-2</c:v>
                </c:pt>
                <c:pt idx="158">
                  <c:v>4.0968206582278482E-2</c:v>
                </c:pt>
                <c:pt idx="159">
                  <c:v>4.0710544905660374E-2</c:v>
                </c:pt>
                <c:pt idx="160">
                  <c:v>4.0456104E-2</c:v>
                </c:pt>
                <c:pt idx="161">
                  <c:v>4.020482385093168E-2</c:v>
                </c:pt>
                <c:pt idx="162">
                  <c:v>3.9956645925925932E-2</c:v>
                </c:pt>
                <c:pt idx="163">
                  <c:v>3.9711513128834357E-2</c:v>
                </c:pt>
                <c:pt idx="164">
                  <c:v>3.9469369756097571E-2</c:v>
                </c:pt>
                <c:pt idx="165">
                  <c:v>3.9230161454545463E-2</c:v>
                </c:pt>
                <c:pt idx="166">
                  <c:v>3.8993835180722893E-2</c:v>
                </c:pt>
                <c:pt idx="167">
                  <c:v>3.8760339161676649E-2</c:v>
                </c:pt>
                <c:pt idx="168">
                  <c:v>3.8529622857142863E-2</c:v>
                </c:pt>
                <c:pt idx="169">
                  <c:v>3.8301636923076927E-2</c:v>
                </c:pt>
                <c:pt idx="170">
                  <c:v>3.8076333176470592E-2</c:v>
                </c:pt>
                <c:pt idx="171">
                  <c:v>3.7853664561403509E-2</c:v>
                </c:pt>
                <c:pt idx="172">
                  <c:v>3.7633585116278984E-2</c:v>
                </c:pt>
                <c:pt idx="173">
                  <c:v>3.7416049942196446E-2</c:v>
                </c:pt>
                <c:pt idx="174">
                  <c:v>3.7201015172413705E-2</c:v>
                </c:pt>
                <c:pt idx="175">
                  <c:v>3.6988437942857062E-2</c:v>
                </c:pt>
                <c:pt idx="176">
                  <c:v>3.6778276363636286E-2</c:v>
                </c:pt>
                <c:pt idx="177">
                  <c:v>3.6570489491525346E-2</c:v>
                </c:pt>
                <c:pt idx="178">
                  <c:v>3.6365037303370713E-2</c:v>
                </c:pt>
                <c:pt idx="179">
                  <c:v>3.6161880670390986E-2</c:v>
                </c:pt>
                <c:pt idx="180">
                  <c:v>3.5960981333333253E-2</c:v>
                </c:pt>
                <c:pt idx="181">
                  <c:v>3.5762301878452959E-2</c:v>
                </c:pt>
                <c:pt idx="182">
                  <c:v>3.5565805714285643E-2</c:v>
                </c:pt>
                <c:pt idx="183">
                  <c:v>3.5371457049180252E-2</c:v>
                </c:pt>
                <c:pt idx="184">
                  <c:v>3.5179220869565139E-2</c:v>
                </c:pt>
                <c:pt idx="185">
                  <c:v>3.4989062918918845E-2</c:v>
                </c:pt>
                <c:pt idx="186">
                  <c:v>3.4800949677419285E-2</c:v>
                </c:pt>
                <c:pt idx="187">
                  <c:v>3.4614848342245923E-2</c:v>
                </c:pt>
                <c:pt idx="188">
                  <c:v>3.4430726808510566E-2</c:v>
                </c:pt>
                <c:pt idx="189">
                  <c:v>3.424855365079358E-2</c:v>
                </c:pt>
                <c:pt idx="190">
                  <c:v>3.4068298105263094E-2</c:v>
                </c:pt>
                <c:pt idx="191">
                  <c:v>3.3889930052355952E-2</c:v>
                </c:pt>
                <c:pt idx="192">
                  <c:v>3.3713419999999938E-2</c:v>
                </c:pt>
                <c:pt idx="193">
                  <c:v>3.3538739067357444E-2</c:v>
                </c:pt>
                <c:pt idx="194">
                  <c:v>3.3365858969072099E-2</c:v>
                </c:pt>
                <c:pt idx="195">
                  <c:v>3.3194751999999939E-2</c:v>
                </c:pt>
                <c:pt idx="196">
                  <c:v>3.30253910204081E-2</c:v>
                </c:pt>
                <c:pt idx="197">
                  <c:v>3.2857749441624305E-2</c:v>
                </c:pt>
                <c:pt idx="198">
                  <c:v>3.2691801212121147E-2</c:v>
                </c:pt>
                <c:pt idx="199">
                  <c:v>3.2527520804020035E-2</c:v>
                </c:pt>
                <c:pt idx="200">
                  <c:v>3.2364883199999868E-2</c:v>
                </c:pt>
                <c:pt idx="201">
                  <c:v>3.2203863880596893E-2</c:v>
                </c:pt>
                <c:pt idx="202">
                  <c:v>3.2044438811881057E-2</c:v>
                </c:pt>
                <c:pt idx="203">
                  <c:v>3.1886584433497414E-2</c:v>
                </c:pt>
                <c:pt idx="204">
                  <c:v>3.1730277647058699E-2</c:v>
                </c:pt>
                <c:pt idx="205">
                  <c:v>3.1575495804877923E-2</c:v>
                </c:pt>
                <c:pt idx="206">
                  <c:v>3.1422216699029011E-2</c:v>
                </c:pt>
                <c:pt idx="207">
                  <c:v>3.1270418550724516E-2</c:v>
                </c:pt>
                <c:pt idx="208">
                  <c:v>3.1120079999999883E-2</c:v>
                </c:pt>
                <c:pt idx="209">
                  <c:v>3.0971180095693662E-2</c:v>
                </c:pt>
                <c:pt idx="210">
                  <c:v>3.0823698285714168E-2</c:v>
                </c:pt>
                <c:pt idx="211">
                  <c:v>3.0677614407582824E-2</c:v>
                </c:pt>
                <c:pt idx="212">
                  <c:v>3.0532908679245168E-2</c:v>
                </c:pt>
                <c:pt idx="213">
                  <c:v>3.0389561690140735E-2</c:v>
                </c:pt>
                <c:pt idx="214">
                  <c:v>3.0247554392523253E-2</c:v>
                </c:pt>
                <c:pt idx="215">
                  <c:v>3.0106868093023143E-2</c:v>
                </c:pt>
                <c:pt idx="216">
                  <c:v>2.9967484444444338E-2</c:v>
                </c:pt>
                <c:pt idx="217">
                  <c:v>2.9829385437787907E-2</c:v>
                </c:pt>
                <c:pt idx="218">
                  <c:v>2.9692553394495308E-2</c:v>
                </c:pt>
                <c:pt idx="219">
                  <c:v>2.9556970958904003E-2</c:v>
                </c:pt>
                <c:pt idx="220">
                  <c:v>2.9422621090908985E-2</c:v>
                </c:pt>
                <c:pt idx="221">
                  <c:v>2.9289487058823428E-2</c:v>
                </c:pt>
                <c:pt idx="222">
                  <c:v>2.9157552432432329E-2</c:v>
                </c:pt>
                <c:pt idx="223">
                  <c:v>2.9026801076233084E-2</c:v>
                </c:pt>
                <c:pt idx="224">
                  <c:v>2.8897217142857042E-2</c:v>
                </c:pt>
                <c:pt idx="225">
                  <c:v>2.8768785066666563E-2</c:v>
                </c:pt>
                <c:pt idx="226">
                  <c:v>2.8641489557522024E-2</c:v>
                </c:pt>
                <c:pt idx="227">
                  <c:v>2.8515315594713559E-2</c:v>
                </c:pt>
                <c:pt idx="228">
                  <c:v>2.8390248421052481E-2</c:v>
                </c:pt>
                <c:pt idx="229">
                  <c:v>2.8266273537117761E-2</c:v>
                </c:pt>
                <c:pt idx="230">
                  <c:v>2.814337669565203E-2</c:v>
                </c:pt>
                <c:pt idx="231">
                  <c:v>2.8021543896103753E-2</c:v>
                </c:pt>
                <c:pt idx="232">
                  <c:v>2.7900761379310201E-2</c:v>
                </c:pt>
                <c:pt idx="233">
                  <c:v>2.7781015622317454E-2</c:v>
                </c:pt>
                <c:pt idx="234">
                  <c:v>2.7662293333333195E-2</c:v>
                </c:pt>
                <c:pt idx="235">
                  <c:v>2.7544581446808374E-2</c:v>
                </c:pt>
                <c:pt idx="236">
                  <c:v>2.7427867118643933E-2</c:v>
                </c:pt>
                <c:pt idx="237">
                  <c:v>2.7312137721518852E-2</c:v>
                </c:pt>
                <c:pt idx="238">
                  <c:v>2.7197380840335999E-2</c:v>
                </c:pt>
                <c:pt idx="239">
                  <c:v>2.7083584267782294E-2</c:v>
                </c:pt>
                <c:pt idx="240">
                  <c:v>2.6970735999999867E-2</c:v>
                </c:pt>
                <c:pt idx="241">
                  <c:v>2.6858824232365016E-2</c:v>
                </c:pt>
                <c:pt idx="242">
                  <c:v>2.674783735537177E-2</c:v>
                </c:pt>
                <c:pt idx="243">
                  <c:v>2.6637763950617153E-2</c:v>
                </c:pt>
                <c:pt idx="244">
                  <c:v>2.6528592786885116E-2</c:v>
                </c:pt>
                <c:pt idx="245">
                  <c:v>2.6420312816326404E-2</c:v>
                </c:pt>
                <c:pt idx="246">
                  <c:v>2.6312913170731582E-2</c:v>
                </c:pt>
                <c:pt idx="247">
                  <c:v>2.6206383157894614E-2</c:v>
                </c:pt>
                <c:pt idx="248">
                  <c:v>2.6100712258064391E-2</c:v>
                </c:pt>
                <c:pt idx="249">
                  <c:v>2.5995890120481806E-2</c:v>
                </c:pt>
                <c:pt idx="250">
                  <c:v>2.5891906559999876E-2</c:v>
                </c:pt>
                <c:pt idx="251">
                  <c:v>2.5788751553784742E-2</c:v>
                </c:pt>
                <c:pt idx="252">
                  <c:v>2.5686415238095117E-2</c:v>
                </c:pt>
                <c:pt idx="253">
                  <c:v>2.5584887905138218E-2</c:v>
                </c:pt>
                <c:pt idx="254">
                  <c:v>2.5484159999999884E-2</c:v>
                </c:pt>
                <c:pt idx="255">
                  <c:v>2.5384222117646942E-2</c:v>
                </c:pt>
                <c:pt idx="256">
                  <c:v>2.5285064999999843E-2</c:v>
                </c:pt>
                <c:pt idx="257">
                  <c:v>2.5186679533073776E-2</c:v>
                </c:pt>
                <c:pt idx="258">
                  <c:v>2.5089056744185892E-2</c:v>
                </c:pt>
                <c:pt idx="259">
                  <c:v>2.4992187799227648E-2</c:v>
                </c:pt>
                <c:pt idx="260">
                  <c:v>2.489606399999985E-2</c:v>
                </c:pt>
                <c:pt idx="261">
                  <c:v>2.4800676781609042E-2</c:v>
                </c:pt>
                <c:pt idx="262">
                  <c:v>2.4706017709923516E-2</c:v>
                </c:pt>
                <c:pt idx="263">
                  <c:v>2.4612078479087304E-2</c:v>
                </c:pt>
                <c:pt idx="264">
                  <c:v>2.4518850909090763E-2</c:v>
                </c:pt>
                <c:pt idx="265">
                  <c:v>2.4426326943396082E-2</c:v>
                </c:pt>
                <c:pt idx="266">
                  <c:v>2.4334498646616395E-2</c:v>
                </c:pt>
                <c:pt idx="267">
                  <c:v>2.4243358202247049E-2</c:v>
                </c:pt>
                <c:pt idx="268">
                  <c:v>2.4152897910447616E-2</c:v>
                </c:pt>
                <c:pt idx="269">
                  <c:v>2.4063110185873468E-2</c:v>
                </c:pt>
                <c:pt idx="270">
                  <c:v>2.3973987555555416E-2</c:v>
                </c:pt>
                <c:pt idx="271">
                  <c:v>2.3885522656826429E-2</c:v>
                </c:pt>
                <c:pt idx="272">
                  <c:v>2.3797708235293979E-2</c:v>
                </c:pt>
                <c:pt idx="273">
                  <c:v>2.3710537142857004E-2</c:v>
                </c:pt>
                <c:pt idx="274">
                  <c:v>2.3624002335766288E-2</c:v>
                </c:pt>
                <c:pt idx="275">
                  <c:v>2.3538096872727138E-2</c:v>
                </c:pt>
                <c:pt idx="276">
                  <c:v>2.3452813913043342E-2</c:v>
                </c:pt>
                <c:pt idx="277">
                  <c:v>2.3368146714801311E-2</c:v>
                </c:pt>
                <c:pt idx="278">
                  <c:v>2.3284088633093392E-2</c:v>
                </c:pt>
                <c:pt idx="279">
                  <c:v>2.320063311827944E-2</c:v>
                </c:pt>
                <c:pt idx="280">
                  <c:v>2.3117773714285583E-2</c:v>
                </c:pt>
                <c:pt idx="281">
                  <c:v>2.3035504056939368E-2</c:v>
                </c:pt>
                <c:pt idx="282">
                  <c:v>2.2953817872340299E-2</c:v>
                </c:pt>
                <c:pt idx="283">
                  <c:v>2.2872708975264892E-2</c:v>
                </c:pt>
                <c:pt idx="284">
                  <c:v>2.2792171267605472E-2</c:v>
                </c:pt>
                <c:pt idx="285">
                  <c:v>2.2712198736841948E-2</c:v>
                </c:pt>
                <c:pt idx="286">
                  <c:v>2.2632785454545296E-2</c:v>
                </c:pt>
                <c:pt idx="287">
                  <c:v>2.2553925574912738E-2</c:v>
                </c:pt>
                <c:pt idx="288">
                  <c:v>2.2475613333333179E-2</c:v>
                </c:pt>
                <c:pt idx="289">
                  <c:v>2.2397843044982546E-2</c:v>
                </c:pt>
                <c:pt idx="290">
                  <c:v>2.2320609103448123E-2</c:v>
                </c:pt>
                <c:pt idx="291">
                  <c:v>2.2243905979381293E-2</c:v>
                </c:pt>
                <c:pt idx="292">
                  <c:v>2.2167728219177934E-2</c:v>
                </c:pt>
                <c:pt idx="293">
                  <c:v>2.2092070443685861E-2</c:v>
                </c:pt>
                <c:pt idx="294">
                  <c:v>2.2016927346938629E-2</c:v>
                </c:pt>
                <c:pt idx="295">
                  <c:v>2.194229369491511E-2</c:v>
                </c:pt>
                <c:pt idx="296">
                  <c:v>2.1868164324324178E-2</c:v>
                </c:pt>
                <c:pt idx="297">
                  <c:v>2.1794534141413999E-2</c:v>
                </c:pt>
                <c:pt idx="298">
                  <c:v>2.1721398120805226E-2</c:v>
                </c:pt>
                <c:pt idx="299">
                  <c:v>2.164875130434768E-2</c:v>
                </c:pt>
                <c:pt idx="300">
                  <c:v>2.1576588799999859E-2</c:v>
                </c:pt>
                <c:pt idx="301">
                  <c:v>2.1504905780730756E-2</c:v>
                </c:pt>
                <c:pt idx="302">
                  <c:v>2.1433697483443571E-2</c:v>
                </c:pt>
                <c:pt idx="303">
                  <c:v>2.1362959207920654E-2</c:v>
                </c:pt>
                <c:pt idx="304">
                  <c:v>2.1292686315789334E-2</c:v>
                </c:pt>
                <c:pt idx="305">
                  <c:v>2.1222874229508061E-2</c:v>
                </c:pt>
                <c:pt idx="306">
                  <c:v>2.1153518431372413E-2</c:v>
                </c:pt>
                <c:pt idx="307">
                  <c:v>2.108461446254058E-2</c:v>
                </c:pt>
                <c:pt idx="308">
                  <c:v>2.101615792207779E-2</c:v>
                </c:pt>
                <c:pt idx="309">
                  <c:v>2.0948144466019284E-2</c:v>
                </c:pt>
                <c:pt idx="310">
                  <c:v>2.088056980645148E-2</c:v>
                </c:pt>
                <c:pt idx="311">
                  <c:v>2.0813429710610801E-2</c:v>
                </c:pt>
                <c:pt idx="312">
                  <c:v>2.074671999999984E-2</c:v>
                </c:pt>
                <c:pt idx="313">
                  <c:v>2.0680436549520613E-2</c:v>
                </c:pt>
                <c:pt idx="314">
                  <c:v>2.0614575286624047E-2</c:v>
                </c:pt>
                <c:pt idx="315">
                  <c:v>2.0549132190476035E-2</c:v>
                </c:pt>
                <c:pt idx="316">
                  <c:v>2.0484103291139089E-2</c:v>
                </c:pt>
                <c:pt idx="317">
                  <c:v>2.0419484668769562E-2</c:v>
                </c:pt>
                <c:pt idx="318">
                  <c:v>2.0355272452830038E-2</c:v>
                </c:pt>
                <c:pt idx="319">
                  <c:v>2.0291462821316462E-2</c:v>
                </c:pt>
                <c:pt idx="320">
                  <c:v>2.0228051999999851E-2</c:v>
                </c:pt>
                <c:pt idx="321">
                  <c:v>2.016503626168209E-2</c:v>
                </c:pt>
                <c:pt idx="322">
                  <c:v>2.0102411925465691E-2</c:v>
                </c:pt>
                <c:pt idx="323">
                  <c:v>2.0040175356037002E-2</c:v>
                </c:pt>
                <c:pt idx="324">
                  <c:v>1.9978322962962817E-2</c:v>
                </c:pt>
                <c:pt idx="325">
                  <c:v>1.9916851199999853E-2</c:v>
                </c:pt>
                <c:pt idx="326">
                  <c:v>1.9855756564417033E-2</c:v>
                </c:pt>
                <c:pt idx="327">
                  <c:v>1.9795035596330134E-2</c:v>
                </c:pt>
                <c:pt idx="328">
                  <c:v>1.973468487804864E-2</c:v>
                </c:pt>
                <c:pt idx="329">
                  <c:v>1.9674701033434508E-2</c:v>
                </c:pt>
                <c:pt idx="330">
                  <c:v>1.9615080727272586E-2</c:v>
                </c:pt>
                <c:pt idx="331">
                  <c:v>1.9555820664652428E-2</c:v>
                </c:pt>
                <c:pt idx="332">
                  <c:v>1.9496917590361307E-2</c:v>
                </c:pt>
                <c:pt idx="333">
                  <c:v>1.9438368288288151E-2</c:v>
                </c:pt>
                <c:pt idx="334">
                  <c:v>1.9380169580838186E-2</c:v>
                </c:pt>
                <c:pt idx="335">
                  <c:v>1.9322318328358071E-2</c:v>
                </c:pt>
                <c:pt idx="336">
                  <c:v>1.9264811428571293E-2</c:v>
                </c:pt>
                <c:pt idx="337">
                  <c:v>1.9207645816023605E-2</c:v>
                </c:pt>
                <c:pt idx="338">
                  <c:v>1.9150818461538328E-2</c:v>
                </c:pt>
                <c:pt idx="339">
                  <c:v>1.9094326371681281E-2</c:v>
                </c:pt>
                <c:pt idx="340">
                  <c:v>1.903816658823514E-2</c:v>
                </c:pt>
                <c:pt idx="341">
                  <c:v>1.8982336187683132E-2</c:v>
                </c:pt>
                <c:pt idx="342">
                  <c:v>1.8926832280701602E-2</c:v>
                </c:pt>
                <c:pt idx="343">
                  <c:v>1.8871652011661653E-2</c:v>
                </c:pt>
                <c:pt idx="344">
                  <c:v>1.8816792558139384E-2</c:v>
                </c:pt>
                <c:pt idx="345">
                  <c:v>1.8762251130434632E-2</c:v>
                </c:pt>
                <c:pt idx="346">
                  <c:v>1.8708024971098115E-2</c:v>
                </c:pt>
                <c:pt idx="347">
                  <c:v>1.865411135446671E-2</c:v>
                </c:pt>
                <c:pt idx="348">
                  <c:v>1.8600507586206745E-2</c:v>
                </c:pt>
                <c:pt idx="349">
                  <c:v>1.8547211002865178E-2</c:v>
                </c:pt>
                <c:pt idx="350">
                  <c:v>1.8494218971428427E-2</c:v>
                </c:pt>
                <c:pt idx="351">
                  <c:v>1.8441528888888743E-2</c:v>
                </c:pt>
                <c:pt idx="352">
                  <c:v>1.8389138181818039E-2</c:v>
                </c:pt>
                <c:pt idx="353">
                  <c:v>1.8337044305948864E-2</c:v>
                </c:pt>
                <c:pt idx="354">
                  <c:v>1.8285244745762569E-2</c:v>
                </c:pt>
                <c:pt idx="355">
                  <c:v>1.8233737014084365E-2</c:v>
                </c:pt>
                <c:pt idx="356">
                  <c:v>1.8182518651685253E-2</c:v>
                </c:pt>
                <c:pt idx="357">
                  <c:v>1.8131587226890615E-2</c:v>
                </c:pt>
                <c:pt idx="358">
                  <c:v>1.8080940335195392E-2</c:v>
                </c:pt>
                <c:pt idx="359">
                  <c:v>1.8030575598885653E-2</c:v>
                </c:pt>
                <c:pt idx="360">
                  <c:v>1.7980490666666529E-2</c:v>
                </c:pt>
                <c:pt idx="361">
                  <c:v>1.7930683213296262E-2</c:v>
                </c:pt>
                <c:pt idx="362">
                  <c:v>1.7881150939226383E-2</c:v>
                </c:pt>
                <c:pt idx="363">
                  <c:v>1.7831891570247796E-2</c:v>
                </c:pt>
                <c:pt idx="364">
                  <c:v>1.7782902857142718E-2</c:v>
                </c:pt>
                <c:pt idx="365">
                  <c:v>1.773418257534233E-2</c:v>
                </c:pt>
                <c:pt idx="366">
                  <c:v>1.7685728524590032E-2</c:v>
                </c:pt>
                <c:pt idx="367">
                  <c:v>1.7637538528610223E-2</c:v>
                </c:pt>
                <c:pt idx="368">
                  <c:v>1.7589610434782476E-2</c:v>
                </c:pt>
                <c:pt idx="369">
                  <c:v>1.7541942113820989E-2</c:v>
                </c:pt>
                <c:pt idx="370">
                  <c:v>1.7494531459459308E-2</c:v>
                </c:pt>
                <c:pt idx="371">
                  <c:v>1.744737638814001E-2</c:v>
                </c:pt>
                <c:pt idx="372">
                  <c:v>1.7400474838709528E-2</c:v>
                </c:pt>
                <c:pt idx="373">
                  <c:v>1.7353824772117814E-2</c:v>
                </c:pt>
                <c:pt idx="374">
                  <c:v>1.730742417112285E-2</c:v>
                </c:pt>
                <c:pt idx="375">
                  <c:v>1.7261271039999856E-2</c:v>
                </c:pt>
                <c:pt idx="376">
                  <c:v>1.7215363404255172E-2</c:v>
                </c:pt>
                <c:pt idx="377">
                  <c:v>1.7169699310344684E-2</c:v>
                </c:pt>
                <c:pt idx="378">
                  <c:v>1.7124276825396682E-2</c:v>
                </c:pt>
                <c:pt idx="379">
                  <c:v>1.7079094036939173E-2</c:v>
                </c:pt>
                <c:pt idx="380">
                  <c:v>1.7034149052631436E-2</c:v>
                </c:pt>
                <c:pt idx="381">
                  <c:v>1.6989439999999859E-2</c:v>
                </c:pt>
                <c:pt idx="382">
                  <c:v>1.6944965026177872E-2</c:v>
                </c:pt>
                <c:pt idx="383">
                  <c:v>1.6900722297649991E-2</c:v>
                </c:pt>
                <c:pt idx="384">
                  <c:v>1.6856709999999862E-2</c:v>
                </c:pt>
                <c:pt idx="385">
                  <c:v>1.6812926337662199E-2</c:v>
                </c:pt>
                <c:pt idx="386">
                  <c:v>1.6769369533678621E-2</c:v>
                </c:pt>
                <c:pt idx="387">
                  <c:v>1.6726037829457228E-2</c:v>
                </c:pt>
                <c:pt idx="388">
                  <c:v>1.6682929484535949E-2</c:v>
                </c:pt>
                <c:pt idx="389">
                  <c:v>1.6640042776349478E-2</c:v>
                </c:pt>
                <c:pt idx="390">
                  <c:v>1.6597375999999865E-2</c:v>
                </c:pt>
                <c:pt idx="391">
                  <c:v>1.6554927468030556E-2</c:v>
                </c:pt>
                <c:pt idx="392">
                  <c:v>1.6512695510203949E-2</c:v>
                </c:pt>
                <c:pt idx="393">
                  <c:v>1.6470678473282312E-2</c:v>
                </c:pt>
                <c:pt idx="394">
                  <c:v>1.6428874720812048E-2</c:v>
                </c:pt>
                <c:pt idx="395">
                  <c:v>1.6387282632911258E-2</c:v>
                </c:pt>
                <c:pt idx="396">
                  <c:v>1.6345900606060473E-2</c:v>
                </c:pt>
                <c:pt idx="397">
                  <c:v>1.6304727052896581E-2</c:v>
                </c:pt>
                <c:pt idx="398">
                  <c:v>1.6263760402009903E-2</c:v>
                </c:pt>
                <c:pt idx="399">
                  <c:v>1.6222999097744214E-2</c:v>
                </c:pt>
                <c:pt idx="400">
                  <c:v>1.618244159999984E-2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'NCSE-02 (2002)'!$G$6</c:f>
              <c:strCache>
                <c:ptCount val="1"/>
                <c:pt idx="0">
                  <c:v>Ta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('NCSE-02 (2002)'!$D$29,'NCSE-02 (2002)'!$D$29)</c:f>
              <c:numCache>
                <c:formatCode>0.00</c:formatCode>
                <c:ptCount val="2"/>
                <c:pt idx="0">
                  <c:v>0.13</c:v>
                </c:pt>
                <c:pt idx="1">
                  <c:v>0.13</c:v>
                </c:pt>
              </c:numCache>
            </c:numRef>
          </c:xVal>
          <c:yVal>
            <c:numRef>
              <c:f>('NCSE-02 (2002)'!$K$3,'NCSE-02 (2002)'!$E$29)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0.30401924307692307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'NCSE-02 (2002)'!$G$7</c:f>
              <c:strCache>
                <c:ptCount val="1"/>
                <c:pt idx="0">
                  <c:v>Tb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('NCSE-02 (2002)'!$D$30,'NCSE-02 (2002)'!$D$30)</c:f>
              <c:numCache>
                <c:formatCode>0.00</c:formatCode>
                <c:ptCount val="2"/>
                <c:pt idx="0">
                  <c:v>0.52</c:v>
                </c:pt>
                <c:pt idx="1">
                  <c:v>0.52</c:v>
                </c:pt>
              </c:numCache>
            </c:numRef>
          </c:xVal>
          <c:yVal>
            <c:numRef>
              <c:f>('NCSE-02 (2002)'!$K$3,'NCSE-02 (2002)'!$E$30)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0.3112008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90912"/>
        <c:axId val="178401280"/>
      </c:scatterChart>
      <c:valAx>
        <c:axId val="178390912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401280"/>
        <c:crosses val="autoZero"/>
        <c:crossBetween val="midCat"/>
      </c:valAx>
      <c:valAx>
        <c:axId val="178401280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39091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'NCSE-02 (2002)'!$M$1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'NCSE-02 (2002)'!$K$3:$K$403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4.3000000000000096</c:v>
                </c:pt>
                <c:pt idx="173">
                  <c:v>4.3250000000000099</c:v>
                </c:pt>
                <c:pt idx="174">
                  <c:v>4.3500000000000103</c:v>
                </c:pt>
                <c:pt idx="175">
                  <c:v>4.3750000000000098</c:v>
                </c:pt>
                <c:pt idx="176">
                  <c:v>4.4000000000000101</c:v>
                </c:pt>
                <c:pt idx="177">
                  <c:v>4.4250000000000096</c:v>
                </c:pt>
                <c:pt idx="178">
                  <c:v>4.4500000000000099</c:v>
                </c:pt>
                <c:pt idx="179">
                  <c:v>4.4750000000000103</c:v>
                </c:pt>
                <c:pt idx="180">
                  <c:v>4.5000000000000098</c:v>
                </c:pt>
                <c:pt idx="181">
                  <c:v>4.5250000000000101</c:v>
                </c:pt>
                <c:pt idx="182">
                  <c:v>4.5500000000000096</c:v>
                </c:pt>
                <c:pt idx="183">
                  <c:v>4.5750000000000099</c:v>
                </c:pt>
                <c:pt idx="184">
                  <c:v>4.6000000000000103</c:v>
                </c:pt>
                <c:pt idx="185">
                  <c:v>4.6250000000000098</c:v>
                </c:pt>
                <c:pt idx="186">
                  <c:v>4.6500000000000101</c:v>
                </c:pt>
                <c:pt idx="187">
                  <c:v>4.6750000000000096</c:v>
                </c:pt>
                <c:pt idx="188">
                  <c:v>4.7000000000000099</c:v>
                </c:pt>
                <c:pt idx="189">
                  <c:v>4.7250000000000103</c:v>
                </c:pt>
                <c:pt idx="190">
                  <c:v>4.7500000000000098</c:v>
                </c:pt>
                <c:pt idx="191">
                  <c:v>4.7750000000000101</c:v>
                </c:pt>
                <c:pt idx="192">
                  <c:v>4.8000000000000096</c:v>
                </c:pt>
                <c:pt idx="193">
                  <c:v>4.8250000000000099</c:v>
                </c:pt>
                <c:pt idx="194">
                  <c:v>4.8500000000000103</c:v>
                </c:pt>
                <c:pt idx="195">
                  <c:v>4.8750000000000098</c:v>
                </c:pt>
                <c:pt idx="196">
                  <c:v>4.9000000000000101</c:v>
                </c:pt>
                <c:pt idx="197">
                  <c:v>4.9250000000000096</c:v>
                </c:pt>
                <c:pt idx="198">
                  <c:v>4.9500000000000099</c:v>
                </c:pt>
                <c:pt idx="199">
                  <c:v>4.9750000000000103</c:v>
                </c:pt>
                <c:pt idx="200">
                  <c:v>5.0000000000000204</c:v>
                </c:pt>
                <c:pt idx="201">
                  <c:v>5.0250000000000199</c:v>
                </c:pt>
                <c:pt idx="202">
                  <c:v>5.0500000000000203</c:v>
                </c:pt>
                <c:pt idx="203">
                  <c:v>5.0750000000000197</c:v>
                </c:pt>
                <c:pt idx="204">
                  <c:v>5.1000000000000201</c:v>
                </c:pt>
                <c:pt idx="205">
                  <c:v>5.1250000000000204</c:v>
                </c:pt>
                <c:pt idx="206">
                  <c:v>5.1500000000000199</c:v>
                </c:pt>
                <c:pt idx="207">
                  <c:v>5.1750000000000203</c:v>
                </c:pt>
                <c:pt idx="208">
                  <c:v>5.2000000000000197</c:v>
                </c:pt>
                <c:pt idx="209">
                  <c:v>5.2250000000000201</c:v>
                </c:pt>
                <c:pt idx="210">
                  <c:v>5.2500000000000204</c:v>
                </c:pt>
                <c:pt idx="211">
                  <c:v>5.2750000000000199</c:v>
                </c:pt>
                <c:pt idx="212">
                  <c:v>5.3000000000000203</c:v>
                </c:pt>
                <c:pt idx="213">
                  <c:v>5.3250000000000197</c:v>
                </c:pt>
                <c:pt idx="214">
                  <c:v>5.3500000000000201</c:v>
                </c:pt>
                <c:pt idx="215">
                  <c:v>5.3750000000000204</c:v>
                </c:pt>
                <c:pt idx="216">
                  <c:v>5.4000000000000199</c:v>
                </c:pt>
                <c:pt idx="217">
                  <c:v>5.4250000000000203</c:v>
                </c:pt>
                <c:pt idx="218">
                  <c:v>5.4500000000000197</c:v>
                </c:pt>
                <c:pt idx="219">
                  <c:v>5.4750000000000201</c:v>
                </c:pt>
                <c:pt idx="220">
                  <c:v>5.5000000000000204</c:v>
                </c:pt>
                <c:pt idx="221">
                  <c:v>5.5250000000000199</c:v>
                </c:pt>
                <c:pt idx="222">
                  <c:v>5.5500000000000203</c:v>
                </c:pt>
                <c:pt idx="223">
                  <c:v>5.5750000000000197</c:v>
                </c:pt>
                <c:pt idx="224">
                  <c:v>5.6000000000000201</c:v>
                </c:pt>
                <c:pt idx="225">
                  <c:v>5.6250000000000204</c:v>
                </c:pt>
                <c:pt idx="226">
                  <c:v>5.6500000000000199</c:v>
                </c:pt>
                <c:pt idx="227">
                  <c:v>5.6750000000000203</c:v>
                </c:pt>
                <c:pt idx="228">
                  <c:v>5.7000000000000304</c:v>
                </c:pt>
                <c:pt idx="229">
                  <c:v>5.7250000000000298</c:v>
                </c:pt>
                <c:pt idx="230">
                  <c:v>5.7500000000000302</c:v>
                </c:pt>
                <c:pt idx="231">
                  <c:v>5.7750000000000297</c:v>
                </c:pt>
                <c:pt idx="232">
                  <c:v>5.80000000000003</c:v>
                </c:pt>
                <c:pt idx="233">
                  <c:v>5.8250000000000304</c:v>
                </c:pt>
                <c:pt idx="234">
                  <c:v>5.8500000000000298</c:v>
                </c:pt>
                <c:pt idx="235">
                  <c:v>5.8750000000000302</c:v>
                </c:pt>
                <c:pt idx="236">
                  <c:v>5.9000000000000297</c:v>
                </c:pt>
                <c:pt idx="237">
                  <c:v>5.92500000000003</c:v>
                </c:pt>
                <c:pt idx="238">
                  <c:v>5.9500000000000304</c:v>
                </c:pt>
                <c:pt idx="239">
                  <c:v>5.9750000000000298</c:v>
                </c:pt>
                <c:pt idx="240">
                  <c:v>6.0000000000000302</c:v>
                </c:pt>
                <c:pt idx="241">
                  <c:v>6.0250000000000297</c:v>
                </c:pt>
                <c:pt idx="242">
                  <c:v>6.05000000000003</c:v>
                </c:pt>
                <c:pt idx="243">
                  <c:v>6.0750000000000304</c:v>
                </c:pt>
                <c:pt idx="244">
                  <c:v>6.1000000000000298</c:v>
                </c:pt>
                <c:pt idx="245">
                  <c:v>6.1250000000000302</c:v>
                </c:pt>
                <c:pt idx="246">
                  <c:v>6.1500000000000297</c:v>
                </c:pt>
                <c:pt idx="247">
                  <c:v>6.17500000000003</c:v>
                </c:pt>
                <c:pt idx="248">
                  <c:v>6.2000000000000304</c:v>
                </c:pt>
                <c:pt idx="249">
                  <c:v>6.2250000000000298</c:v>
                </c:pt>
                <c:pt idx="250">
                  <c:v>6.2500000000000302</c:v>
                </c:pt>
                <c:pt idx="251">
                  <c:v>6.2750000000000297</c:v>
                </c:pt>
                <c:pt idx="252">
                  <c:v>6.30000000000003</c:v>
                </c:pt>
                <c:pt idx="253">
                  <c:v>6.3250000000000304</c:v>
                </c:pt>
                <c:pt idx="254">
                  <c:v>6.3500000000000298</c:v>
                </c:pt>
                <c:pt idx="255">
                  <c:v>6.3750000000000302</c:v>
                </c:pt>
                <c:pt idx="256">
                  <c:v>6.4000000000000403</c:v>
                </c:pt>
                <c:pt idx="257">
                  <c:v>6.4250000000000398</c:v>
                </c:pt>
                <c:pt idx="258">
                  <c:v>6.4500000000000401</c:v>
                </c:pt>
                <c:pt idx="259">
                  <c:v>6.4750000000000396</c:v>
                </c:pt>
                <c:pt idx="260">
                  <c:v>6.50000000000004</c:v>
                </c:pt>
                <c:pt idx="261">
                  <c:v>6.5250000000000403</c:v>
                </c:pt>
                <c:pt idx="262">
                  <c:v>6.5500000000000398</c:v>
                </c:pt>
                <c:pt idx="263">
                  <c:v>6.5750000000000401</c:v>
                </c:pt>
                <c:pt idx="264">
                  <c:v>6.6000000000000396</c:v>
                </c:pt>
                <c:pt idx="265">
                  <c:v>6.62500000000004</c:v>
                </c:pt>
                <c:pt idx="266">
                  <c:v>6.6500000000000403</c:v>
                </c:pt>
                <c:pt idx="267">
                  <c:v>6.6750000000000398</c:v>
                </c:pt>
                <c:pt idx="268">
                  <c:v>6.7000000000000401</c:v>
                </c:pt>
                <c:pt idx="269">
                  <c:v>6.7250000000000396</c:v>
                </c:pt>
                <c:pt idx="270">
                  <c:v>6.75000000000004</c:v>
                </c:pt>
                <c:pt idx="271">
                  <c:v>6.7750000000000403</c:v>
                </c:pt>
                <c:pt idx="272">
                  <c:v>6.8000000000000398</c:v>
                </c:pt>
                <c:pt idx="273">
                  <c:v>6.8250000000000401</c:v>
                </c:pt>
                <c:pt idx="274">
                  <c:v>6.8500000000000396</c:v>
                </c:pt>
                <c:pt idx="275">
                  <c:v>6.87500000000004</c:v>
                </c:pt>
                <c:pt idx="276">
                  <c:v>6.9000000000000403</c:v>
                </c:pt>
                <c:pt idx="277">
                  <c:v>6.9250000000000398</c:v>
                </c:pt>
                <c:pt idx="278">
                  <c:v>6.9500000000000401</c:v>
                </c:pt>
                <c:pt idx="279">
                  <c:v>6.9750000000000396</c:v>
                </c:pt>
                <c:pt idx="280">
                  <c:v>7.00000000000004</c:v>
                </c:pt>
                <c:pt idx="281">
                  <c:v>7.0250000000000403</c:v>
                </c:pt>
                <c:pt idx="282">
                  <c:v>7.0500000000000398</c:v>
                </c:pt>
                <c:pt idx="283">
                  <c:v>7.0750000000000401</c:v>
                </c:pt>
                <c:pt idx="284">
                  <c:v>7.1000000000000503</c:v>
                </c:pt>
                <c:pt idx="285">
                  <c:v>7.1250000000000497</c:v>
                </c:pt>
                <c:pt idx="286">
                  <c:v>7.1500000000000501</c:v>
                </c:pt>
                <c:pt idx="287">
                  <c:v>7.1750000000000496</c:v>
                </c:pt>
                <c:pt idx="288">
                  <c:v>7.2000000000000499</c:v>
                </c:pt>
                <c:pt idx="289">
                  <c:v>7.2250000000000503</c:v>
                </c:pt>
                <c:pt idx="290">
                  <c:v>7.2500000000000497</c:v>
                </c:pt>
                <c:pt idx="291">
                  <c:v>7.2750000000000501</c:v>
                </c:pt>
                <c:pt idx="292">
                  <c:v>7.3000000000000496</c:v>
                </c:pt>
                <c:pt idx="293">
                  <c:v>7.3250000000000499</c:v>
                </c:pt>
                <c:pt idx="294">
                  <c:v>7.3500000000000503</c:v>
                </c:pt>
                <c:pt idx="295">
                  <c:v>7.3750000000000497</c:v>
                </c:pt>
                <c:pt idx="296">
                  <c:v>7.4000000000000501</c:v>
                </c:pt>
                <c:pt idx="297">
                  <c:v>7.4250000000000496</c:v>
                </c:pt>
                <c:pt idx="298">
                  <c:v>7.4500000000000499</c:v>
                </c:pt>
                <c:pt idx="299">
                  <c:v>7.4750000000000503</c:v>
                </c:pt>
                <c:pt idx="300">
                  <c:v>7.5000000000000497</c:v>
                </c:pt>
                <c:pt idx="301">
                  <c:v>7.5250000000000501</c:v>
                </c:pt>
                <c:pt idx="302">
                  <c:v>7.5500000000000496</c:v>
                </c:pt>
                <c:pt idx="303">
                  <c:v>7.5750000000000499</c:v>
                </c:pt>
                <c:pt idx="304">
                  <c:v>7.6000000000000503</c:v>
                </c:pt>
                <c:pt idx="305">
                  <c:v>7.6250000000000497</c:v>
                </c:pt>
                <c:pt idx="306">
                  <c:v>7.6500000000000501</c:v>
                </c:pt>
                <c:pt idx="307">
                  <c:v>7.6750000000000496</c:v>
                </c:pt>
                <c:pt idx="308">
                  <c:v>7.7000000000000499</c:v>
                </c:pt>
                <c:pt idx="309">
                  <c:v>7.7250000000000503</c:v>
                </c:pt>
                <c:pt idx="310">
                  <c:v>7.7500000000000497</c:v>
                </c:pt>
                <c:pt idx="311">
                  <c:v>7.7750000000000501</c:v>
                </c:pt>
                <c:pt idx="312">
                  <c:v>7.8000000000000602</c:v>
                </c:pt>
                <c:pt idx="313">
                  <c:v>7.8250000000000597</c:v>
                </c:pt>
                <c:pt idx="314">
                  <c:v>7.85000000000006</c:v>
                </c:pt>
                <c:pt idx="315">
                  <c:v>7.8750000000000604</c:v>
                </c:pt>
                <c:pt idx="316">
                  <c:v>7.9000000000000599</c:v>
                </c:pt>
                <c:pt idx="317">
                  <c:v>7.9250000000000602</c:v>
                </c:pt>
                <c:pt idx="318">
                  <c:v>7.9500000000000597</c:v>
                </c:pt>
                <c:pt idx="319">
                  <c:v>7.97500000000006</c:v>
                </c:pt>
                <c:pt idx="320">
                  <c:v>8.0000000000000604</c:v>
                </c:pt>
                <c:pt idx="321">
                  <c:v>8.0250000000000608</c:v>
                </c:pt>
                <c:pt idx="322">
                  <c:v>8.0500000000000593</c:v>
                </c:pt>
                <c:pt idx="323">
                  <c:v>8.0750000000000597</c:v>
                </c:pt>
                <c:pt idx="324">
                  <c:v>8.10000000000006</c:v>
                </c:pt>
                <c:pt idx="325">
                  <c:v>8.1250000000000604</c:v>
                </c:pt>
                <c:pt idx="326">
                  <c:v>8.1500000000000608</c:v>
                </c:pt>
                <c:pt idx="327">
                  <c:v>8.1750000000000593</c:v>
                </c:pt>
                <c:pt idx="328">
                  <c:v>8.2000000000000597</c:v>
                </c:pt>
                <c:pt idx="329">
                  <c:v>8.22500000000006</c:v>
                </c:pt>
                <c:pt idx="330">
                  <c:v>8.2500000000000604</c:v>
                </c:pt>
                <c:pt idx="331">
                  <c:v>8.2750000000000608</c:v>
                </c:pt>
                <c:pt idx="332">
                  <c:v>8.3000000000000593</c:v>
                </c:pt>
                <c:pt idx="333">
                  <c:v>8.3250000000000597</c:v>
                </c:pt>
                <c:pt idx="334">
                  <c:v>8.35000000000006</c:v>
                </c:pt>
                <c:pt idx="335">
                  <c:v>8.3750000000000604</c:v>
                </c:pt>
                <c:pt idx="336">
                  <c:v>8.4000000000000608</c:v>
                </c:pt>
                <c:pt idx="337">
                  <c:v>8.4250000000000593</c:v>
                </c:pt>
                <c:pt idx="338">
                  <c:v>8.4500000000000597</c:v>
                </c:pt>
                <c:pt idx="339">
                  <c:v>8.47500000000006</c:v>
                </c:pt>
                <c:pt idx="340">
                  <c:v>8.5000000000000693</c:v>
                </c:pt>
                <c:pt idx="341">
                  <c:v>8.5250000000000696</c:v>
                </c:pt>
                <c:pt idx="342">
                  <c:v>8.55000000000007</c:v>
                </c:pt>
                <c:pt idx="343">
                  <c:v>8.5750000000000703</c:v>
                </c:pt>
                <c:pt idx="344">
                  <c:v>8.6000000000000707</c:v>
                </c:pt>
                <c:pt idx="345">
                  <c:v>8.6250000000000693</c:v>
                </c:pt>
                <c:pt idx="346">
                  <c:v>8.6500000000000696</c:v>
                </c:pt>
                <c:pt idx="347">
                  <c:v>8.67500000000007</c:v>
                </c:pt>
                <c:pt idx="348">
                  <c:v>8.7000000000000703</c:v>
                </c:pt>
                <c:pt idx="349">
                  <c:v>8.7250000000000707</c:v>
                </c:pt>
                <c:pt idx="350">
                  <c:v>8.7500000000000693</c:v>
                </c:pt>
                <c:pt idx="351">
                  <c:v>8.7750000000000696</c:v>
                </c:pt>
                <c:pt idx="352">
                  <c:v>8.80000000000007</c:v>
                </c:pt>
                <c:pt idx="353">
                  <c:v>8.8250000000000703</c:v>
                </c:pt>
                <c:pt idx="354">
                  <c:v>8.8500000000000707</c:v>
                </c:pt>
                <c:pt idx="355">
                  <c:v>8.8750000000000693</c:v>
                </c:pt>
                <c:pt idx="356">
                  <c:v>8.9000000000000696</c:v>
                </c:pt>
                <c:pt idx="357">
                  <c:v>8.92500000000007</c:v>
                </c:pt>
                <c:pt idx="358">
                  <c:v>8.9500000000000703</c:v>
                </c:pt>
                <c:pt idx="359">
                  <c:v>8.9750000000000707</c:v>
                </c:pt>
                <c:pt idx="360">
                  <c:v>9.0000000000000693</c:v>
                </c:pt>
                <c:pt idx="361">
                  <c:v>9.0250000000000696</c:v>
                </c:pt>
                <c:pt idx="362">
                  <c:v>9.05000000000007</c:v>
                </c:pt>
                <c:pt idx="363">
                  <c:v>9.0750000000000703</c:v>
                </c:pt>
                <c:pt idx="364">
                  <c:v>9.1000000000000707</c:v>
                </c:pt>
                <c:pt idx="365">
                  <c:v>9.1250000000000693</c:v>
                </c:pt>
                <c:pt idx="366">
                  <c:v>9.1500000000000696</c:v>
                </c:pt>
                <c:pt idx="367">
                  <c:v>9.17500000000007</c:v>
                </c:pt>
                <c:pt idx="368">
                  <c:v>9.2000000000000703</c:v>
                </c:pt>
                <c:pt idx="369">
                  <c:v>9.2250000000000796</c:v>
                </c:pt>
                <c:pt idx="370">
                  <c:v>9.2500000000000799</c:v>
                </c:pt>
                <c:pt idx="371">
                  <c:v>9.2750000000000803</c:v>
                </c:pt>
                <c:pt idx="372">
                  <c:v>9.3000000000000806</c:v>
                </c:pt>
                <c:pt idx="373">
                  <c:v>9.3250000000000792</c:v>
                </c:pt>
                <c:pt idx="374">
                  <c:v>9.3500000000000796</c:v>
                </c:pt>
                <c:pt idx="375">
                  <c:v>9.3750000000000799</c:v>
                </c:pt>
                <c:pt idx="376">
                  <c:v>9.4000000000000803</c:v>
                </c:pt>
                <c:pt idx="377">
                  <c:v>9.4250000000000806</c:v>
                </c:pt>
                <c:pt idx="378">
                  <c:v>9.4500000000000792</c:v>
                </c:pt>
                <c:pt idx="379">
                  <c:v>9.4750000000000796</c:v>
                </c:pt>
                <c:pt idx="380">
                  <c:v>9.5000000000000799</c:v>
                </c:pt>
                <c:pt idx="381">
                  <c:v>9.5250000000000803</c:v>
                </c:pt>
                <c:pt idx="382">
                  <c:v>9.5500000000000806</c:v>
                </c:pt>
                <c:pt idx="383">
                  <c:v>9.5750000000000792</c:v>
                </c:pt>
                <c:pt idx="384">
                  <c:v>9.6000000000000796</c:v>
                </c:pt>
                <c:pt idx="385">
                  <c:v>9.6250000000000799</c:v>
                </c:pt>
                <c:pt idx="386">
                  <c:v>9.6500000000000803</c:v>
                </c:pt>
                <c:pt idx="387">
                  <c:v>9.6750000000000806</c:v>
                </c:pt>
                <c:pt idx="388">
                  <c:v>9.7000000000000792</c:v>
                </c:pt>
                <c:pt idx="389">
                  <c:v>9.7250000000000796</c:v>
                </c:pt>
                <c:pt idx="390">
                  <c:v>9.7500000000000799</c:v>
                </c:pt>
                <c:pt idx="391">
                  <c:v>9.7750000000000803</c:v>
                </c:pt>
                <c:pt idx="392">
                  <c:v>9.8000000000000806</c:v>
                </c:pt>
                <c:pt idx="393">
                  <c:v>9.8250000000000792</c:v>
                </c:pt>
                <c:pt idx="394">
                  <c:v>9.8500000000000796</c:v>
                </c:pt>
                <c:pt idx="395">
                  <c:v>9.8750000000000799</c:v>
                </c:pt>
                <c:pt idx="396">
                  <c:v>9.9000000000000803</c:v>
                </c:pt>
                <c:pt idx="397">
                  <c:v>9.9250000000000895</c:v>
                </c:pt>
                <c:pt idx="398">
                  <c:v>9.9500000000000899</c:v>
                </c:pt>
                <c:pt idx="399">
                  <c:v>9.9750000000000902</c:v>
                </c:pt>
                <c:pt idx="400">
                  <c:v>10.000000000000099</c:v>
                </c:pt>
              </c:numCache>
            </c:numRef>
          </c:xVal>
          <c:yVal>
            <c:numRef>
              <c:f>'NCSE-02 (2002)'!$M$3:$M$403</c:f>
              <c:numCache>
                <c:formatCode>0.0000</c:formatCode>
                <c:ptCount val="401"/>
                <c:pt idx="0">
                  <c:v>0</c:v>
                </c:pt>
                <c:pt idx="1">
                  <c:v>2.4909295409918778E-3</c:v>
                </c:pt>
                <c:pt idx="2">
                  <c:v>1.2194401335005014E-2</c:v>
                </c:pt>
                <c:pt idx="3">
                  <c:v>3.2456440138595652E-2</c:v>
                </c:pt>
                <c:pt idx="4">
                  <c:v>6.6623070708320076E-2</c:v>
                </c:pt>
                <c:pt idx="5">
                  <c:v>0.11804031780073446</c:v>
                </c:pt>
                <c:pt idx="6">
                  <c:v>0.17399328734092512</c:v>
                </c:pt>
                <c:pt idx="7">
                  <c:v>0.2368241966584814</c:v>
                </c:pt>
                <c:pt idx="8">
                  <c:v>0.3093213997172003</c:v>
                </c:pt>
                <c:pt idx="9">
                  <c:v>0.39148489651708157</c:v>
                </c:pt>
                <c:pt idx="10">
                  <c:v>0.48331468705812536</c:v>
                </c:pt>
                <c:pt idx="11">
                  <c:v>0.58481077134033177</c:v>
                </c:pt>
                <c:pt idx="12">
                  <c:v>0.69597314936370047</c:v>
                </c:pt>
                <c:pt idx="13">
                  <c:v>0.81680182112823208</c:v>
                </c:pt>
                <c:pt idx="14">
                  <c:v>0.94729678663392558</c:v>
                </c:pt>
                <c:pt idx="15">
                  <c:v>1.0874580458807821</c:v>
                </c:pt>
                <c:pt idx="16">
                  <c:v>1.2372855988688012</c:v>
                </c:pt>
                <c:pt idx="17">
                  <c:v>1.3967794455979823</c:v>
                </c:pt>
                <c:pt idx="18">
                  <c:v>1.5659395860683263</c:v>
                </c:pt>
                <c:pt idx="19">
                  <c:v>1.7447660202798327</c:v>
                </c:pt>
                <c:pt idx="20">
                  <c:v>1.9332587482325014</c:v>
                </c:pt>
                <c:pt idx="21">
                  <c:v>2.1111185530698919</c:v>
                </c:pt>
                <c:pt idx="22">
                  <c:v>2.2116480079779821</c:v>
                </c:pt>
                <c:pt idx="23">
                  <c:v>2.3121774628860714</c:v>
                </c:pt>
                <c:pt idx="24">
                  <c:v>2.4127069177941625</c:v>
                </c:pt>
                <c:pt idx="25">
                  <c:v>2.5132363727022518</c:v>
                </c:pt>
                <c:pt idx="26">
                  <c:v>2.6137658276103428</c:v>
                </c:pt>
                <c:pt idx="27">
                  <c:v>2.7142952825184326</c:v>
                </c:pt>
                <c:pt idx="28">
                  <c:v>2.8148247374265223</c:v>
                </c:pt>
                <c:pt idx="29">
                  <c:v>2.9153541923346125</c:v>
                </c:pt>
                <c:pt idx="30">
                  <c:v>3.0158836472427026</c:v>
                </c:pt>
                <c:pt idx="31">
                  <c:v>3.1164131021507933</c:v>
                </c:pt>
                <c:pt idx="32">
                  <c:v>3.2169425570588839</c:v>
                </c:pt>
                <c:pt idx="33">
                  <c:v>3.3174720119669727</c:v>
                </c:pt>
                <c:pt idx="34">
                  <c:v>3.4180014668750629</c:v>
                </c:pt>
                <c:pt idx="35">
                  <c:v>3.5185309217831526</c:v>
                </c:pt>
                <c:pt idx="36">
                  <c:v>3.6190603766912433</c:v>
                </c:pt>
                <c:pt idx="37">
                  <c:v>3.7195898315993343</c:v>
                </c:pt>
                <c:pt idx="38">
                  <c:v>3.8201192865074232</c:v>
                </c:pt>
                <c:pt idx="39">
                  <c:v>3.9206487414155129</c:v>
                </c:pt>
                <c:pt idx="40">
                  <c:v>4.0211781963236035</c:v>
                </c:pt>
                <c:pt idx="41">
                  <c:v>4.1217076512316941</c:v>
                </c:pt>
                <c:pt idx="42">
                  <c:v>4.2222371061397839</c:v>
                </c:pt>
                <c:pt idx="43">
                  <c:v>4.3227665610478727</c:v>
                </c:pt>
                <c:pt idx="44">
                  <c:v>4.4232960159559642</c:v>
                </c:pt>
                <c:pt idx="45">
                  <c:v>4.523825470864054</c:v>
                </c:pt>
                <c:pt idx="46">
                  <c:v>4.6243549257721428</c:v>
                </c:pt>
                <c:pt idx="47">
                  <c:v>4.7248843806802352</c:v>
                </c:pt>
                <c:pt idx="48">
                  <c:v>4.8254138355883249</c:v>
                </c:pt>
                <c:pt idx="49">
                  <c:v>4.9259432904964164</c:v>
                </c:pt>
                <c:pt idx="50">
                  <c:v>5.0264727454045035</c:v>
                </c:pt>
                <c:pt idx="51">
                  <c:v>5.127002200312595</c:v>
                </c:pt>
                <c:pt idx="52">
                  <c:v>5.2275316552206856</c:v>
                </c:pt>
                <c:pt idx="53">
                  <c:v>5.3280611101287754</c:v>
                </c:pt>
                <c:pt idx="54">
                  <c:v>5.4285905650368651</c:v>
                </c:pt>
                <c:pt idx="55">
                  <c:v>5.5291200199449548</c:v>
                </c:pt>
                <c:pt idx="56">
                  <c:v>5.6296494748530446</c:v>
                </c:pt>
                <c:pt idx="57">
                  <c:v>5.7301789297611343</c:v>
                </c:pt>
                <c:pt idx="58">
                  <c:v>5.8307083846692249</c:v>
                </c:pt>
                <c:pt idx="59">
                  <c:v>5.9312378395773155</c:v>
                </c:pt>
                <c:pt idx="60">
                  <c:v>6.0317672944854053</c:v>
                </c:pt>
                <c:pt idx="61">
                  <c:v>6.1322967493934941</c:v>
                </c:pt>
                <c:pt idx="62">
                  <c:v>6.2328262043015865</c:v>
                </c:pt>
                <c:pt idx="63">
                  <c:v>6.3333556592096754</c:v>
                </c:pt>
                <c:pt idx="64">
                  <c:v>6.4338851141177678</c:v>
                </c:pt>
                <c:pt idx="65">
                  <c:v>6.5344145690258566</c:v>
                </c:pt>
                <c:pt idx="66">
                  <c:v>6.6349440239339454</c:v>
                </c:pt>
                <c:pt idx="67">
                  <c:v>6.7354734788420361</c:v>
                </c:pt>
                <c:pt idx="68">
                  <c:v>6.8360029337501258</c:v>
                </c:pt>
                <c:pt idx="69">
                  <c:v>6.9365323886582182</c:v>
                </c:pt>
                <c:pt idx="70">
                  <c:v>7.0370618435663053</c:v>
                </c:pt>
                <c:pt idx="71">
                  <c:v>7.1375912984743959</c:v>
                </c:pt>
                <c:pt idx="72">
                  <c:v>7.2381207533824865</c:v>
                </c:pt>
                <c:pt idx="73">
                  <c:v>7.3386502082905771</c:v>
                </c:pt>
                <c:pt idx="74">
                  <c:v>7.4391796631986686</c:v>
                </c:pt>
                <c:pt idx="75">
                  <c:v>7.5397091181067557</c:v>
                </c:pt>
                <c:pt idx="76">
                  <c:v>7.6402385730148463</c:v>
                </c:pt>
                <c:pt idx="77">
                  <c:v>7.7407680279229369</c:v>
                </c:pt>
                <c:pt idx="78">
                  <c:v>7.8412974828310258</c:v>
                </c:pt>
                <c:pt idx="79">
                  <c:v>7.9418269377391164</c:v>
                </c:pt>
                <c:pt idx="80">
                  <c:v>8.042356392647207</c:v>
                </c:pt>
                <c:pt idx="81">
                  <c:v>8.1428858475552985</c:v>
                </c:pt>
                <c:pt idx="82">
                  <c:v>8.2434153024633883</c:v>
                </c:pt>
                <c:pt idx="83">
                  <c:v>8.3439447573714798</c:v>
                </c:pt>
                <c:pt idx="84">
                  <c:v>8.4444742122795677</c:v>
                </c:pt>
                <c:pt idx="85">
                  <c:v>8.5450036671876575</c:v>
                </c:pt>
                <c:pt idx="86">
                  <c:v>8.6455331220957454</c:v>
                </c:pt>
                <c:pt idx="87">
                  <c:v>8.7460625770038352</c:v>
                </c:pt>
                <c:pt idx="88">
                  <c:v>8.8465920319119284</c:v>
                </c:pt>
                <c:pt idx="89">
                  <c:v>8.9471214868200182</c:v>
                </c:pt>
                <c:pt idx="90">
                  <c:v>9.0476509417281079</c:v>
                </c:pt>
                <c:pt idx="91">
                  <c:v>9.1481803966361976</c:v>
                </c:pt>
                <c:pt idx="92">
                  <c:v>9.2487098515442856</c:v>
                </c:pt>
                <c:pt idx="93">
                  <c:v>9.3492393064523771</c:v>
                </c:pt>
                <c:pt idx="94">
                  <c:v>9.4497687613604704</c:v>
                </c:pt>
                <c:pt idx="95">
                  <c:v>9.5502982162685583</c:v>
                </c:pt>
                <c:pt idx="96">
                  <c:v>9.6508276711766499</c:v>
                </c:pt>
                <c:pt idx="97">
                  <c:v>9.7513571260847414</c:v>
                </c:pt>
                <c:pt idx="98">
                  <c:v>9.8518865809928329</c:v>
                </c:pt>
                <c:pt idx="99">
                  <c:v>9.9524160359009208</c:v>
                </c:pt>
                <c:pt idx="100">
                  <c:v>10.052945490809007</c:v>
                </c:pt>
                <c:pt idx="101">
                  <c:v>10.153474945717097</c:v>
                </c:pt>
                <c:pt idx="102">
                  <c:v>10.25400440062519</c:v>
                </c:pt>
                <c:pt idx="103">
                  <c:v>10.35453385553328</c:v>
                </c:pt>
                <c:pt idx="104">
                  <c:v>10.455063310441371</c:v>
                </c:pt>
                <c:pt idx="105">
                  <c:v>10.555592765349459</c:v>
                </c:pt>
                <c:pt idx="106">
                  <c:v>10.656122220257551</c:v>
                </c:pt>
                <c:pt idx="107">
                  <c:v>10.756651675165639</c:v>
                </c:pt>
                <c:pt idx="108">
                  <c:v>10.85718113007373</c:v>
                </c:pt>
                <c:pt idx="109">
                  <c:v>10.95771058498182</c:v>
                </c:pt>
                <c:pt idx="110">
                  <c:v>11.05824003988991</c:v>
                </c:pt>
                <c:pt idx="111">
                  <c:v>11.158769494797999</c:v>
                </c:pt>
                <c:pt idx="112">
                  <c:v>11.259298949706089</c:v>
                </c:pt>
                <c:pt idx="113">
                  <c:v>11.359828404614181</c:v>
                </c:pt>
                <c:pt idx="114">
                  <c:v>11.460357859522269</c:v>
                </c:pt>
                <c:pt idx="115">
                  <c:v>11.56088731443036</c:v>
                </c:pt>
                <c:pt idx="116">
                  <c:v>11.66141676933845</c:v>
                </c:pt>
                <c:pt idx="117">
                  <c:v>11.76194622424654</c:v>
                </c:pt>
                <c:pt idx="118">
                  <c:v>11.862475679154631</c:v>
                </c:pt>
                <c:pt idx="119">
                  <c:v>11.963005134062719</c:v>
                </c:pt>
                <c:pt idx="120">
                  <c:v>12.063534588970811</c:v>
                </c:pt>
                <c:pt idx="121">
                  <c:v>12.164064043878899</c:v>
                </c:pt>
                <c:pt idx="122">
                  <c:v>12.264593498786988</c:v>
                </c:pt>
                <c:pt idx="123">
                  <c:v>12.365122953695082</c:v>
                </c:pt>
                <c:pt idx="124">
                  <c:v>12.465652408603173</c:v>
                </c:pt>
                <c:pt idx="125">
                  <c:v>12.566181863511261</c:v>
                </c:pt>
                <c:pt idx="126">
                  <c:v>12.666711318419351</c:v>
                </c:pt>
                <c:pt idx="127">
                  <c:v>12.767240773327442</c:v>
                </c:pt>
                <c:pt idx="128">
                  <c:v>12.867770228235536</c:v>
                </c:pt>
                <c:pt idx="129">
                  <c:v>12.968299683143622</c:v>
                </c:pt>
                <c:pt idx="130">
                  <c:v>13.068829138051713</c:v>
                </c:pt>
                <c:pt idx="131">
                  <c:v>13.169358592959803</c:v>
                </c:pt>
                <c:pt idx="132">
                  <c:v>13.269888047867891</c:v>
                </c:pt>
                <c:pt idx="133">
                  <c:v>13.370417502775981</c:v>
                </c:pt>
                <c:pt idx="134">
                  <c:v>13.470946957684072</c:v>
                </c:pt>
                <c:pt idx="135">
                  <c:v>13.571476412592158</c:v>
                </c:pt>
                <c:pt idx="136">
                  <c:v>13.672005867500252</c:v>
                </c:pt>
                <c:pt idx="137">
                  <c:v>13.77253532240834</c:v>
                </c:pt>
                <c:pt idx="138">
                  <c:v>13.873064777316436</c:v>
                </c:pt>
                <c:pt idx="139">
                  <c:v>13.973594232224521</c:v>
                </c:pt>
                <c:pt idx="140">
                  <c:v>14.074123687132611</c:v>
                </c:pt>
                <c:pt idx="141">
                  <c:v>14.174653142040704</c:v>
                </c:pt>
                <c:pt idx="142">
                  <c:v>14.275182596948792</c:v>
                </c:pt>
                <c:pt idx="143">
                  <c:v>14.375712051856882</c:v>
                </c:pt>
                <c:pt idx="144">
                  <c:v>14.476241506764973</c:v>
                </c:pt>
                <c:pt idx="145">
                  <c:v>14.576770961673061</c:v>
                </c:pt>
                <c:pt idx="146">
                  <c:v>14.677300416581154</c:v>
                </c:pt>
                <c:pt idx="147">
                  <c:v>14.777829871489244</c:v>
                </c:pt>
                <c:pt idx="148">
                  <c:v>14.878359326397337</c:v>
                </c:pt>
                <c:pt idx="149">
                  <c:v>14.978888781305422</c:v>
                </c:pt>
                <c:pt idx="150">
                  <c:v>15.079418236213511</c:v>
                </c:pt>
                <c:pt idx="151">
                  <c:v>15.179947691121603</c:v>
                </c:pt>
                <c:pt idx="152">
                  <c:v>15.280477146029693</c:v>
                </c:pt>
                <c:pt idx="153">
                  <c:v>15.381006600937786</c:v>
                </c:pt>
                <c:pt idx="154">
                  <c:v>15.481536055845874</c:v>
                </c:pt>
                <c:pt idx="155">
                  <c:v>15.582065510753964</c:v>
                </c:pt>
                <c:pt idx="156">
                  <c:v>15.682594965662052</c:v>
                </c:pt>
                <c:pt idx="157">
                  <c:v>15.783124420570145</c:v>
                </c:pt>
                <c:pt idx="158">
                  <c:v>15.883653875478233</c:v>
                </c:pt>
                <c:pt idx="159">
                  <c:v>15.984183330386321</c:v>
                </c:pt>
                <c:pt idx="160">
                  <c:v>16.084712785294414</c:v>
                </c:pt>
                <c:pt idx="161">
                  <c:v>16.185242240202506</c:v>
                </c:pt>
                <c:pt idx="162">
                  <c:v>16.285771695110597</c:v>
                </c:pt>
                <c:pt idx="163">
                  <c:v>16.386301150018681</c:v>
                </c:pt>
                <c:pt idx="164">
                  <c:v>16.486830604926777</c:v>
                </c:pt>
                <c:pt idx="165">
                  <c:v>16.587360059834868</c:v>
                </c:pt>
                <c:pt idx="166">
                  <c:v>16.68788951474296</c:v>
                </c:pt>
                <c:pt idx="167">
                  <c:v>16.788418969651044</c:v>
                </c:pt>
                <c:pt idx="168">
                  <c:v>16.888948424559135</c:v>
                </c:pt>
                <c:pt idx="169">
                  <c:v>16.989477879467223</c:v>
                </c:pt>
                <c:pt idx="170">
                  <c:v>17.090007334375315</c:v>
                </c:pt>
                <c:pt idx="171">
                  <c:v>17.190536789283406</c:v>
                </c:pt>
                <c:pt idx="172">
                  <c:v>17.291066244191533</c:v>
                </c:pt>
                <c:pt idx="173">
                  <c:v>17.391595699099625</c:v>
                </c:pt>
                <c:pt idx="174">
                  <c:v>17.492125154007713</c:v>
                </c:pt>
                <c:pt idx="175">
                  <c:v>17.592654608915801</c:v>
                </c:pt>
                <c:pt idx="176">
                  <c:v>17.693184063823896</c:v>
                </c:pt>
                <c:pt idx="177">
                  <c:v>17.793713518731984</c:v>
                </c:pt>
                <c:pt idx="178">
                  <c:v>17.894242973640075</c:v>
                </c:pt>
                <c:pt idx="179">
                  <c:v>17.99477242854817</c:v>
                </c:pt>
                <c:pt idx="180">
                  <c:v>18.095301883456255</c:v>
                </c:pt>
                <c:pt idx="181">
                  <c:v>18.19583133836435</c:v>
                </c:pt>
                <c:pt idx="182">
                  <c:v>18.296360793272434</c:v>
                </c:pt>
                <c:pt idx="183">
                  <c:v>18.396890248180526</c:v>
                </c:pt>
                <c:pt idx="184">
                  <c:v>18.497419703088617</c:v>
                </c:pt>
                <c:pt idx="185">
                  <c:v>18.597949157996702</c:v>
                </c:pt>
                <c:pt idx="186">
                  <c:v>18.6984786129048</c:v>
                </c:pt>
                <c:pt idx="187">
                  <c:v>18.799008067812885</c:v>
                </c:pt>
                <c:pt idx="188">
                  <c:v>18.899537522720973</c:v>
                </c:pt>
                <c:pt idx="189">
                  <c:v>19.000066977629068</c:v>
                </c:pt>
                <c:pt idx="190">
                  <c:v>19.100596432537156</c:v>
                </c:pt>
                <c:pt idx="191">
                  <c:v>19.201125887445247</c:v>
                </c:pt>
                <c:pt idx="192">
                  <c:v>19.301655342353335</c:v>
                </c:pt>
                <c:pt idx="193">
                  <c:v>19.402184797261427</c:v>
                </c:pt>
                <c:pt idx="194">
                  <c:v>19.502714252169518</c:v>
                </c:pt>
                <c:pt idx="195">
                  <c:v>19.603243707077606</c:v>
                </c:pt>
                <c:pt idx="196">
                  <c:v>19.703773161985698</c:v>
                </c:pt>
                <c:pt idx="197">
                  <c:v>19.804302616893786</c:v>
                </c:pt>
                <c:pt idx="198">
                  <c:v>19.904832071801874</c:v>
                </c:pt>
                <c:pt idx="199">
                  <c:v>20.005361526709969</c:v>
                </c:pt>
                <c:pt idx="200">
                  <c:v>20.105890981618099</c:v>
                </c:pt>
                <c:pt idx="201">
                  <c:v>20.206420436526191</c:v>
                </c:pt>
                <c:pt idx="202">
                  <c:v>20.306949891434275</c:v>
                </c:pt>
                <c:pt idx="203">
                  <c:v>20.407479346342367</c:v>
                </c:pt>
                <c:pt idx="204">
                  <c:v>20.508008801250458</c:v>
                </c:pt>
                <c:pt idx="205">
                  <c:v>20.60853825615855</c:v>
                </c:pt>
                <c:pt idx="206">
                  <c:v>20.709067711066638</c:v>
                </c:pt>
                <c:pt idx="207">
                  <c:v>20.809597165974729</c:v>
                </c:pt>
                <c:pt idx="208">
                  <c:v>20.910126620882817</c:v>
                </c:pt>
                <c:pt idx="209">
                  <c:v>21.010656075790905</c:v>
                </c:pt>
                <c:pt idx="210">
                  <c:v>21.111185530699</c:v>
                </c:pt>
                <c:pt idx="211">
                  <c:v>21.211714985607088</c:v>
                </c:pt>
                <c:pt idx="212">
                  <c:v>21.31224444051518</c:v>
                </c:pt>
                <c:pt idx="213">
                  <c:v>21.412773895423264</c:v>
                </c:pt>
                <c:pt idx="214">
                  <c:v>21.513303350331359</c:v>
                </c:pt>
                <c:pt idx="215">
                  <c:v>21.613832805239451</c:v>
                </c:pt>
                <c:pt idx="216">
                  <c:v>21.714362260147539</c:v>
                </c:pt>
                <c:pt idx="217">
                  <c:v>21.814891715055627</c:v>
                </c:pt>
                <c:pt idx="218">
                  <c:v>21.915421169963718</c:v>
                </c:pt>
                <c:pt idx="219">
                  <c:v>22.01595062487181</c:v>
                </c:pt>
                <c:pt idx="220">
                  <c:v>22.116480079779901</c:v>
                </c:pt>
                <c:pt idx="221">
                  <c:v>22.217009534687989</c:v>
                </c:pt>
                <c:pt idx="222">
                  <c:v>22.317538989596081</c:v>
                </c:pt>
                <c:pt idx="223">
                  <c:v>22.418068444504168</c:v>
                </c:pt>
                <c:pt idx="224">
                  <c:v>22.518597899412256</c:v>
                </c:pt>
                <c:pt idx="225">
                  <c:v>22.619127354320351</c:v>
                </c:pt>
                <c:pt idx="226">
                  <c:v>22.719656809228439</c:v>
                </c:pt>
                <c:pt idx="227">
                  <c:v>22.820186264136535</c:v>
                </c:pt>
                <c:pt idx="228">
                  <c:v>22.920715719044658</c:v>
                </c:pt>
                <c:pt idx="229">
                  <c:v>23.021245173952749</c:v>
                </c:pt>
                <c:pt idx="230">
                  <c:v>23.121774628860845</c:v>
                </c:pt>
                <c:pt idx="231">
                  <c:v>23.222304083768929</c:v>
                </c:pt>
                <c:pt idx="232">
                  <c:v>23.32283353867702</c:v>
                </c:pt>
                <c:pt idx="233">
                  <c:v>23.423362993585112</c:v>
                </c:pt>
                <c:pt idx="234">
                  <c:v>23.5238924484932</c:v>
                </c:pt>
                <c:pt idx="235">
                  <c:v>23.624421903401291</c:v>
                </c:pt>
                <c:pt idx="236">
                  <c:v>23.724951358309379</c:v>
                </c:pt>
                <c:pt idx="237">
                  <c:v>23.825480813217474</c:v>
                </c:pt>
                <c:pt idx="238">
                  <c:v>23.926010268125559</c:v>
                </c:pt>
                <c:pt idx="239">
                  <c:v>24.02653972303365</c:v>
                </c:pt>
                <c:pt idx="240">
                  <c:v>24.127069177941745</c:v>
                </c:pt>
                <c:pt idx="241">
                  <c:v>24.227598632849833</c:v>
                </c:pt>
                <c:pt idx="242">
                  <c:v>24.328128087757921</c:v>
                </c:pt>
                <c:pt idx="243">
                  <c:v>24.428657542666016</c:v>
                </c:pt>
                <c:pt idx="244">
                  <c:v>24.529186997574101</c:v>
                </c:pt>
                <c:pt idx="245">
                  <c:v>24.629716452482192</c:v>
                </c:pt>
                <c:pt idx="246">
                  <c:v>24.73024590739028</c:v>
                </c:pt>
                <c:pt idx="247">
                  <c:v>24.830775362298375</c:v>
                </c:pt>
                <c:pt idx="248">
                  <c:v>24.931304817206463</c:v>
                </c:pt>
                <c:pt idx="249">
                  <c:v>25.031834272114548</c:v>
                </c:pt>
                <c:pt idx="250">
                  <c:v>25.132363727022643</c:v>
                </c:pt>
                <c:pt idx="251">
                  <c:v>25.232893181930731</c:v>
                </c:pt>
                <c:pt idx="252">
                  <c:v>25.333422636838822</c:v>
                </c:pt>
                <c:pt idx="253">
                  <c:v>25.433952091746914</c:v>
                </c:pt>
                <c:pt idx="254">
                  <c:v>25.534481546655005</c:v>
                </c:pt>
                <c:pt idx="255">
                  <c:v>25.635011001563093</c:v>
                </c:pt>
                <c:pt idx="256">
                  <c:v>25.735540456471227</c:v>
                </c:pt>
                <c:pt idx="257">
                  <c:v>25.836069911379312</c:v>
                </c:pt>
                <c:pt idx="258">
                  <c:v>25.936599366287403</c:v>
                </c:pt>
                <c:pt idx="259">
                  <c:v>26.037128821195491</c:v>
                </c:pt>
                <c:pt idx="260">
                  <c:v>26.137658276103586</c:v>
                </c:pt>
                <c:pt idx="261">
                  <c:v>26.238187731011678</c:v>
                </c:pt>
                <c:pt idx="262">
                  <c:v>26.338717185919769</c:v>
                </c:pt>
                <c:pt idx="263">
                  <c:v>26.439246640827857</c:v>
                </c:pt>
                <c:pt idx="264">
                  <c:v>26.539776095735938</c:v>
                </c:pt>
                <c:pt idx="265">
                  <c:v>26.64030555064404</c:v>
                </c:pt>
                <c:pt idx="266">
                  <c:v>26.740835005552125</c:v>
                </c:pt>
                <c:pt idx="267">
                  <c:v>26.841364460460213</c:v>
                </c:pt>
                <c:pt idx="268">
                  <c:v>26.941893915368304</c:v>
                </c:pt>
                <c:pt idx="269">
                  <c:v>27.042423370276396</c:v>
                </c:pt>
                <c:pt idx="270">
                  <c:v>27.142952825184484</c:v>
                </c:pt>
                <c:pt idx="271">
                  <c:v>27.243482280092575</c:v>
                </c:pt>
                <c:pt idx="272">
                  <c:v>27.344011735000667</c:v>
                </c:pt>
                <c:pt idx="273">
                  <c:v>27.444541189908751</c:v>
                </c:pt>
                <c:pt idx="274">
                  <c:v>27.545070644816843</c:v>
                </c:pt>
                <c:pt idx="275">
                  <c:v>27.64560009972493</c:v>
                </c:pt>
                <c:pt idx="276">
                  <c:v>27.746129554633022</c:v>
                </c:pt>
                <c:pt idx="277">
                  <c:v>27.846659009541117</c:v>
                </c:pt>
                <c:pt idx="278">
                  <c:v>27.947188464449201</c:v>
                </c:pt>
                <c:pt idx="279">
                  <c:v>28.047717919357293</c:v>
                </c:pt>
                <c:pt idx="280">
                  <c:v>28.148247374265384</c:v>
                </c:pt>
                <c:pt idx="281">
                  <c:v>28.248776829173472</c:v>
                </c:pt>
                <c:pt idx="282">
                  <c:v>28.349306284081564</c:v>
                </c:pt>
                <c:pt idx="283">
                  <c:v>28.449835738989655</c:v>
                </c:pt>
                <c:pt idx="284">
                  <c:v>28.550365193897786</c:v>
                </c:pt>
                <c:pt idx="285">
                  <c:v>28.650894648805874</c:v>
                </c:pt>
                <c:pt idx="286">
                  <c:v>28.751424103713962</c:v>
                </c:pt>
                <c:pt idx="287">
                  <c:v>28.85195355862205</c:v>
                </c:pt>
                <c:pt idx="288">
                  <c:v>28.952483013530149</c:v>
                </c:pt>
                <c:pt idx="289">
                  <c:v>29.053012468438236</c:v>
                </c:pt>
                <c:pt idx="290">
                  <c:v>29.153541923346321</c:v>
                </c:pt>
                <c:pt idx="291">
                  <c:v>29.254071378254419</c:v>
                </c:pt>
                <c:pt idx="292">
                  <c:v>29.354600833162507</c:v>
                </c:pt>
                <c:pt idx="293">
                  <c:v>29.455130288070599</c:v>
                </c:pt>
                <c:pt idx="294">
                  <c:v>29.55565974297869</c:v>
                </c:pt>
                <c:pt idx="295">
                  <c:v>29.656189197886775</c:v>
                </c:pt>
                <c:pt idx="296">
                  <c:v>29.756718652794863</c:v>
                </c:pt>
                <c:pt idx="297">
                  <c:v>29.857248107702961</c:v>
                </c:pt>
                <c:pt idx="298">
                  <c:v>29.957777562611049</c:v>
                </c:pt>
                <c:pt idx="299">
                  <c:v>30.058307017519137</c:v>
                </c:pt>
                <c:pt idx="300">
                  <c:v>30.158836472427225</c:v>
                </c:pt>
                <c:pt idx="301">
                  <c:v>30.259365927335317</c:v>
                </c:pt>
                <c:pt idx="302">
                  <c:v>30.359895382243408</c:v>
                </c:pt>
                <c:pt idx="303">
                  <c:v>30.460424837151496</c:v>
                </c:pt>
                <c:pt idx="304">
                  <c:v>30.560954292059588</c:v>
                </c:pt>
                <c:pt idx="305">
                  <c:v>30.661483746967683</c:v>
                </c:pt>
                <c:pt idx="306">
                  <c:v>30.762013201875774</c:v>
                </c:pt>
                <c:pt idx="307">
                  <c:v>30.862542656783852</c:v>
                </c:pt>
                <c:pt idx="308">
                  <c:v>30.96307211169195</c:v>
                </c:pt>
                <c:pt idx="309">
                  <c:v>31.063601566600038</c:v>
                </c:pt>
                <c:pt idx="310">
                  <c:v>31.164131021508126</c:v>
                </c:pt>
                <c:pt idx="311">
                  <c:v>31.264660476416221</c:v>
                </c:pt>
                <c:pt idx="312">
                  <c:v>31.365189931324345</c:v>
                </c:pt>
                <c:pt idx="313">
                  <c:v>31.465719386232443</c:v>
                </c:pt>
                <c:pt idx="314">
                  <c:v>31.566248841140528</c:v>
                </c:pt>
                <c:pt idx="315">
                  <c:v>31.666778296048623</c:v>
                </c:pt>
                <c:pt idx="316">
                  <c:v>31.767307750956714</c:v>
                </c:pt>
                <c:pt idx="317">
                  <c:v>31.867837205864799</c:v>
                </c:pt>
                <c:pt idx="318">
                  <c:v>31.968366660772887</c:v>
                </c:pt>
                <c:pt idx="319">
                  <c:v>32.068896115680978</c:v>
                </c:pt>
                <c:pt idx="320">
                  <c:v>32.16942557058907</c:v>
                </c:pt>
                <c:pt idx="321">
                  <c:v>32.269955025497154</c:v>
                </c:pt>
                <c:pt idx="322">
                  <c:v>32.370484480405253</c:v>
                </c:pt>
                <c:pt idx="323">
                  <c:v>32.471013935313337</c:v>
                </c:pt>
                <c:pt idx="324">
                  <c:v>32.571543390221422</c:v>
                </c:pt>
                <c:pt idx="325">
                  <c:v>32.67207284512952</c:v>
                </c:pt>
                <c:pt idx="326">
                  <c:v>32.772602300037619</c:v>
                </c:pt>
                <c:pt idx="327">
                  <c:v>32.873131754945696</c:v>
                </c:pt>
                <c:pt idx="328">
                  <c:v>32.973661209853788</c:v>
                </c:pt>
                <c:pt idx="329">
                  <c:v>33.074190664761879</c:v>
                </c:pt>
                <c:pt idx="330">
                  <c:v>33.174720119669971</c:v>
                </c:pt>
                <c:pt idx="331">
                  <c:v>33.275249574578062</c:v>
                </c:pt>
                <c:pt idx="332">
                  <c:v>33.375779029486139</c:v>
                </c:pt>
                <c:pt idx="333">
                  <c:v>33.476308484394231</c:v>
                </c:pt>
                <c:pt idx="334">
                  <c:v>33.57683793930233</c:v>
                </c:pt>
                <c:pt idx="335">
                  <c:v>33.677367394210428</c:v>
                </c:pt>
                <c:pt idx="336">
                  <c:v>33.77789684911852</c:v>
                </c:pt>
                <c:pt idx="337">
                  <c:v>33.878426304026597</c:v>
                </c:pt>
                <c:pt idx="338">
                  <c:v>33.978955758934688</c:v>
                </c:pt>
                <c:pt idx="339">
                  <c:v>34.079485213842773</c:v>
                </c:pt>
                <c:pt idx="340">
                  <c:v>34.180014668750914</c:v>
                </c:pt>
                <c:pt idx="341">
                  <c:v>34.280544123658999</c:v>
                </c:pt>
                <c:pt idx="342">
                  <c:v>34.38107357856709</c:v>
                </c:pt>
                <c:pt idx="343">
                  <c:v>34.481603033475182</c:v>
                </c:pt>
                <c:pt idx="344">
                  <c:v>34.58213248838328</c:v>
                </c:pt>
                <c:pt idx="345">
                  <c:v>34.682661943291357</c:v>
                </c:pt>
                <c:pt idx="346">
                  <c:v>34.783191398199449</c:v>
                </c:pt>
                <c:pt idx="347">
                  <c:v>34.88372085310754</c:v>
                </c:pt>
                <c:pt idx="348">
                  <c:v>34.984250308015625</c:v>
                </c:pt>
                <c:pt idx="349">
                  <c:v>35.084779762923716</c:v>
                </c:pt>
                <c:pt idx="350">
                  <c:v>35.185309217831808</c:v>
                </c:pt>
                <c:pt idx="351">
                  <c:v>35.285838672739899</c:v>
                </c:pt>
                <c:pt idx="352">
                  <c:v>35.386368127647991</c:v>
                </c:pt>
                <c:pt idx="353">
                  <c:v>35.486897582556082</c:v>
                </c:pt>
                <c:pt idx="354">
                  <c:v>35.587427037464181</c:v>
                </c:pt>
                <c:pt idx="355">
                  <c:v>35.687956492372265</c:v>
                </c:pt>
                <c:pt idx="356">
                  <c:v>35.78848594728035</c:v>
                </c:pt>
                <c:pt idx="357">
                  <c:v>35.889015402188441</c:v>
                </c:pt>
                <c:pt idx="358">
                  <c:v>35.98954485709654</c:v>
                </c:pt>
                <c:pt idx="359">
                  <c:v>36.090074312004624</c:v>
                </c:pt>
                <c:pt idx="360">
                  <c:v>36.190603766912709</c:v>
                </c:pt>
                <c:pt idx="361">
                  <c:v>36.2911332218208</c:v>
                </c:pt>
                <c:pt idx="362">
                  <c:v>36.391662676728892</c:v>
                </c:pt>
                <c:pt idx="363">
                  <c:v>36.492192131636983</c:v>
                </c:pt>
                <c:pt idx="364">
                  <c:v>36.592721586545068</c:v>
                </c:pt>
                <c:pt idx="365">
                  <c:v>36.693251041453152</c:v>
                </c:pt>
                <c:pt idx="366">
                  <c:v>36.793780496361258</c:v>
                </c:pt>
                <c:pt idx="367">
                  <c:v>36.894309951269349</c:v>
                </c:pt>
                <c:pt idx="368">
                  <c:v>36.994839406177434</c:v>
                </c:pt>
                <c:pt idx="369">
                  <c:v>37.095368861085561</c:v>
                </c:pt>
                <c:pt idx="370">
                  <c:v>37.195898315993652</c:v>
                </c:pt>
                <c:pt idx="371">
                  <c:v>37.296427770901737</c:v>
                </c:pt>
                <c:pt idx="372">
                  <c:v>37.396957225809842</c:v>
                </c:pt>
                <c:pt idx="373">
                  <c:v>37.497486680717913</c:v>
                </c:pt>
                <c:pt idx="374">
                  <c:v>37.598016135626011</c:v>
                </c:pt>
                <c:pt idx="375">
                  <c:v>37.698545590534103</c:v>
                </c:pt>
                <c:pt idx="376">
                  <c:v>37.799075045442187</c:v>
                </c:pt>
                <c:pt idx="377">
                  <c:v>37.899604500350293</c:v>
                </c:pt>
                <c:pt idx="378">
                  <c:v>38.000133955258377</c:v>
                </c:pt>
                <c:pt idx="379">
                  <c:v>38.100663410166469</c:v>
                </c:pt>
                <c:pt idx="380">
                  <c:v>38.201192865074553</c:v>
                </c:pt>
                <c:pt idx="381">
                  <c:v>38.301722319982645</c:v>
                </c:pt>
                <c:pt idx="382">
                  <c:v>38.402251774890736</c:v>
                </c:pt>
                <c:pt idx="383">
                  <c:v>38.502781229798813</c:v>
                </c:pt>
                <c:pt idx="384">
                  <c:v>38.603310684706919</c:v>
                </c:pt>
                <c:pt idx="385">
                  <c:v>38.703840139615004</c:v>
                </c:pt>
                <c:pt idx="386">
                  <c:v>38.804369594523102</c:v>
                </c:pt>
                <c:pt idx="387">
                  <c:v>38.904899049431194</c:v>
                </c:pt>
                <c:pt idx="388">
                  <c:v>39.005428504339271</c:v>
                </c:pt>
                <c:pt idx="389">
                  <c:v>39.105957959247363</c:v>
                </c:pt>
                <c:pt idx="390">
                  <c:v>39.206487414155461</c:v>
                </c:pt>
                <c:pt idx="391">
                  <c:v>39.307016869063546</c:v>
                </c:pt>
                <c:pt idx="392">
                  <c:v>39.407546323971644</c:v>
                </c:pt>
                <c:pt idx="393">
                  <c:v>39.508075778879729</c:v>
                </c:pt>
                <c:pt idx="394">
                  <c:v>39.608605233787806</c:v>
                </c:pt>
                <c:pt idx="395">
                  <c:v>39.709134688695904</c:v>
                </c:pt>
                <c:pt idx="396">
                  <c:v>39.809664143603996</c:v>
                </c:pt>
                <c:pt idx="397">
                  <c:v>39.91019359851213</c:v>
                </c:pt>
                <c:pt idx="398">
                  <c:v>40.010723053420215</c:v>
                </c:pt>
                <c:pt idx="399">
                  <c:v>40.111252508328306</c:v>
                </c:pt>
                <c:pt idx="400">
                  <c:v>40.211781963236433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'NCSE-02 (2002)'!$G$6</c:f>
              <c:strCache>
                <c:ptCount val="1"/>
                <c:pt idx="0">
                  <c:v>Ta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('NCSE-02 (2002)'!$D$29,'NCSE-02 (2002)'!$D$29)</c:f>
              <c:numCache>
                <c:formatCode>0.00</c:formatCode>
                <c:ptCount val="2"/>
                <c:pt idx="0">
                  <c:v>0.13</c:v>
                </c:pt>
                <c:pt idx="1">
                  <c:v>0.13</c:v>
                </c:pt>
              </c:numCache>
            </c:numRef>
          </c:xVal>
          <c:yVal>
            <c:numRef>
              <c:f>('NCSE-02 (2002)'!$K$3,'NCSE-02 (2002)'!$F$29)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0.11804031780073446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'NCSE-02 (2002)'!$G$7</c:f>
              <c:strCache>
                <c:ptCount val="1"/>
                <c:pt idx="0">
                  <c:v>Tb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('NCSE-02 (2002)'!$D$30,'NCSE-02 (2002)'!$D$30)</c:f>
              <c:numCache>
                <c:formatCode>0.00</c:formatCode>
                <c:ptCount val="2"/>
                <c:pt idx="0">
                  <c:v>0.52</c:v>
                </c:pt>
                <c:pt idx="1">
                  <c:v>0.52</c:v>
                </c:pt>
              </c:numCache>
            </c:numRef>
          </c:xVal>
          <c:yVal>
            <c:numRef>
              <c:f>('NCSE-02 (2002)'!$K$3,'NCSE-02 (2002)'!$F$30)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1.9332587482325014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39296"/>
        <c:axId val="178441216"/>
      </c:scatterChart>
      <c:valAx>
        <c:axId val="178439296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441216"/>
        <c:crosses val="autoZero"/>
        <c:crossBetween val="midCat"/>
      </c:valAx>
      <c:valAx>
        <c:axId val="178441216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[cm]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4392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'NCSE-02 (2002)'!$L$1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'NCSE-02 (2002)'!$M$3:$M$403</c:f>
              <c:numCache>
                <c:formatCode>0.0000</c:formatCode>
                <c:ptCount val="401"/>
                <c:pt idx="0">
                  <c:v>0</c:v>
                </c:pt>
                <c:pt idx="1">
                  <c:v>2.4909295409918778E-3</c:v>
                </c:pt>
                <c:pt idx="2">
                  <c:v>1.2194401335005014E-2</c:v>
                </c:pt>
                <c:pt idx="3">
                  <c:v>3.2456440138595652E-2</c:v>
                </c:pt>
                <c:pt idx="4">
                  <c:v>6.6623070708320076E-2</c:v>
                </c:pt>
                <c:pt idx="5">
                  <c:v>0.11804031780073446</c:v>
                </c:pt>
                <c:pt idx="6">
                  <c:v>0.17399328734092512</c:v>
                </c:pt>
                <c:pt idx="7">
                  <c:v>0.2368241966584814</c:v>
                </c:pt>
                <c:pt idx="8">
                  <c:v>0.3093213997172003</c:v>
                </c:pt>
                <c:pt idx="9">
                  <c:v>0.39148489651708157</c:v>
                </c:pt>
                <c:pt idx="10">
                  <c:v>0.48331468705812536</c:v>
                </c:pt>
                <c:pt idx="11">
                  <c:v>0.58481077134033177</c:v>
                </c:pt>
                <c:pt idx="12">
                  <c:v>0.69597314936370047</c:v>
                </c:pt>
                <c:pt idx="13">
                  <c:v>0.81680182112823208</c:v>
                </c:pt>
                <c:pt idx="14">
                  <c:v>0.94729678663392558</c:v>
                </c:pt>
                <c:pt idx="15">
                  <c:v>1.0874580458807821</c:v>
                </c:pt>
                <c:pt idx="16">
                  <c:v>1.2372855988688012</c:v>
                </c:pt>
                <c:pt idx="17">
                  <c:v>1.3967794455979823</c:v>
                </c:pt>
                <c:pt idx="18">
                  <c:v>1.5659395860683263</c:v>
                </c:pt>
                <c:pt idx="19">
                  <c:v>1.7447660202798327</c:v>
                </c:pt>
                <c:pt idx="20">
                  <c:v>1.9332587482325014</c:v>
                </c:pt>
                <c:pt idx="21">
                  <c:v>2.1111185530698919</c:v>
                </c:pt>
                <c:pt idx="22">
                  <c:v>2.2116480079779821</c:v>
                </c:pt>
                <c:pt idx="23">
                  <c:v>2.3121774628860714</c:v>
                </c:pt>
                <c:pt idx="24">
                  <c:v>2.4127069177941625</c:v>
                </c:pt>
                <c:pt idx="25">
                  <c:v>2.5132363727022518</c:v>
                </c:pt>
                <c:pt idx="26">
                  <c:v>2.6137658276103428</c:v>
                </c:pt>
                <c:pt idx="27">
                  <c:v>2.7142952825184326</c:v>
                </c:pt>
                <c:pt idx="28">
                  <c:v>2.8148247374265223</c:v>
                </c:pt>
                <c:pt idx="29">
                  <c:v>2.9153541923346125</c:v>
                </c:pt>
                <c:pt idx="30">
                  <c:v>3.0158836472427026</c:v>
                </c:pt>
                <c:pt idx="31">
                  <c:v>3.1164131021507933</c:v>
                </c:pt>
                <c:pt idx="32">
                  <c:v>3.2169425570588839</c:v>
                </c:pt>
                <c:pt idx="33">
                  <c:v>3.3174720119669727</c:v>
                </c:pt>
                <c:pt idx="34">
                  <c:v>3.4180014668750629</c:v>
                </c:pt>
                <c:pt idx="35">
                  <c:v>3.5185309217831526</c:v>
                </c:pt>
                <c:pt idx="36">
                  <c:v>3.6190603766912433</c:v>
                </c:pt>
                <c:pt idx="37">
                  <c:v>3.7195898315993343</c:v>
                </c:pt>
                <c:pt idx="38">
                  <c:v>3.8201192865074232</c:v>
                </c:pt>
                <c:pt idx="39">
                  <c:v>3.9206487414155129</c:v>
                </c:pt>
                <c:pt idx="40">
                  <c:v>4.0211781963236035</c:v>
                </c:pt>
                <c:pt idx="41">
                  <c:v>4.1217076512316941</c:v>
                </c:pt>
                <c:pt idx="42">
                  <c:v>4.2222371061397839</c:v>
                </c:pt>
                <c:pt idx="43">
                  <c:v>4.3227665610478727</c:v>
                </c:pt>
                <c:pt idx="44">
                  <c:v>4.4232960159559642</c:v>
                </c:pt>
                <c:pt idx="45">
                  <c:v>4.523825470864054</c:v>
                </c:pt>
                <c:pt idx="46">
                  <c:v>4.6243549257721428</c:v>
                </c:pt>
                <c:pt idx="47">
                  <c:v>4.7248843806802352</c:v>
                </c:pt>
                <c:pt idx="48">
                  <c:v>4.8254138355883249</c:v>
                </c:pt>
                <c:pt idx="49">
                  <c:v>4.9259432904964164</c:v>
                </c:pt>
                <c:pt idx="50">
                  <c:v>5.0264727454045035</c:v>
                </c:pt>
                <c:pt idx="51">
                  <c:v>5.127002200312595</c:v>
                </c:pt>
                <c:pt idx="52">
                  <c:v>5.2275316552206856</c:v>
                </c:pt>
                <c:pt idx="53">
                  <c:v>5.3280611101287754</c:v>
                </c:pt>
                <c:pt idx="54">
                  <c:v>5.4285905650368651</c:v>
                </c:pt>
                <c:pt idx="55">
                  <c:v>5.5291200199449548</c:v>
                </c:pt>
                <c:pt idx="56">
                  <c:v>5.6296494748530446</c:v>
                </c:pt>
                <c:pt idx="57">
                  <c:v>5.7301789297611343</c:v>
                </c:pt>
                <c:pt idx="58">
                  <c:v>5.8307083846692249</c:v>
                </c:pt>
                <c:pt idx="59">
                  <c:v>5.9312378395773155</c:v>
                </c:pt>
                <c:pt idx="60">
                  <c:v>6.0317672944854053</c:v>
                </c:pt>
                <c:pt idx="61">
                  <c:v>6.1322967493934941</c:v>
                </c:pt>
                <c:pt idx="62">
                  <c:v>6.2328262043015865</c:v>
                </c:pt>
                <c:pt idx="63">
                  <c:v>6.3333556592096754</c:v>
                </c:pt>
                <c:pt idx="64">
                  <c:v>6.4338851141177678</c:v>
                </c:pt>
                <c:pt idx="65">
                  <c:v>6.5344145690258566</c:v>
                </c:pt>
                <c:pt idx="66">
                  <c:v>6.6349440239339454</c:v>
                </c:pt>
                <c:pt idx="67">
                  <c:v>6.7354734788420361</c:v>
                </c:pt>
                <c:pt idx="68">
                  <c:v>6.8360029337501258</c:v>
                </c:pt>
                <c:pt idx="69">
                  <c:v>6.9365323886582182</c:v>
                </c:pt>
                <c:pt idx="70">
                  <c:v>7.0370618435663053</c:v>
                </c:pt>
                <c:pt idx="71">
                  <c:v>7.1375912984743959</c:v>
                </c:pt>
                <c:pt idx="72">
                  <c:v>7.2381207533824865</c:v>
                </c:pt>
                <c:pt idx="73">
                  <c:v>7.3386502082905771</c:v>
                </c:pt>
                <c:pt idx="74">
                  <c:v>7.4391796631986686</c:v>
                </c:pt>
                <c:pt idx="75">
                  <c:v>7.5397091181067557</c:v>
                </c:pt>
                <c:pt idx="76">
                  <c:v>7.6402385730148463</c:v>
                </c:pt>
                <c:pt idx="77">
                  <c:v>7.7407680279229369</c:v>
                </c:pt>
                <c:pt idx="78">
                  <c:v>7.8412974828310258</c:v>
                </c:pt>
                <c:pt idx="79">
                  <c:v>7.9418269377391164</c:v>
                </c:pt>
                <c:pt idx="80">
                  <c:v>8.042356392647207</c:v>
                </c:pt>
                <c:pt idx="81">
                  <c:v>8.1428858475552985</c:v>
                </c:pt>
                <c:pt idx="82">
                  <c:v>8.2434153024633883</c:v>
                </c:pt>
                <c:pt idx="83">
                  <c:v>8.3439447573714798</c:v>
                </c:pt>
                <c:pt idx="84">
                  <c:v>8.4444742122795677</c:v>
                </c:pt>
                <c:pt idx="85">
                  <c:v>8.5450036671876575</c:v>
                </c:pt>
                <c:pt idx="86">
                  <c:v>8.6455331220957454</c:v>
                </c:pt>
                <c:pt idx="87">
                  <c:v>8.7460625770038352</c:v>
                </c:pt>
                <c:pt idx="88">
                  <c:v>8.8465920319119284</c:v>
                </c:pt>
                <c:pt idx="89">
                  <c:v>8.9471214868200182</c:v>
                </c:pt>
                <c:pt idx="90">
                  <c:v>9.0476509417281079</c:v>
                </c:pt>
                <c:pt idx="91">
                  <c:v>9.1481803966361976</c:v>
                </c:pt>
                <c:pt idx="92">
                  <c:v>9.2487098515442856</c:v>
                </c:pt>
                <c:pt idx="93">
                  <c:v>9.3492393064523771</c:v>
                </c:pt>
                <c:pt idx="94">
                  <c:v>9.4497687613604704</c:v>
                </c:pt>
                <c:pt idx="95">
                  <c:v>9.5502982162685583</c:v>
                </c:pt>
                <c:pt idx="96">
                  <c:v>9.6508276711766499</c:v>
                </c:pt>
                <c:pt idx="97">
                  <c:v>9.7513571260847414</c:v>
                </c:pt>
                <c:pt idx="98">
                  <c:v>9.8518865809928329</c:v>
                </c:pt>
                <c:pt idx="99">
                  <c:v>9.9524160359009208</c:v>
                </c:pt>
                <c:pt idx="100">
                  <c:v>10.052945490809007</c:v>
                </c:pt>
                <c:pt idx="101">
                  <c:v>10.153474945717097</c:v>
                </c:pt>
                <c:pt idx="102">
                  <c:v>10.25400440062519</c:v>
                </c:pt>
                <c:pt idx="103">
                  <c:v>10.35453385553328</c:v>
                </c:pt>
                <c:pt idx="104">
                  <c:v>10.455063310441371</c:v>
                </c:pt>
                <c:pt idx="105">
                  <c:v>10.555592765349459</c:v>
                </c:pt>
                <c:pt idx="106">
                  <c:v>10.656122220257551</c:v>
                </c:pt>
                <c:pt idx="107">
                  <c:v>10.756651675165639</c:v>
                </c:pt>
                <c:pt idx="108">
                  <c:v>10.85718113007373</c:v>
                </c:pt>
                <c:pt idx="109">
                  <c:v>10.95771058498182</c:v>
                </c:pt>
                <c:pt idx="110">
                  <c:v>11.05824003988991</c:v>
                </c:pt>
                <c:pt idx="111">
                  <c:v>11.158769494797999</c:v>
                </c:pt>
                <c:pt idx="112">
                  <c:v>11.259298949706089</c:v>
                </c:pt>
                <c:pt idx="113">
                  <c:v>11.359828404614181</c:v>
                </c:pt>
                <c:pt idx="114">
                  <c:v>11.460357859522269</c:v>
                </c:pt>
                <c:pt idx="115">
                  <c:v>11.56088731443036</c:v>
                </c:pt>
                <c:pt idx="116">
                  <c:v>11.66141676933845</c:v>
                </c:pt>
                <c:pt idx="117">
                  <c:v>11.76194622424654</c:v>
                </c:pt>
                <c:pt idx="118">
                  <c:v>11.862475679154631</c:v>
                </c:pt>
                <c:pt idx="119">
                  <c:v>11.963005134062719</c:v>
                </c:pt>
                <c:pt idx="120">
                  <c:v>12.063534588970811</c:v>
                </c:pt>
                <c:pt idx="121">
                  <c:v>12.164064043878899</c:v>
                </c:pt>
                <c:pt idx="122">
                  <c:v>12.264593498786988</c:v>
                </c:pt>
                <c:pt idx="123">
                  <c:v>12.365122953695082</c:v>
                </c:pt>
                <c:pt idx="124">
                  <c:v>12.465652408603173</c:v>
                </c:pt>
                <c:pt idx="125">
                  <c:v>12.566181863511261</c:v>
                </c:pt>
                <c:pt idx="126">
                  <c:v>12.666711318419351</c:v>
                </c:pt>
                <c:pt idx="127">
                  <c:v>12.767240773327442</c:v>
                </c:pt>
                <c:pt idx="128">
                  <c:v>12.867770228235536</c:v>
                </c:pt>
                <c:pt idx="129">
                  <c:v>12.968299683143622</c:v>
                </c:pt>
                <c:pt idx="130">
                  <c:v>13.068829138051713</c:v>
                </c:pt>
                <c:pt idx="131">
                  <c:v>13.169358592959803</c:v>
                </c:pt>
                <c:pt idx="132">
                  <c:v>13.269888047867891</c:v>
                </c:pt>
                <c:pt idx="133">
                  <c:v>13.370417502775981</c:v>
                </c:pt>
                <c:pt idx="134">
                  <c:v>13.470946957684072</c:v>
                </c:pt>
                <c:pt idx="135">
                  <c:v>13.571476412592158</c:v>
                </c:pt>
                <c:pt idx="136">
                  <c:v>13.672005867500252</c:v>
                </c:pt>
                <c:pt idx="137">
                  <c:v>13.77253532240834</c:v>
                </c:pt>
                <c:pt idx="138">
                  <c:v>13.873064777316436</c:v>
                </c:pt>
                <c:pt idx="139">
                  <c:v>13.973594232224521</c:v>
                </c:pt>
                <c:pt idx="140">
                  <c:v>14.074123687132611</c:v>
                </c:pt>
                <c:pt idx="141">
                  <c:v>14.174653142040704</c:v>
                </c:pt>
                <c:pt idx="142">
                  <c:v>14.275182596948792</c:v>
                </c:pt>
                <c:pt idx="143">
                  <c:v>14.375712051856882</c:v>
                </c:pt>
                <c:pt idx="144">
                  <c:v>14.476241506764973</c:v>
                </c:pt>
                <c:pt idx="145">
                  <c:v>14.576770961673061</c:v>
                </c:pt>
                <c:pt idx="146">
                  <c:v>14.677300416581154</c:v>
                </c:pt>
                <c:pt idx="147">
                  <c:v>14.777829871489244</c:v>
                </c:pt>
                <c:pt idx="148">
                  <c:v>14.878359326397337</c:v>
                </c:pt>
                <c:pt idx="149">
                  <c:v>14.978888781305422</c:v>
                </c:pt>
                <c:pt idx="150">
                  <c:v>15.079418236213511</c:v>
                </c:pt>
                <c:pt idx="151">
                  <c:v>15.179947691121603</c:v>
                </c:pt>
                <c:pt idx="152">
                  <c:v>15.280477146029693</c:v>
                </c:pt>
                <c:pt idx="153">
                  <c:v>15.381006600937786</c:v>
                </c:pt>
                <c:pt idx="154">
                  <c:v>15.481536055845874</c:v>
                </c:pt>
                <c:pt idx="155">
                  <c:v>15.582065510753964</c:v>
                </c:pt>
                <c:pt idx="156">
                  <c:v>15.682594965662052</c:v>
                </c:pt>
                <c:pt idx="157">
                  <c:v>15.783124420570145</c:v>
                </c:pt>
                <c:pt idx="158">
                  <c:v>15.883653875478233</c:v>
                </c:pt>
                <c:pt idx="159">
                  <c:v>15.984183330386321</c:v>
                </c:pt>
                <c:pt idx="160">
                  <c:v>16.084712785294414</c:v>
                </c:pt>
                <c:pt idx="161">
                  <c:v>16.185242240202506</c:v>
                </c:pt>
                <c:pt idx="162">
                  <c:v>16.285771695110597</c:v>
                </c:pt>
                <c:pt idx="163">
                  <c:v>16.386301150018681</c:v>
                </c:pt>
                <c:pt idx="164">
                  <c:v>16.486830604926777</c:v>
                </c:pt>
                <c:pt idx="165">
                  <c:v>16.587360059834868</c:v>
                </c:pt>
                <c:pt idx="166">
                  <c:v>16.68788951474296</c:v>
                </c:pt>
                <c:pt idx="167">
                  <c:v>16.788418969651044</c:v>
                </c:pt>
                <c:pt idx="168">
                  <c:v>16.888948424559135</c:v>
                </c:pt>
                <c:pt idx="169">
                  <c:v>16.989477879467223</c:v>
                </c:pt>
                <c:pt idx="170">
                  <c:v>17.090007334375315</c:v>
                </c:pt>
                <c:pt idx="171">
                  <c:v>17.190536789283406</c:v>
                </c:pt>
                <c:pt idx="172">
                  <c:v>17.291066244191533</c:v>
                </c:pt>
                <c:pt idx="173">
                  <c:v>17.391595699099625</c:v>
                </c:pt>
                <c:pt idx="174">
                  <c:v>17.492125154007713</c:v>
                </c:pt>
                <c:pt idx="175">
                  <c:v>17.592654608915801</c:v>
                </c:pt>
                <c:pt idx="176">
                  <c:v>17.693184063823896</c:v>
                </c:pt>
                <c:pt idx="177">
                  <c:v>17.793713518731984</c:v>
                </c:pt>
                <c:pt idx="178">
                  <c:v>17.894242973640075</c:v>
                </c:pt>
                <c:pt idx="179">
                  <c:v>17.99477242854817</c:v>
                </c:pt>
                <c:pt idx="180">
                  <c:v>18.095301883456255</c:v>
                </c:pt>
                <c:pt idx="181">
                  <c:v>18.19583133836435</c:v>
                </c:pt>
                <c:pt idx="182">
                  <c:v>18.296360793272434</c:v>
                </c:pt>
                <c:pt idx="183">
                  <c:v>18.396890248180526</c:v>
                </c:pt>
                <c:pt idx="184">
                  <c:v>18.497419703088617</c:v>
                </c:pt>
                <c:pt idx="185">
                  <c:v>18.597949157996702</c:v>
                </c:pt>
                <c:pt idx="186">
                  <c:v>18.6984786129048</c:v>
                </c:pt>
                <c:pt idx="187">
                  <c:v>18.799008067812885</c:v>
                </c:pt>
                <c:pt idx="188">
                  <c:v>18.899537522720973</c:v>
                </c:pt>
                <c:pt idx="189">
                  <c:v>19.000066977629068</c:v>
                </c:pt>
                <c:pt idx="190">
                  <c:v>19.100596432537156</c:v>
                </c:pt>
                <c:pt idx="191">
                  <c:v>19.201125887445247</c:v>
                </c:pt>
                <c:pt idx="192">
                  <c:v>19.301655342353335</c:v>
                </c:pt>
                <c:pt idx="193">
                  <c:v>19.402184797261427</c:v>
                </c:pt>
                <c:pt idx="194">
                  <c:v>19.502714252169518</c:v>
                </c:pt>
                <c:pt idx="195">
                  <c:v>19.603243707077606</c:v>
                </c:pt>
                <c:pt idx="196">
                  <c:v>19.703773161985698</c:v>
                </c:pt>
                <c:pt idx="197">
                  <c:v>19.804302616893786</c:v>
                </c:pt>
                <c:pt idx="198">
                  <c:v>19.904832071801874</c:v>
                </c:pt>
                <c:pt idx="199">
                  <c:v>20.005361526709969</c:v>
                </c:pt>
                <c:pt idx="200">
                  <c:v>20.105890981618099</c:v>
                </c:pt>
                <c:pt idx="201">
                  <c:v>20.206420436526191</c:v>
                </c:pt>
                <c:pt idx="202">
                  <c:v>20.306949891434275</c:v>
                </c:pt>
                <c:pt idx="203">
                  <c:v>20.407479346342367</c:v>
                </c:pt>
                <c:pt idx="204">
                  <c:v>20.508008801250458</c:v>
                </c:pt>
                <c:pt idx="205">
                  <c:v>20.60853825615855</c:v>
                </c:pt>
                <c:pt idx="206">
                  <c:v>20.709067711066638</c:v>
                </c:pt>
                <c:pt idx="207">
                  <c:v>20.809597165974729</c:v>
                </c:pt>
                <c:pt idx="208">
                  <c:v>20.910126620882817</c:v>
                </c:pt>
                <c:pt idx="209">
                  <c:v>21.010656075790905</c:v>
                </c:pt>
                <c:pt idx="210">
                  <c:v>21.111185530699</c:v>
                </c:pt>
                <c:pt idx="211">
                  <c:v>21.211714985607088</c:v>
                </c:pt>
                <c:pt idx="212">
                  <c:v>21.31224444051518</c:v>
                </c:pt>
                <c:pt idx="213">
                  <c:v>21.412773895423264</c:v>
                </c:pt>
                <c:pt idx="214">
                  <c:v>21.513303350331359</c:v>
                </c:pt>
                <c:pt idx="215">
                  <c:v>21.613832805239451</c:v>
                </c:pt>
                <c:pt idx="216">
                  <c:v>21.714362260147539</c:v>
                </c:pt>
                <c:pt idx="217">
                  <c:v>21.814891715055627</c:v>
                </c:pt>
                <c:pt idx="218">
                  <c:v>21.915421169963718</c:v>
                </c:pt>
                <c:pt idx="219">
                  <c:v>22.01595062487181</c:v>
                </c:pt>
                <c:pt idx="220">
                  <c:v>22.116480079779901</c:v>
                </c:pt>
                <c:pt idx="221">
                  <c:v>22.217009534687989</c:v>
                </c:pt>
                <c:pt idx="222">
                  <c:v>22.317538989596081</c:v>
                </c:pt>
                <c:pt idx="223">
                  <c:v>22.418068444504168</c:v>
                </c:pt>
                <c:pt idx="224">
                  <c:v>22.518597899412256</c:v>
                </c:pt>
                <c:pt idx="225">
                  <c:v>22.619127354320351</c:v>
                </c:pt>
                <c:pt idx="226">
                  <c:v>22.719656809228439</c:v>
                </c:pt>
                <c:pt idx="227">
                  <c:v>22.820186264136535</c:v>
                </c:pt>
                <c:pt idx="228">
                  <c:v>22.920715719044658</c:v>
                </c:pt>
                <c:pt idx="229">
                  <c:v>23.021245173952749</c:v>
                </c:pt>
                <c:pt idx="230">
                  <c:v>23.121774628860845</c:v>
                </c:pt>
                <c:pt idx="231">
                  <c:v>23.222304083768929</c:v>
                </c:pt>
                <c:pt idx="232">
                  <c:v>23.32283353867702</c:v>
                </c:pt>
                <c:pt idx="233">
                  <c:v>23.423362993585112</c:v>
                </c:pt>
                <c:pt idx="234">
                  <c:v>23.5238924484932</c:v>
                </c:pt>
                <c:pt idx="235">
                  <c:v>23.624421903401291</c:v>
                </c:pt>
                <c:pt idx="236">
                  <c:v>23.724951358309379</c:v>
                </c:pt>
                <c:pt idx="237">
                  <c:v>23.825480813217474</c:v>
                </c:pt>
                <c:pt idx="238">
                  <c:v>23.926010268125559</c:v>
                </c:pt>
                <c:pt idx="239">
                  <c:v>24.02653972303365</c:v>
                </c:pt>
                <c:pt idx="240">
                  <c:v>24.127069177941745</c:v>
                </c:pt>
                <c:pt idx="241">
                  <c:v>24.227598632849833</c:v>
                </c:pt>
                <c:pt idx="242">
                  <c:v>24.328128087757921</c:v>
                </c:pt>
                <c:pt idx="243">
                  <c:v>24.428657542666016</c:v>
                </c:pt>
                <c:pt idx="244">
                  <c:v>24.529186997574101</c:v>
                </c:pt>
                <c:pt idx="245">
                  <c:v>24.629716452482192</c:v>
                </c:pt>
                <c:pt idx="246">
                  <c:v>24.73024590739028</c:v>
                </c:pt>
                <c:pt idx="247">
                  <c:v>24.830775362298375</c:v>
                </c:pt>
                <c:pt idx="248">
                  <c:v>24.931304817206463</c:v>
                </c:pt>
                <c:pt idx="249">
                  <c:v>25.031834272114548</c:v>
                </c:pt>
                <c:pt idx="250">
                  <c:v>25.132363727022643</c:v>
                </c:pt>
                <c:pt idx="251">
                  <c:v>25.232893181930731</c:v>
                </c:pt>
                <c:pt idx="252">
                  <c:v>25.333422636838822</c:v>
                </c:pt>
                <c:pt idx="253">
                  <c:v>25.433952091746914</c:v>
                </c:pt>
                <c:pt idx="254">
                  <c:v>25.534481546655005</c:v>
                </c:pt>
                <c:pt idx="255">
                  <c:v>25.635011001563093</c:v>
                </c:pt>
                <c:pt idx="256">
                  <c:v>25.735540456471227</c:v>
                </c:pt>
                <c:pt idx="257">
                  <c:v>25.836069911379312</c:v>
                </c:pt>
                <c:pt idx="258">
                  <c:v>25.936599366287403</c:v>
                </c:pt>
                <c:pt idx="259">
                  <c:v>26.037128821195491</c:v>
                </c:pt>
                <c:pt idx="260">
                  <c:v>26.137658276103586</c:v>
                </c:pt>
                <c:pt idx="261">
                  <c:v>26.238187731011678</c:v>
                </c:pt>
                <c:pt idx="262">
                  <c:v>26.338717185919769</c:v>
                </c:pt>
                <c:pt idx="263">
                  <c:v>26.439246640827857</c:v>
                </c:pt>
                <c:pt idx="264">
                  <c:v>26.539776095735938</c:v>
                </c:pt>
                <c:pt idx="265">
                  <c:v>26.64030555064404</c:v>
                </c:pt>
                <c:pt idx="266">
                  <c:v>26.740835005552125</c:v>
                </c:pt>
                <c:pt idx="267">
                  <c:v>26.841364460460213</c:v>
                </c:pt>
                <c:pt idx="268">
                  <c:v>26.941893915368304</c:v>
                </c:pt>
                <c:pt idx="269">
                  <c:v>27.042423370276396</c:v>
                </c:pt>
                <c:pt idx="270">
                  <c:v>27.142952825184484</c:v>
                </c:pt>
                <c:pt idx="271">
                  <c:v>27.243482280092575</c:v>
                </c:pt>
                <c:pt idx="272">
                  <c:v>27.344011735000667</c:v>
                </c:pt>
                <c:pt idx="273">
                  <c:v>27.444541189908751</c:v>
                </c:pt>
                <c:pt idx="274">
                  <c:v>27.545070644816843</c:v>
                </c:pt>
                <c:pt idx="275">
                  <c:v>27.64560009972493</c:v>
                </c:pt>
                <c:pt idx="276">
                  <c:v>27.746129554633022</c:v>
                </c:pt>
                <c:pt idx="277">
                  <c:v>27.846659009541117</c:v>
                </c:pt>
                <c:pt idx="278">
                  <c:v>27.947188464449201</c:v>
                </c:pt>
                <c:pt idx="279">
                  <c:v>28.047717919357293</c:v>
                </c:pt>
                <c:pt idx="280">
                  <c:v>28.148247374265384</c:v>
                </c:pt>
                <c:pt idx="281">
                  <c:v>28.248776829173472</c:v>
                </c:pt>
                <c:pt idx="282">
                  <c:v>28.349306284081564</c:v>
                </c:pt>
                <c:pt idx="283">
                  <c:v>28.449835738989655</c:v>
                </c:pt>
                <c:pt idx="284">
                  <c:v>28.550365193897786</c:v>
                </c:pt>
                <c:pt idx="285">
                  <c:v>28.650894648805874</c:v>
                </c:pt>
                <c:pt idx="286">
                  <c:v>28.751424103713962</c:v>
                </c:pt>
                <c:pt idx="287">
                  <c:v>28.85195355862205</c:v>
                </c:pt>
                <c:pt idx="288">
                  <c:v>28.952483013530149</c:v>
                </c:pt>
                <c:pt idx="289">
                  <c:v>29.053012468438236</c:v>
                </c:pt>
                <c:pt idx="290">
                  <c:v>29.153541923346321</c:v>
                </c:pt>
                <c:pt idx="291">
                  <c:v>29.254071378254419</c:v>
                </c:pt>
                <c:pt idx="292">
                  <c:v>29.354600833162507</c:v>
                </c:pt>
                <c:pt idx="293">
                  <c:v>29.455130288070599</c:v>
                </c:pt>
                <c:pt idx="294">
                  <c:v>29.55565974297869</c:v>
                </c:pt>
                <c:pt idx="295">
                  <c:v>29.656189197886775</c:v>
                </c:pt>
                <c:pt idx="296">
                  <c:v>29.756718652794863</c:v>
                </c:pt>
                <c:pt idx="297">
                  <c:v>29.857248107702961</c:v>
                </c:pt>
                <c:pt idx="298">
                  <c:v>29.957777562611049</c:v>
                </c:pt>
                <c:pt idx="299">
                  <c:v>30.058307017519137</c:v>
                </c:pt>
                <c:pt idx="300">
                  <c:v>30.158836472427225</c:v>
                </c:pt>
                <c:pt idx="301">
                  <c:v>30.259365927335317</c:v>
                </c:pt>
                <c:pt idx="302">
                  <c:v>30.359895382243408</c:v>
                </c:pt>
                <c:pt idx="303">
                  <c:v>30.460424837151496</c:v>
                </c:pt>
                <c:pt idx="304">
                  <c:v>30.560954292059588</c:v>
                </c:pt>
                <c:pt idx="305">
                  <c:v>30.661483746967683</c:v>
                </c:pt>
                <c:pt idx="306">
                  <c:v>30.762013201875774</c:v>
                </c:pt>
                <c:pt idx="307">
                  <c:v>30.862542656783852</c:v>
                </c:pt>
                <c:pt idx="308">
                  <c:v>30.96307211169195</c:v>
                </c:pt>
                <c:pt idx="309">
                  <c:v>31.063601566600038</c:v>
                </c:pt>
                <c:pt idx="310">
                  <c:v>31.164131021508126</c:v>
                </c:pt>
                <c:pt idx="311">
                  <c:v>31.264660476416221</c:v>
                </c:pt>
                <c:pt idx="312">
                  <c:v>31.365189931324345</c:v>
                </c:pt>
                <c:pt idx="313">
                  <c:v>31.465719386232443</c:v>
                </c:pt>
                <c:pt idx="314">
                  <c:v>31.566248841140528</c:v>
                </c:pt>
                <c:pt idx="315">
                  <c:v>31.666778296048623</c:v>
                </c:pt>
                <c:pt idx="316">
                  <c:v>31.767307750956714</c:v>
                </c:pt>
                <c:pt idx="317">
                  <c:v>31.867837205864799</c:v>
                </c:pt>
                <c:pt idx="318">
                  <c:v>31.968366660772887</c:v>
                </c:pt>
                <c:pt idx="319">
                  <c:v>32.068896115680978</c:v>
                </c:pt>
                <c:pt idx="320">
                  <c:v>32.16942557058907</c:v>
                </c:pt>
                <c:pt idx="321">
                  <c:v>32.269955025497154</c:v>
                </c:pt>
                <c:pt idx="322">
                  <c:v>32.370484480405253</c:v>
                </c:pt>
                <c:pt idx="323">
                  <c:v>32.471013935313337</c:v>
                </c:pt>
                <c:pt idx="324">
                  <c:v>32.571543390221422</c:v>
                </c:pt>
                <c:pt idx="325">
                  <c:v>32.67207284512952</c:v>
                </c:pt>
                <c:pt idx="326">
                  <c:v>32.772602300037619</c:v>
                </c:pt>
                <c:pt idx="327">
                  <c:v>32.873131754945696</c:v>
                </c:pt>
                <c:pt idx="328">
                  <c:v>32.973661209853788</c:v>
                </c:pt>
                <c:pt idx="329">
                  <c:v>33.074190664761879</c:v>
                </c:pt>
                <c:pt idx="330">
                  <c:v>33.174720119669971</c:v>
                </c:pt>
                <c:pt idx="331">
                  <c:v>33.275249574578062</c:v>
                </c:pt>
                <c:pt idx="332">
                  <c:v>33.375779029486139</c:v>
                </c:pt>
                <c:pt idx="333">
                  <c:v>33.476308484394231</c:v>
                </c:pt>
                <c:pt idx="334">
                  <c:v>33.57683793930233</c:v>
                </c:pt>
                <c:pt idx="335">
                  <c:v>33.677367394210428</c:v>
                </c:pt>
                <c:pt idx="336">
                  <c:v>33.77789684911852</c:v>
                </c:pt>
                <c:pt idx="337">
                  <c:v>33.878426304026597</c:v>
                </c:pt>
                <c:pt idx="338">
                  <c:v>33.978955758934688</c:v>
                </c:pt>
                <c:pt idx="339">
                  <c:v>34.079485213842773</c:v>
                </c:pt>
                <c:pt idx="340">
                  <c:v>34.180014668750914</c:v>
                </c:pt>
                <c:pt idx="341">
                  <c:v>34.280544123658999</c:v>
                </c:pt>
                <c:pt idx="342">
                  <c:v>34.38107357856709</c:v>
                </c:pt>
                <c:pt idx="343">
                  <c:v>34.481603033475182</c:v>
                </c:pt>
                <c:pt idx="344">
                  <c:v>34.58213248838328</c:v>
                </c:pt>
                <c:pt idx="345">
                  <c:v>34.682661943291357</c:v>
                </c:pt>
                <c:pt idx="346">
                  <c:v>34.783191398199449</c:v>
                </c:pt>
                <c:pt idx="347">
                  <c:v>34.88372085310754</c:v>
                </c:pt>
                <c:pt idx="348">
                  <c:v>34.984250308015625</c:v>
                </c:pt>
                <c:pt idx="349">
                  <c:v>35.084779762923716</c:v>
                </c:pt>
                <c:pt idx="350">
                  <c:v>35.185309217831808</c:v>
                </c:pt>
                <c:pt idx="351">
                  <c:v>35.285838672739899</c:v>
                </c:pt>
                <c:pt idx="352">
                  <c:v>35.386368127647991</c:v>
                </c:pt>
                <c:pt idx="353">
                  <c:v>35.486897582556082</c:v>
                </c:pt>
                <c:pt idx="354">
                  <c:v>35.587427037464181</c:v>
                </c:pt>
                <c:pt idx="355">
                  <c:v>35.687956492372265</c:v>
                </c:pt>
                <c:pt idx="356">
                  <c:v>35.78848594728035</c:v>
                </c:pt>
                <c:pt idx="357">
                  <c:v>35.889015402188441</c:v>
                </c:pt>
                <c:pt idx="358">
                  <c:v>35.98954485709654</c:v>
                </c:pt>
                <c:pt idx="359">
                  <c:v>36.090074312004624</c:v>
                </c:pt>
                <c:pt idx="360">
                  <c:v>36.190603766912709</c:v>
                </c:pt>
                <c:pt idx="361">
                  <c:v>36.2911332218208</c:v>
                </c:pt>
                <c:pt idx="362">
                  <c:v>36.391662676728892</c:v>
                </c:pt>
                <c:pt idx="363">
                  <c:v>36.492192131636983</c:v>
                </c:pt>
                <c:pt idx="364">
                  <c:v>36.592721586545068</c:v>
                </c:pt>
                <c:pt idx="365">
                  <c:v>36.693251041453152</c:v>
                </c:pt>
                <c:pt idx="366">
                  <c:v>36.793780496361258</c:v>
                </c:pt>
                <c:pt idx="367">
                  <c:v>36.894309951269349</c:v>
                </c:pt>
                <c:pt idx="368">
                  <c:v>36.994839406177434</c:v>
                </c:pt>
                <c:pt idx="369">
                  <c:v>37.095368861085561</c:v>
                </c:pt>
                <c:pt idx="370">
                  <c:v>37.195898315993652</c:v>
                </c:pt>
                <c:pt idx="371">
                  <c:v>37.296427770901737</c:v>
                </c:pt>
                <c:pt idx="372">
                  <c:v>37.396957225809842</c:v>
                </c:pt>
                <c:pt idx="373">
                  <c:v>37.497486680717913</c:v>
                </c:pt>
                <c:pt idx="374">
                  <c:v>37.598016135626011</c:v>
                </c:pt>
                <c:pt idx="375">
                  <c:v>37.698545590534103</c:v>
                </c:pt>
                <c:pt idx="376">
                  <c:v>37.799075045442187</c:v>
                </c:pt>
                <c:pt idx="377">
                  <c:v>37.899604500350293</c:v>
                </c:pt>
                <c:pt idx="378">
                  <c:v>38.000133955258377</c:v>
                </c:pt>
                <c:pt idx="379">
                  <c:v>38.100663410166469</c:v>
                </c:pt>
                <c:pt idx="380">
                  <c:v>38.201192865074553</c:v>
                </c:pt>
                <c:pt idx="381">
                  <c:v>38.301722319982645</c:v>
                </c:pt>
                <c:pt idx="382">
                  <c:v>38.402251774890736</c:v>
                </c:pt>
                <c:pt idx="383">
                  <c:v>38.502781229798813</c:v>
                </c:pt>
                <c:pt idx="384">
                  <c:v>38.603310684706919</c:v>
                </c:pt>
                <c:pt idx="385">
                  <c:v>38.703840139615004</c:v>
                </c:pt>
                <c:pt idx="386">
                  <c:v>38.804369594523102</c:v>
                </c:pt>
                <c:pt idx="387">
                  <c:v>38.904899049431194</c:v>
                </c:pt>
                <c:pt idx="388">
                  <c:v>39.005428504339271</c:v>
                </c:pt>
                <c:pt idx="389">
                  <c:v>39.105957959247363</c:v>
                </c:pt>
                <c:pt idx="390">
                  <c:v>39.206487414155461</c:v>
                </c:pt>
                <c:pt idx="391">
                  <c:v>39.307016869063546</c:v>
                </c:pt>
                <c:pt idx="392">
                  <c:v>39.407546323971644</c:v>
                </c:pt>
                <c:pt idx="393">
                  <c:v>39.508075778879729</c:v>
                </c:pt>
                <c:pt idx="394">
                  <c:v>39.608605233787806</c:v>
                </c:pt>
                <c:pt idx="395">
                  <c:v>39.709134688695904</c:v>
                </c:pt>
                <c:pt idx="396">
                  <c:v>39.809664143603996</c:v>
                </c:pt>
                <c:pt idx="397">
                  <c:v>39.91019359851213</c:v>
                </c:pt>
                <c:pt idx="398">
                  <c:v>40.010723053420215</c:v>
                </c:pt>
                <c:pt idx="399">
                  <c:v>40.111252508328306</c:v>
                </c:pt>
                <c:pt idx="400">
                  <c:v>40.211781963236433</c:v>
                </c:pt>
              </c:numCache>
            </c:numRef>
          </c:xVal>
          <c:yVal>
            <c:numRef>
              <c:f>'NCSE-02 (2002)'!$L$3:$L$403</c:f>
              <c:numCache>
                <c:formatCode>0.0000</c:formatCode>
                <c:ptCount val="401"/>
                <c:pt idx="0">
                  <c:v>0.12448032000000001</c:v>
                </c:pt>
                <c:pt idx="1">
                  <c:v>0.16038810461538464</c:v>
                </c:pt>
                <c:pt idx="2">
                  <c:v>0.19629588923076927</c:v>
                </c:pt>
                <c:pt idx="3">
                  <c:v>0.23220367384615387</c:v>
                </c:pt>
                <c:pt idx="4">
                  <c:v>0.2681114584615385</c:v>
                </c:pt>
                <c:pt idx="5">
                  <c:v>0.30401924307692307</c:v>
                </c:pt>
                <c:pt idx="6">
                  <c:v>0.3112008</c:v>
                </c:pt>
                <c:pt idx="7">
                  <c:v>0.3112008</c:v>
                </c:pt>
                <c:pt idx="8">
                  <c:v>0.3112008</c:v>
                </c:pt>
                <c:pt idx="9">
                  <c:v>0.3112008</c:v>
                </c:pt>
                <c:pt idx="10">
                  <c:v>0.3112008</c:v>
                </c:pt>
                <c:pt idx="11">
                  <c:v>0.3112008</c:v>
                </c:pt>
                <c:pt idx="12">
                  <c:v>0.3112008</c:v>
                </c:pt>
                <c:pt idx="13">
                  <c:v>0.3112008</c:v>
                </c:pt>
                <c:pt idx="14">
                  <c:v>0.3112008</c:v>
                </c:pt>
                <c:pt idx="15">
                  <c:v>0.3112008</c:v>
                </c:pt>
                <c:pt idx="16">
                  <c:v>0.3112008</c:v>
                </c:pt>
                <c:pt idx="17">
                  <c:v>0.3112008</c:v>
                </c:pt>
                <c:pt idx="18">
                  <c:v>0.3112008</c:v>
                </c:pt>
                <c:pt idx="19">
                  <c:v>0.3112008</c:v>
                </c:pt>
                <c:pt idx="20">
                  <c:v>0.3112008</c:v>
                </c:pt>
                <c:pt idx="21">
                  <c:v>0.3082369828571429</c:v>
                </c:pt>
                <c:pt idx="22">
                  <c:v>0.2942262109090909</c:v>
                </c:pt>
                <c:pt idx="23">
                  <c:v>0.28143376695652178</c:v>
                </c:pt>
                <c:pt idx="24">
                  <c:v>0.26970736000000006</c:v>
                </c:pt>
                <c:pt idx="25">
                  <c:v>0.2589190656</c:v>
                </c:pt>
                <c:pt idx="26">
                  <c:v>0.24896064000000001</c:v>
                </c:pt>
                <c:pt idx="27">
                  <c:v>0.23973987555555556</c:v>
                </c:pt>
                <c:pt idx="28">
                  <c:v>0.23117773714285719</c:v>
                </c:pt>
                <c:pt idx="29">
                  <c:v>0.22320609103448277</c:v>
                </c:pt>
                <c:pt idx="30">
                  <c:v>0.21576588800000002</c:v>
                </c:pt>
                <c:pt idx="31">
                  <c:v>0.20880569806451615</c:v>
                </c:pt>
                <c:pt idx="32">
                  <c:v>0.20228052000000002</c:v>
                </c:pt>
                <c:pt idx="33">
                  <c:v>0.1961508072727273</c:v>
                </c:pt>
                <c:pt idx="34">
                  <c:v>0.19038166588235297</c:v>
                </c:pt>
                <c:pt idx="35">
                  <c:v>0.18494218971428572</c:v>
                </c:pt>
                <c:pt idx="36">
                  <c:v>0.17980490666666668</c:v>
                </c:pt>
                <c:pt idx="37">
                  <c:v>0.17494531459459461</c:v>
                </c:pt>
                <c:pt idx="38">
                  <c:v>0.17034149052631581</c:v>
                </c:pt>
                <c:pt idx="39">
                  <c:v>0.16597376000000003</c:v>
                </c:pt>
                <c:pt idx="40">
                  <c:v>0.161824416</c:v>
                </c:pt>
                <c:pt idx="41">
                  <c:v>0.15787747902439028</c:v>
                </c:pt>
                <c:pt idx="42">
                  <c:v>0.15411849142857145</c:v>
                </c:pt>
                <c:pt idx="43">
                  <c:v>0.1505343404651163</c:v>
                </c:pt>
                <c:pt idx="44">
                  <c:v>0.14711310545454545</c:v>
                </c:pt>
                <c:pt idx="45">
                  <c:v>0.14384392533333334</c:v>
                </c:pt>
                <c:pt idx="46">
                  <c:v>0.14071688347826089</c:v>
                </c:pt>
                <c:pt idx="47">
                  <c:v>0.13772290723404257</c:v>
                </c:pt>
                <c:pt idx="48">
                  <c:v>0.13485368000000003</c:v>
                </c:pt>
                <c:pt idx="49">
                  <c:v>0.13210156408163268</c:v>
                </c:pt>
                <c:pt idx="50">
                  <c:v>0.1294595328</c:v>
                </c:pt>
                <c:pt idx="51">
                  <c:v>0.12692111058823533</c:v>
                </c:pt>
                <c:pt idx="52">
                  <c:v>0.12448032000000001</c:v>
                </c:pt>
                <c:pt idx="53">
                  <c:v>0.12213163471698116</c:v>
                </c:pt>
                <c:pt idx="54">
                  <c:v>0.11986993777777778</c:v>
                </c:pt>
                <c:pt idx="55">
                  <c:v>0.11769048436363637</c:v>
                </c:pt>
                <c:pt idx="56">
                  <c:v>0.1155888685714286</c:v>
                </c:pt>
                <c:pt idx="57">
                  <c:v>0.11356099368421052</c:v>
                </c:pt>
                <c:pt idx="58">
                  <c:v>0.11160304551724139</c:v>
                </c:pt>
                <c:pt idx="59">
                  <c:v>0.10971146847457627</c:v>
                </c:pt>
                <c:pt idx="60">
                  <c:v>0.10788294400000001</c:v>
                </c:pt>
                <c:pt idx="61">
                  <c:v>0.10611437114754099</c:v>
                </c:pt>
                <c:pt idx="62">
                  <c:v>0.10440284903225808</c:v>
                </c:pt>
                <c:pt idx="63">
                  <c:v>0.10274566095238097</c:v>
                </c:pt>
                <c:pt idx="64">
                  <c:v>0.10114026000000001</c:v>
                </c:pt>
                <c:pt idx="65">
                  <c:v>9.958425600000001E-2</c:v>
                </c:pt>
                <c:pt idx="66">
                  <c:v>9.8075403636363648E-2</c:v>
                </c:pt>
                <c:pt idx="67">
                  <c:v>9.6611591641791048E-2</c:v>
                </c:pt>
                <c:pt idx="68">
                  <c:v>9.5190832941176487E-2</c:v>
                </c:pt>
                <c:pt idx="69">
                  <c:v>9.3811255652173922E-2</c:v>
                </c:pt>
                <c:pt idx="70">
                  <c:v>9.247109485714286E-2</c:v>
                </c:pt>
                <c:pt idx="71">
                  <c:v>9.1168685070422542E-2</c:v>
                </c:pt>
                <c:pt idx="72">
                  <c:v>8.990245333333334E-2</c:v>
                </c:pt>
                <c:pt idx="73">
                  <c:v>8.8670912876712346E-2</c:v>
                </c:pt>
                <c:pt idx="74">
                  <c:v>8.7472657297297307E-2</c:v>
                </c:pt>
                <c:pt idx="75">
                  <c:v>8.6306355200000004E-2</c:v>
                </c:pt>
                <c:pt idx="76">
                  <c:v>8.5170745263157904E-2</c:v>
                </c:pt>
                <c:pt idx="77">
                  <c:v>8.4064631688311686E-2</c:v>
                </c:pt>
                <c:pt idx="78">
                  <c:v>8.2986880000000013E-2</c:v>
                </c:pt>
                <c:pt idx="79">
                  <c:v>8.1936413164556965E-2</c:v>
                </c:pt>
                <c:pt idx="80">
                  <c:v>8.0912207999999999E-2</c:v>
                </c:pt>
                <c:pt idx="81">
                  <c:v>7.9913291851851864E-2</c:v>
                </c:pt>
                <c:pt idx="82">
                  <c:v>7.8938739512195141E-2</c:v>
                </c:pt>
                <c:pt idx="83">
                  <c:v>7.7987670361445785E-2</c:v>
                </c:pt>
                <c:pt idx="84">
                  <c:v>7.7059245714285726E-2</c:v>
                </c:pt>
                <c:pt idx="85">
                  <c:v>7.6152666352941184E-2</c:v>
                </c:pt>
                <c:pt idx="86">
                  <c:v>7.5267170232558148E-2</c:v>
                </c:pt>
                <c:pt idx="87">
                  <c:v>7.4402030344827591E-2</c:v>
                </c:pt>
                <c:pt idx="88">
                  <c:v>7.3556552727272725E-2</c:v>
                </c:pt>
                <c:pt idx="89">
                  <c:v>7.2730074606741579E-2</c:v>
                </c:pt>
                <c:pt idx="90">
                  <c:v>7.1921962666666672E-2</c:v>
                </c:pt>
                <c:pt idx="91">
                  <c:v>7.113161142857144E-2</c:v>
                </c:pt>
                <c:pt idx="92">
                  <c:v>7.0358441739130445E-2</c:v>
                </c:pt>
                <c:pt idx="93">
                  <c:v>6.9601899354838709E-2</c:v>
                </c:pt>
                <c:pt idx="94">
                  <c:v>6.8861453617021284E-2</c:v>
                </c:pt>
                <c:pt idx="95">
                  <c:v>6.8136596210526326E-2</c:v>
                </c:pt>
                <c:pt idx="96">
                  <c:v>6.7426840000000016E-2</c:v>
                </c:pt>
                <c:pt idx="97">
                  <c:v>6.673171793814435E-2</c:v>
                </c:pt>
                <c:pt idx="98">
                  <c:v>6.6050782040816339E-2</c:v>
                </c:pt>
                <c:pt idx="99">
                  <c:v>6.5383602424242432E-2</c:v>
                </c:pt>
                <c:pt idx="100">
                  <c:v>6.4729766399999999E-2</c:v>
                </c:pt>
                <c:pt idx="101">
                  <c:v>6.4088877623762378E-2</c:v>
                </c:pt>
                <c:pt idx="102">
                  <c:v>6.3460555294117663E-2</c:v>
                </c:pt>
                <c:pt idx="103">
                  <c:v>6.2844433398058258E-2</c:v>
                </c:pt>
                <c:pt idx="104">
                  <c:v>6.2240160000000003E-2</c:v>
                </c:pt>
                <c:pt idx="105">
                  <c:v>6.1647396571428578E-2</c:v>
                </c:pt>
                <c:pt idx="106">
                  <c:v>6.1065817358490579E-2</c:v>
                </c:pt>
                <c:pt idx="107">
                  <c:v>6.0495108785046742E-2</c:v>
                </c:pt>
                <c:pt idx="108">
                  <c:v>5.9934968888888891E-2</c:v>
                </c:pt>
                <c:pt idx="109">
                  <c:v>5.9385106788990831E-2</c:v>
                </c:pt>
                <c:pt idx="110">
                  <c:v>5.8845242181818185E-2</c:v>
                </c:pt>
                <c:pt idx="111">
                  <c:v>5.8315104864864874E-2</c:v>
                </c:pt>
                <c:pt idx="112">
                  <c:v>5.7794434285714298E-2</c:v>
                </c:pt>
                <c:pt idx="113">
                  <c:v>5.728297911504425E-2</c:v>
                </c:pt>
                <c:pt idx="114">
                  <c:v>5.678049684210526E-2</c:v>
                </c:pt>
                <c:pt idx="115">
                  <c:v>5.6286753391304352E-2</c:v>
                </c:pt>
                <c:pt idx="116">
                  <c:v>5.5801522758620693E-2</c:v>
                </c:pt>
                <c:pt idx="117">
                  <c:v>5.5324586666666675E-2</c:v>
                </c:pt>
                <c:pt idx="118">
                  <c:v>5.4855734237288137E-2</c:v>
                </c:pt>
                <c:pt idx="119">
                  <c:v>5.4394761680672268E-2</c:v>
                </c:pt>
                <c:pt idx="120">
                  <c:v>5.3941472000000004E-2</c:v>
                </c:pt>
                <c:pt idx="121">
                  <c:v>5.3495674710743804E-2</c:v>
                </c:pt>
                <c:pt idx="122">
                  <c:v>5.3057185573770496E-2</c:v>
                </c:pt>
                <c:pt idx="123">
                  <c:v>5.2625826341463414E-2</c:v>
                </c:pt>
                <c:pt idx="124">
                  <c:v>5.2201424516129039E-2</c:v>
                </c:pt>
                <c:pt idx="125">
                  <c:v>5.1783813120000008E-2</c:v>
                </c:pt>
                <c:pt idx="126">
                  <c:v>5.1372830476190484E-2</c:v>
                </c:pt>
                <c:pt idx="127">
                  <c:v>5.0968320000000011E-2</c:v>
                </c:pt>
                <c:pt idx="128">
                  <c:v>5.0570130000000005E-2</c:v>
                </c:pt>
                <c:pt idx="129">
                  <c:v>5.0178113488372096E-2</c:v>
                </c:pt>
                <c:pt idx="130">
                  <c:v>4.9792128000000005E-2</c:v>
                </c:pt>
                <c:pt idx="131">
                  <c:v>4.9412035419847337E-2</c:v>
                </c:pt>
                <c:pt idx="132">
                  <c:v>4.9037701818181824E-2</c:v>
                </c:pt>
                <c:pt idx="133">
                  <c:v>4.8668997293233082E-2</c:v>
                </c:pt>
                <c:pt idx="134">
                  <c:v>4.8305795820895524E-2</c:v>
                </c:pt>
                <c:pt idx="135">
                  <c:v>4.794797511111111E-2</c:v>
                </c:pt>
                <c:pt idx="136">
                  <c:v>4.7595416470588243E-2</c:v>
                </c:pt>
                <c:pt idx="137">
                  <c:v>4.7248004671532853E-2</c:v>
                </c:pt>
                <c:pt idx="138">
                  <c:v>4.6905627826086961E-2</c:v>
                </c:pt>
                <c:pt idx="139">
                  <c:v>4.6568177266187054E-2</c:v>
                </c:pt>
                <c:pt idx="140">
                  <c:v>4.623554742857143E-2</c:v>
                </c:pt>
                <c:pt idx="141">
                  <c:v>4.5907635744680854E-2</c:v>
                </c:pt>
                <c:pt idx="142">
                  <c:v>4.5584342535211271E-2</c:v>
                </c:pt>
                <c:pt idx="143">
                  <c:v>4.5265570909090912E-2</c:v>
                </c:pt>
                <c:pt idx="144">
                  <c:v>4.495122666666667E-2</c:v>
                </c:pt>
                <c:pt idx="145">
                  <c:v>4.4641218206896552E-2</c:v>
                </c:pt>
                <c:pt idx="146">
                  <c:v>4.4335456438356173E-2</c:v>
                </c:pt>
                <c:pt idx="147">
                  <c:v>4.4033854693877557E-2</c:v>
                </c:pt>
                <c:pt idx="148">
                  <c:v>4.3736328648648654E-2</c:v>
                </c:pt>
                <c:pt idx="149">
                  <c:v>4.3442796241610737E-2</c:v>
                </c:pt>
                <c:pt idx="150">
                  <c:v>4.3153177600000002E-2</c:v>
                </c:pt>
                <c:pt idx="151">
                  <c:v>4.286739496688742E-2</c:v>
                </c:pt>
                <c:pt idx="152">
                  <c:v>4.2585372631578952E-2</c:v>
                </c:pt>
                <c:pt idx="153">
                  <c:v>4.2307036862745104E-2</c:v>
                </c:pt>
                <c:pt idx="154">
                  <c:v>4.2032315844155843E-2</c:v>
                </c:pt>
                <c:pt idx="155">
                  <c:v>4.1761139612903231E-2</c:v>
                </c:pt>
                <c:pt idx="156">
                  <c:v>4.1493440000000006E-2</c:v>
                </c:pt>
                <c:pt idx="157">
                  <c:v>4.1229150573248413E-2</c:v>
                </c:pt>
                <c:pt idx="158">
                  <c:v>4.0968206582278482E-2</c:v>
                </c:pt>
                <c:pt idx="159">
                  <c:v>4.0710544905660374E-2</c:v>
                </c:pt>
                <c:pt idx="160">
                  <c:v>4.0456104E-2</c:v>
                </c:pt>
                <c:pt idx="161">
                  <c:v>4.020482385093168E-2</c:v>
                </c:pt>
                <c:pt idx="162">
                  <c:v>3.9956645925925932E-2</c:v>
                </c:pt>
                <c:pt idx="163">
                  <c:v>3.9711513128834357E-2</c:v>
                </c:pt>
                <c:pt idx="164">
                  <c:v>3.9469369756097571E-2</c:v>
                </c:pt>
                <c:pt idx="165">
                  <c:v>3.9230161454545463E-2</c:v>
                </c:pt>
                <c:pt idx="166">
                  <c:v>3.8993835180722893E-2</c:v>
                </c:pt>
                <c:pt idx="167">
                  <c:v>3.8760339161676649E-2</c:v>
                </c:pt>
                <c:pt idx="168">
                  <c:v>3.8529622857142863E-2</c:v>
                </c:pt>
                <c:pt idx="169">
                  <c:v>3.8301636923076927E-2</c:v>
                </c:pt>
                <c:pt idx="170">
                  <c:v>3.8076333176470592E-2</c:v>
                </c:pt>
                <c:pt idx="171">
                  <c:v>3.7853664561403509E-2</c:v>
                </c:pt>
                <c:pt idx="172">
                  <c:v>3.7633585116278984E-2</c:v>
                </c:pt>
                <c:pt idx="173">
                  <c:v>3.7416049942196446E-2</c:v>
                </c:pt>
                <c:pt idx="174">
                  <c:v>3.7201015172413705E-2</c:v>
                </c:pt>
                <c:pt idx="175">
                  <c:v>3.6988437942857062E-2</c:v>
                </c:pt>
                <c:pt idx="176">
                  <c:v>3.6778276363636286E-2</c:v>
                </c:pt>
                <c:pt idx="177">
                  <c:v>3.6570489491525346E-2</c:v>
                </c:pt>
                <c:pt idx="178">
                  <c:v>3.6365037303370713E-2</c:v>
                </c:pt>
                <c:pt idx="179">
                  <c:v>3.6161880670390986E-2</c:v>
                </c:pt>
                <c:pt idx="180">
                  <c:v>3.5960981333333253E-2</c:v>
                </c:pt>
                <c:pt idx="181">
                  <c:v>3.5762301878452959E-2</c:v>
                </c:pt>
                <c:pt idx="182">
                  <c:v>3.5565805714285643E-2</c:v>
                </c:pt>
                <c:pt idx="183">
                  <c:v>3.5371457049180252E-2</c:v>
                </c:pt>
                <c:pt idx="184">
                  <c:v>3.5179220869565139E-2</c:v>
                </c:pt>
                <c:pt idx="185">
                  <c:v>3.4989062918918845E-2</c:v>
                </c:pt>
                <c:pt idx="186">
                  <c:v>3.4800949677419285E-2</c:v>
                </c:pt>
                <c:pt idx="187">
                  <c:v>3.4614848342245923E-2</c:v>
                </c:pt>
                <c:pt idx="188">
                  <c:v>3.4430726808510566E-2</c:v>
                </c:pt>
                <c:pt idx="189">
                  <c:v>3.424855365079358E-2</c:v>
                </c:pt>
                <c:pt idx="190">
                  <c:v>3.4068298105263094E-2</c:v>
                </c:pt>
                <c:pt idx="191">
                  <c:v>3.3889930052355952E-2</c:v>
                </c:pt>
                <c:pt idx="192">
                  <c:v>3.3713419999999938E-2</c:v>
                </c:pt>
                <c:pt idx="193">
                  <c:v>3.3538739067357444E-2</c:v>
                </c:pt>
                <c:pt idx="194">
                  <c:v>3.3365858969072099E-2</c:v>
                </c:pt>
                <c:pt idx="195">
                  <c:v>3.3194751999999939E-2</c:v>
                </c:pt>
                <c:pt idx="196">
                  <c:v>3.30253910204081E-2</c:v>
                </c:pt>
                <c:pt idx="197">
                  <c:v>3.2857749441624305E-2</c:v>
                </c:pt>
                <c:pt idx="198">
                  <c:v>3.2691801212121147E-2</c:v>
                </c:pt>
                <c:pt idx="199">
                  <c:v>3.2527520804020035E-2</c:v>
                </c:pt>
                <c:pt idx="200">
                  <c:v>3.2364883199999868E-2</c:v>
                </c:pt>
                <c:pt idx="201">
                  <c:v>3.2203863880596893E-2</c:v>
                </c:pt>
                <c:pt idx="202">
                  <c:v>3.2044438811881057E-2</c:v>
                </c:pt>
                <c:pt idx="203">
                  <c:v>3.1886584433497414E-2</c:v>
                </c:pt>
                <c:pt idx="204">
                  <c:v>3.1730277647058699E-2</c:v>
                </c:pt>
                <c:pt idx="205">
                  <c:v>3.1575495804877923E-2</c:v>
                </c:pt>
                <c:pt idx="206">
                  <c:v>3.1422216699029011E-2</c:v>
                </c:pt>
                <c:pt idx="207">
                  <c:v>3.1270418550724516E-2</c:v>
                </c:pt>
                <c:pt idx="208">
                  <c:v>3.1120079999999883E-2</c:v>
                </c:pt>
                <c:pt idx="209">
                  <c:v>3.0971180095693662E-2</c:v>
                </c:pt>
                <c:pt idx="210">
                  <c:v>3.0823698285714168E-2</c:v>
                </c:pt>
                <c:pt idx="211">
                  <c:v>3.0677614407582824E-2</c:v>
                </c:pt>
                <c:pt idx="212">
                  <c:v>3.0532908679245168E-2</c:v>
                </c:pt>
                <c:pt idx="213">
                  <c:v>3.0389561690140735E-2</c:v>
                </c:pt>
                <c:pt idx="214">
                  <c:v>3.0247554392523253E-2</c:v>
                </c:pt>
                <c:pt idx="215">
                  <c:v>3.0106868093023143E-2</c:v>
                </c:pt>
                <c:pt idx="216">
                  <c:v>2.9967484444444338E-2</c:v>
                </c:pt>
                <c:pt idx="217">
                  <c:v>2.9829385437787907E-2</c:v>
                </c:pt>
                <c:pt idx="218">
                  <c:v>2.9692553394495308E-2</c:v>
                </c:pt>
                <c:pt idx="219">
                  <c:v>2.9556970958904003E-2</c:v>
                </c:pt>
                <c:pt idx="220">
                  <c:v>2.9422621090908985E-2</c:v>
                </c:pt>
                <c:pt idx="221">
                  <c:v>2.9289487058823428E-2</c:v>
                </c:pt>
                <c:pt idx="222">
                  <c:v>2.9157552432432329E-2</c:v>
                </c:pt>
                <c:pt idx="223">
                  <c:v>2.9026801076233084E-2</c:v>
                </c:pt>
                <c:pt idx="224">
                  <c:v>2.8897217142857042E-2</c:v>
                </c:pt>
                <c:pt idx="225">
                  <c:v>2.8768785066666563E-2</c:v>
                </c:pt>
                <c:pt idx="226">
                  <c:v>2.8641489557522024E-2</c:v>
                </c:pt>
                <c:pt idx="227">
                  <c:v>2.8515315594713559E-2</c:v>
                </c:pt>
                <c:pt idx="228">
                  <c:v>2.8390248421052481E-2</c:v>
                </c:pt>
                <c:pt idx="229">
                  <c:v>2.8266273537117761E-2</c:v>
                </c:pt>
                <c:pt idx="230">
                  <c:v>2.814337669565203E-2</c:v>
                </c:pt>
                <c:pt idx="231">
                  <c:v>2.8021543896103753E-2</c:v>
                </c:pt>
                <c:pt idx="232">
                  <c:v>2.7900761379310201E-2</c:v>
                </c:pt>
                <c:pt idx="233">
                  <c:v>2.7781015622317454E-2</c:v>
                </c:pt>
                <c:pt idx="234">
                  <c:v>2.7662293333333195E-2</c:v>
                </c:pt>
                <c:pt idx="235">
                  <c:v>2.7544581446808374E-2</c:v>
                </c:pt>
                <c:pt idx="236">
                  <c:v>2.7427867118643933E-2</c:v>
                </c:pt>
                <c:pt idx="237">
                  <c:v>2.7312137721518852E-2</c:v>
                </c:pt>
                <c:pt idx="238">
                  <c:v>2.7197380840335999E-2</c:v>
                </c:pt>
                <c:pt idx="239">
                  <c:v>2.7083584267782294E-2</c:v>
                </c:pt>
                <c:pt idx="240">
                  <c:v>2.6970735999999867E-2</c:v>
                </c:pt>
                <c:pt idx="241">
                  <c:v>2.6858824232365016E-2</c:v>
                </c:pt>
                <c:pt idx="242">
                  <c:v>2.674783735537177E-2</c:v>
                </c:pt>
                <c:pt idx="243">
                  <c:v>2.6637763950617153E-2</c:v>
                </c:pt>
                <c:pt idx="244">
                  <c:v>2.6528592786885116E-2</c:v>
                </c:pt>
                <c:pt idx="245">
                  <c:v>2.6420312816326404E-2</c:v>
                </c:pt>
                <c:pt idx="246">
                  <c:v>2.6312913170731582E-2</c:v>
                </c:pt>
                <c:pt idx="247">
                  <c:v>2.6206383157894614E-2</c:v>
                </c:pt>
                <c:pt idx="248">
                  <c:v>2.6100712258064391E-2</c:v>
                </c:pt>
                <c:pt idx="249">
                  <c:v>2.5995890120481806E-2</c:v>
                </c:pt>
                <c:pt idx="250">
                  <c:v>2.5891906559999876E-2</c:v>
                </c:pt>
                <c:pt idx="251">
                  <c:v>2.5788751553784742E-2</c:v>
                </c:pt>
                <c:pt idx="252">
                  <c:v>2.5686415238095117E-2</c:v>
                </c:pt>
                <c:pt idx="253">
                  <c:v>2.5584887905138218E-2</c:v>
                </c:pt>
                <c:pt idx="254">
                  <c:v>2.5484159999999884E-2</c:v>
                </c:pt>
                <c:pt idx="255">
                  <c:v>2.5384222117646942E-2</c:v>
                </c:pt>
                <c:pt idx="256">
                  <c:v>2.5285064999999843E-2</c:v>
                </c:pt>
                <c:pt idx="257">
                  <c:v>2.5186679533073776E-2</c:v>
                </c:pt>
                <c:pt idx="258">
                  <c:v>2.5089056744185892E-2</c:v>
                </c:pt>
                <c:pt idx="259">
                  <c:v>2.4992187799227648E-2</c:v>
                </c:pt>
                <c:pt idx="260">
                  <c:v>2.489606399999985E-2</c:v>
                </c:pt>
                <c:pt idx="261">
                  <c:v>2.4800676781609042E-2</c:v>
                </c:pt>
                <c:pt idx="262">
                  <c:v>2.4706017709923516E-2</c:v>
                </c:pt>
                <c:pt idx="263">
                  <c:v>2.4612078479087304E-2</c:v>
                </c:pt>
                <c:pt idx="264">
                  <c:v>2.4518850909090763E-2</c:v>
                </c:pt>
                <c:pt idx="265">
                  <c:v>2.4426326943396082E-2</c:v>
                </c:pt>
                <c:pt idx="266">
                  <c:v>2.4334498646616395E-2</c:v>
                </c:pt>
                <c:pt idx="267">
                  <c:v>2.4243358202247049E-2</c:v>
                </c:pt>
                <c:pt idx="268">
                  <c:v>2.4152897910447616E-2</c:v>
                </c:pt>
                <c:pt idx="269">
                  <c:v>2.4063110185873468E-2</c:v>
                </c:pt>
                <c:pt idx="270">
                  <c:v>2.3973987555555416E-2</c:v>
                </c:pt>
                <c:pt idx="271">
                  <c:v>2.3885522656826429E-2</c:v>
                </c:pt>
                <c:pt idx="272">
                  <c:v>2.3797708235293979E-2</c:v>
                </c:pt>
                <c:pt idx="273">
                  <c:v>2.3710537142857004E-2</c:v>
                </c:pt>
                <c:pt idx="274">
                  <c:v>2.3624002335766288E-2</c:v>
                </c:pt>
                <c:pt idx="275">
                  <c:v>2.3538096872727138E-2</c:v>
                </c:pt>
                <c:pt idx="276">
                  <c:v>2.3452813913043342E-2</c:v>
                </c:pt>
                <c:pt idx="277">
                  <c:v>2.3368146714801311E-2</c:v>
                </c:pt>
                <c:pt idx="278">
                  <c:v>2.3284088633093392E-2</c:v>
                </c:pt>
                <c:pt idx="279">
                  <c:v>2.320063311827944E-2</c:v>
                </c:pt>
                <c:pt idx="280">
                  <c:v>2.3117773714285583E-2</c:v>
                </c:pt>
                <c:pt idx="281">
                  <c:v>2.3035504056939368E-2</c:v>
                </c:pt>
                <c:pt idx="282">
                  <c:v>2.2953817872340299E-2</c:v>
                </c:pt>
                <c:pt idx="283">
                  <c:v>2.2872708975264892E-2</c:v>
                </c:pt>
                <c:pt idx="284">
                  <c:v>2.2792171267605472E-2</c:v>
                </c:pt>
                <c:pt idx="285">
                  <c:v>2.2712198736841948E-2</c:v>
                </c:pt>
                <c:pt idx="286">
                  <c:v>2.2632785454545296E-2</c:v>
                </c:pt>
                <c:pt idx="287">
                  <c:v>2.2553925574912738E-2</c:v>
                </c:pt>
                <c:pt idx="288">
                  <c:v>2.2475613333333179E-2</c:v>
                </c:pt>
                <c:pt idx="289">
                  <c:v>2.2397843044982546E-2</c:v>
                </c:pt>
                <c:pt idx="290">
                  <c:v>2.2320609103448123E-2</c:v>
                </c:pt>
                <c:pt idx="291">
                  <c:v>2.2243905979381293E-2</c:v>
                </c:pt>
                <c:pt idx="292">
                  <c:v>2.2167728219177934E-2</c:v>
                </c:pt>
                <c:pt idx="293">
                  <c:v>2.2092070443685861E-2</c:v>
                </c:pt>
                <c:pt idx="294">
                  <c:v>2.2016927346938629E-2</c:v>
                </c:pt>
                <c:pt idx="295">
                  <c:v>2.194229369491511E-2</c:v>
                </c:pt>
                <c:pt idx="296">
                  <c:v>2.1868164324324178E-2</c:v>
                </c:pt>
                <c:pt idx="297">
                  <c:v>2.1794534141413999E-2</c:v>
                </c:pt>
                <c:pt idx="298">
                  <c:v>2.1721398120805226E-2</c:v>
                </c:pt>
                <c:pt idx="299">
                  <c:v>2.164875130434768E-2</c:v>
                </c:pt>
                <c:pt idx="300">
                  <c:v>2.1576588799999859E-2</c:v>
                </c:pt>
                <c:pt idx="301">
                  <c:v>2.1504905780730756E-2</c:v>
                </c:pt>
                <c:pt idx="302">
                  <c:v>2.1433697483443571E-2</c:v>
                </c:pt>
                <c:pt idx="303">
                  <c:v>2.1362959207920654E-2</c:v>
                </c:pt>
                <c:pt idx="304">
                  <c:v>2.1292686315789334E-2</c:v>
                </c:pt>
                <c:pt idx="305">
                  <c:v>2.1222874229508061E-2</c:v>
                </c:pt>
                <c:pt idx="306">
                  <c:v>2.1153518431372413E-2</c:v>
                </c:pt>
                <c:pt idx="307">
                  <c:v>2.108461446254058E-2</c:v>
                </c:pt>
                <c:pt idx="308">
                  <c:v>2.101615792207779E-2</c:v>
                </c:pt>
                <c:pt idx="309">
                  <c:v>2.0948144466019284E-2</c:v>
                </c:pt>
                <c:pt idx="310">
                  <c:v>2.088056980645148E-2</c:v>
                </c:pt>
                <c:pt idx="311">
                  <c:v>2.0813429710610801E-2</c:v>
                </c:pt>
                <c:pt idx="312">
                  <c:v>2.074671999999984E-2</c:v>
                </c:pt>
                <c:pt idx="313">
                  <c:v>2.0680436549520613E-2</c:v>
                </c:pt>
                <c:pt idx="314">
                  <c:v>2.0614575286624047E-2</c:v>
                </c:pt>
                <c:pt idx="315">
                  <c:v>2.0549132190476035E-2</c:v>
                </c:pt>
                <c:pt idx="316">
                  <c:v>2.0484103291139089E-2</c:v>
                </c:pt>
                <c:pt idx="317">
                  <c:v>2.0419484668769562E-2</c:v>
                </c:pt>
                <c:pt idx="318">
                  <c:v>2.0355272452830038E-2</c:v>
                </c:pt>
                <c:pt idx="319">
                  <c:v>2.0291462821316462E-2</c:v>
                </c:pt>
                <c:pt idx="320">
                  <c:v>2.0228051999999851E-2</c:v>
                </c:pt>
                <c:pt idx="321">
                  <c:v>2.016503626168209E-2</c:v>
                </c:pt>
                <c:pt idx="322">
                  <c:v>2.0102411925465691E-2</c:v>
                </c:pt>
                <c:pt idx="323">
                  <c:v>2.0040175356037002E-2</c:v>
                </c:pt>
                <c:pt idx="324">
                  <c:v>1.9978322962962817E-2</c:v>
                </c:pt>
                <c:pt idx="325">
                  <c:v>1.9916851199999853E-2</c:v>
                </c:pt>
                <c:pt idx="326">
                  <c:v>1.9855756564417033E-2</c:v>
                </c:pt>
                <c:pt idx="327">
                  <c:v>1.9795035596330134E-2</c:v>
                </c:pt>
                <c:pt idx="328">
                  <c:v>1.973468487804864E-2</c:v>
                </c:pt>
                <c:pt idx="329">
                  <c:v>1.9674701033434508E-2</c:v>
                </c:pt>
                <c:pt idx="330">
                  <c:v>1.9615080727272586E-2</c:v>
                </c:pt>
                <c:pt idx="331">
                  <c:v>1.9555820664652428E-2</c:v>
                </c:pt>
                <c:pt idx="332">
                  <c:v>1.9496917590361307E-2</c:v>
                </c:pt>
                <c:pt idx="333">
                  <c:v>1.9438368288288151E-2</c:v>
                </c:pt>
                <c:pt idx="334">
                  <c:v>1.9380169580838186E-2</c:v>
                </c:pt>
                <c:pt idx="335">
                  <c:v>1.9322318328358071E-2</c:v>
                </c:pt>
                <c:pt idx="336">
                  <c:v>1.9264811428571293E-2</c:v>
                </c:pt>
                <c:pt idx="337">
                  <c:v>1.9207645816023605E-2</c:v>
                </c:pt>
                <c:pt idx="338">
                  <c:v>1.9150818461538328E-2</c:v>
                </c:pt>
                <c:pt idx="339">
                  <c:v>1.9094326371681281E-2</c:v>
                </c:pt>
                <c:pt idx="340">
                  <c:v>1.903816658823514E-2</c:v>
                </c:pt>
                <c:pt idx="341">
                  <c:v>1.8982336187683132E-2</c:v>
                </c:pt>
                <c:pt idx="342">
                  <c:v>1.8926832280701602E-2</c:v>
                </c:pt>
                <c:pt idx="343">
                  <c:v>1.8871652011661653E-2</c:v>
                </c:pt>
                <c:pt idx="344">
                  <c:v>1.8816792558139384E-2</c:v>
                </c:pt>
                <c:pt idx="345">
                  <c:v>1.8762251130434632E-2</c:v>
                </c:pt>
                <c:pt idx="346">
                  <c:v>1.8708024971098115E-2</c:v>
                </c:pt>
                <c:pt idx="347">
                  <c:v>1.865411135446671E-2</c:v>
                </c:pt>
                <c:pt idx="348">
                  <c:v>1.8600507586206745E-2</c:v>
                </c:pt>
                <c:pt idx="349">
                  <c:v>1.8547211002865178E-2</c:v>
                </c:pt>
                <c:pt idx="350">
                  <c:v>1.8494218971428427E-2</c:v>
                </c:pt>
                <c:pt idx="351">
                  <c:v>1.8441528888888743E-2</c:v>
                </c:pt>
                <c:pt idx="352">
                  <c:v>1.8389138181818039E-2</c:v>
                </c:pt>
                <c:pt idx="353">
                  <c:v>1.8337044305948864E-2</c:v>
                </c:pt>
                <c:pt idx="354">
                  <c:v>1.8285244745762569E-2</c:v>
                </c:pt>
                <c:pt idx="355">
                  <c:v>1.8233737014084365E-2</c:v>
                </c:pt>
                <c:pt idx="356">
                  <c:v>1.8182518651685253E-2</c:v>
                </c:pt>
                <c:pt idx="357">
                  <c:v>1.8131587226890615E-2</c:v>
                </c:pt>
                <c:pt idx="358">
                  <c:v>1.8080940335195392E-2</c:v>
                </c:pt>
                <c:pt idx="359">
                  <c:v>1.8030575598885653E-2</c:v>
                </c:pt>
                <c:pt idx="360">
                  <c:v>1.7980490666666529E-2</c:v>
                </c:pt>
                <c:pt idx="361">
                  <c:v>1.7930683213296262E-2</c:v>
                </c:pt>
                <c:pt idx="362">
                  <c:v>1.7881150939226383E-2</c:v>
                </c:pt>
                <c:pt idx="363">
                  <c:v>1.7831891570247796E-2</c:v>
                </c:pt>
                <c:pt idx="364">
                  <c:v>1.7782902857142718E-2</c:v>
                </c:pt>
                <c:pt idx="365">
                  <c:v>1.773418257534233E-2</c:v>
                </c:pt>
                <c:pt idx="366">
                  <c:v>1.7685728524590032E-2</c:v>
                </c:pt>
                <c:pt idx="367">
                  <c:v>1.7637538528610223E-2</c:v>
                </c:pt>
                <c:pt idx="368">
                  <c:v>1.7589610434782476E-2</c:v>
                </c:pt>
                <c:pt idx="369">
                  <c:v>1.7541942113820989E-2</c:v>
                </c:pt>
                <c:pt idx="370">
                  <c:v>1.7494531459459308E-2</c:v>
                </c:pt>
                <c:pt idx="371">
                  <c:v>1.744737638814001E-2</c:v>
                </c:pt>
                <c:pt idx="372">
                  <c:v>1.7400474838709528E-2</c:v>
                </c:pt>
                <c:pt idx="373">
                  <c:v>1.7353824772117814E-2</c:v>
                </c:pt>
                <c:pt idx="374">
                  <c:v>1.730742417112285E-2</c:v>
                </c:pt>
                <c:pt idx="375">
                  <c:v>1.7261271039999856E-2</c:v>
                </c:pt>
                <c:pt idx="376">
                  <c:v>1.7215363404255172E-2</c:v>
                </c:pt>
                <c:pt idx="377">
                  <c:v>1.7169699310344684E-2</c:v>
                </c:pt>
                <c:pt idx="378">
                  <c:v>1.7124276825396682E-2</c:v>
                </c:pt>
                <c:pt idx="379">
                  <c:v>1.7079094036939173E-2</c:v>
                </c:pt>
                <c:pt idx="380">
                  <c:v>1.7034149052631436E-2</c:v>
                </c:pt>
                <c:pt idx="381">
                  <c:v>1.6989439999999859E-2</c:v>
                </c:pt>
                <c:pt idx="382">
                  <c:v>1.6944965026177872E-2</c:v>
                </c:pt>
                <c:pt idx="383">
                  <c:v>1.6900722297649991E-2</c:v>
                </c:pt>
                <c:pt idx="384">
                  <c:v>1.6856709999999862E-2</c:v>
                </c:pt>
                <c:pt idx="385">
                  <c:v>1.6812926337662199E-2</c:v>
                </c:pt>
                <c:pt idx="386">
                  <c:v>1.6769369533678621E-2</c:v>
                </c:pt>
                <c:pt idx="387">
                  <c:v>1.6726037829457228E-2</c:v>
                </c:pt>
                <c:pt idx="388">
                  <c:v>1.6682929484535949E-2</c:v>
                </c:pt>
                <c:pt idx="389">
                  <c:v>1.6640042776349478E-2</c:v>
                </c:pt>
                <c:pt idx="390">
                  <c:v>1.6597375999999865E-2</c:v>
                </c:pt>
                <c:pt idx="391">
                  <c:v>1.6554927468030556E-2</c:v>
                </c:pt>
                <c:pt idx="392">
                  <c:v>1.6512695510203949E-2</c:v>
                </c:pt>
                <c:pt idx="393">
                  <c:v>1.6470678473282312E-2</c:v>
                </c:pt>
                <c:pt idx="394">
                  <c:v>1.6428874720812048E-2</c:v>
                </c:pt>
                <c:pt idx="395">
                  <c:v>1.6387282632911258E-2</c:v>
                </c:pt>
                <c:pt idx="396">
                  <c:v>1.6345900606060473E-2</c:v>
                </c:pt>
                <c:pt idx="397">
                  <c:v>1.6304727052896581E-2</c:v>
                </c:pt>
                <c:pt idx="398">
                  <c:v>1.6263760402009903E-2</c:v>
                </c:pt>
                <c:pt idx="399">
                  <c:v>1.6222999097744214E-2</c:v>
                </c:pt>
                <c:pt idx="400">
                  <c:v>1.618244159999984E-2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3424"/>
        <c:axId val="42366080"/>
      </c:scatterChart>
      <c:valAx>
        <c:axId val="42343424"/>
        <c:scaling>
          <c:orientation val="minMax"/>
          <c:max val="4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 b="1" i="0" u="none" strike="noStrike" baseline="0">
                    <a:effectLst/>
                  </a:rPr>
                  <a:t>S</a:t>
                </a:r>
                <a:r>
                  <a:rPr lang="es-ES" sz="1200" b="1" i="0" u="none" strike="noStrike" baseline="-25000">
                    <a:effectLst/>
                  </a:rPr>
                  <a:t>d</a:t>
                </a:r>
                <a:r>
                  <a:rPr lang="es-ES" sz="1200" b="1" i="0" u="none" strike="noStrike" baseline="0">
                    <a:effectLst/>
                  </a:rPr>
                  <a:t>(T) [cm]</a:t>
                </a:r>
                <a:endParaRPr lang="es-ES" sz="1200"/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2366080"/>
        <c:crosses val="autoZero"/>
        <c:crossBetween val="midCat"/>
      </c:valAx>
      <c:valAx>
        <c:axId val="42366080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234342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8573928258969"/>
          <c:y val="4.6260413790727484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'EC8 (2004)'!$L$1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'EC8 (2004)'!$K$3:$K$403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5.3249999999999904</c:v>
                </c:pt>
                <c:pt idx="214">
                  <c:v>5.3499999999999899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8.0749999999999797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8.1749999999999794</c:v>
                </c:pt>
                <c:pt idx="328">
                  <c:v>8.1999999999999797</c:v>
                </c:pt>
                <c:pt idx="329">
                  <c:v>8.2249999999999908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'EC8 (2004)'!$L$3:$L$403</c:f>
              <c:numCache>
                <c:formatCode>0.0000</c:formatCode>
                <c:ptCount val="401"/>
                <c:pt idx="0">
                  <c:v>0.12717740931939522</c:v>
                </c:pt>
                <c:pt idx="1">
                  <c:v>0.22256046630894163</c:v>
                </c:pt>
                <c:pt idx="2">
                  <c:v>0.31794352329848807</c:v>
                </c:pt>
                <c:pt idx="3">
                  <c:v>0.31794352329848807</c:v>
                </c:pt>
                <c:pt idx="4">
                  <c:v>0.31794352329848807</c:v>
                </c:pt>
                <c:pt idx="5">
                  <c:v>0.31794352329848807</c:v>
                </c:pt>
                <c:pt idx="6">
                  <c:v>0.31794352329848807</c:v>
                </c:pt>
                <c:pt idx="7">
                  <c:v>0.31794352329848807</c:v>
                </c:pt>
                <c:pt idx="8">
                  <c:v>0.31794352329848807</c:v>
                </c:pt>
                <c:pt idx="9">
                  <c:v>0.31794352329848807</c:v>
                </c:pt>
                <c:pt idx="10">
                  <c:v>0.31794352329848807</c:v>
                </c:pt>
                <c:pt idx="11">
                  <c:v>0.28903956663498909</c:v>
                </c:pt>
                <c:pt idx="12">
                  <c:v>0.26495293608207338</c:v>
                </c:pt>
                <c:pt idx="13">
                  <c:v>0.24457194099883695</c:v>
                </c:pt>
                <c:pt idx="14">
                  <c:v>0.22710251664177719</c:v>
                </c:pt>
                <c:pt idx="15">
                  <c:v>0.21196234886565871</c:v>
                </c:pt>
                <c:pt idx="16">
                  <c:v>0.19871470206155503</c:v>
                </c:pt>
                <c:pt idx="17">
                  <c:v>0.18702560194028711</c:v>
                </c:pt>
                <c:pt idx="18">
                  <c:v>0.17663529072138226</c:v>
                </c:pt>
                <c:pt idx="19">
                  <c:v>0.16733869647288846</c:v>
                </c:pt>
                <c:pt idx="20">
                  <c:v>0.15897176164924404</c:v>
                </c:pt>
                <c:pt idx="21">
                  <c:v>0.15140167776118479</c:v>
                </c:pt>
                <c:pt idx="22">
                  <c:v>0.14451978331749454</c:v>
                </c:pt>
                <c:pt idx="23">
                  <c:v>0.13823631447760351</c:v>
                </c:pt>
                <c:pt idx="24">
                  <c:v>0.13247646804103669</c:v>
                </c:pt>
                <c:pt idx="25">
                  <c:v>0.12717740931939522</c:v>
                </c:pt>
                <c:pt idx="26">
                  <c:v>0.12228597049941847</c:v>
                </c:pt>
                <c:pt idx="27">
                  <c:v>0.11775686048092149</c:v>
                </c:pt>
                <c:pt idx="28">
                  <c:v>0.1135512583208886</c:v>
                </c:pt>
                <c:pt idx="29">
                  <c:v>0.10963569768913382</c:v>
                </c:pt>
                <c:pt idx="30">
                  <c:v>0.10598117443282935</c:v>
                </c:pt>
                <c:pt idx="31">
                  <c:v>0.10256242687048002</c:v>
                </c:pt>
                <c:pt idx="32">
                  <c:v>9.9357351030777516E-2</c:v>
                </c:pt>
                <c:pt idx="33">
                  <c:v>9.6346522211663052E-2</c:v>
                </c:pt>
                <c:pt idx="34">
                  <c:v>9.3512800970143556E-2</c:v>
                </c:pt>
                <c:pt idx="35">
                  <c:v>9.0841006656710882E-2</c:v>
                </c:pt>
                <c:pt idx="36">
                  <c:v>8.831764536069113E-2</c:v>
                </c:pt>
                <c:pt idx="37">
                  <c:v>8.5930681972564343E-2</c:v>
                </c:pt>
                <c:pt idx="38">
                  <c:v>8.366934823644423E-2</c:v>
                </c:pt>
                <c:pt idx="39">
                  <c:v>8.1523980332945667E-2</c:v>
                </c:pt>
                <c:pt idx="40">
                  <c:v>7.9485880824622018E-2</c:v>
                </c:pt>
                <c:pt idx="41">
                  <c:v>7.7547200804509289E-2</c:v>
                </c:pt>
                <c:pt idx="42">
                  <c:v>7.5700838880592397E-2</c:v>
                </c:pt>
                <c:pt idx="43">
                  <c:v>7.3940354255462346E-2</c:v>
                </c:pt>
                <c:pt idx="44">
                  <c:v>7.2259891658747272E-2</c:v>
                </c:pt>
                <c:pt idx="45">
                  <c:v>7.0654116288552907E-2</c:v>
                </c:pt>
                <c:pt idx="46">
                  <c:v>6.9118157238801756E-2</c:v>
                </c:pt>
                <c:pt idx="47">
                  <c:v>6.7647558148614478E-2</c:v>
                </c:pt>
                <c:pt idx="48">
                  <c:v>6.6238234020518344E-2</c:v>
                </c:pt>
                <c:pt idx="49">
                  <c:v>6.3562220401197092E-2</c:v>
                </c:pt>
                <c:pt idx="50">
                  <c:v>6.1045156473309707E-2</c:v>
                </c:pt>
                <c:pt idx="51">
                  <c:v>5.8674698647933211E-2</c:v>
                </c:pt>
                <c:pt idx="52">
                  <c:v>5.6439678692039294E-2</c:v>
                </c:pt>
                <c:pt idx="53">
                  <c:v>5.4329971941357871E-2</c:v>
                </c:pt>
                <c:pt idx="54">
                  <c:v>5.2336382435965105E-2</c:v>
                </c:pt>
                <c:pt idx="55">
                  <c:v>5.0450542539925376E-2</c:v>
                </c:pt>
                <c:pt idx="56">
                  <c:v>4.8664824994666546E-2</c:v>
                </c:pt>
                <c:pt idx="57">
                  <c:v>4.6972265676600261E-2</c:v>
                </c:pt>
                <c:pt idx="58">
                  <c:v>4.5366495595503646E-2</c:v>
                </c:pt>
                <c:pt idx="59">
                  <c:v>4.38416808914893E-2</c:v>
                </c:pt>
                <c:pt idx="60">
                  <c:v>4.2392469773131741E-2</c:v>
                </c:pt>
                <c:pt idx="61">
                  <c:v>4.1013945494026954E-2</c:v>
                </c:pt>
                <c:pt idx="62">
                  <c:v>3.9701584595024521E-2</c:v>
                </c:pt>
                <c:pt idx="63">
                  <c:v>3.8451219748872327E-2</c:v>
                </c:pt>
                <c:pt idx="64">
                  <c:v>3.725900663654156E-2</c:v>
                </c:pt>
                <c:pt idx="65">
                  <c:v>3.6121394362905151E-2</c:v>
                </c:pt>
                <c:pt idx="66">
                  <c:v>3.503509898605929E-2</c:v>
                </c:pt>
                <c:pt idx="67">
                  <c:v>3.3997079791328641E-2</c:v>
                </c:pt>
                <c:pt idx="68">
                  <c:v>3.3004517989462433E-2</c:v>
                </c:pt>
                <c:pt idx="69">
                  <c:v>3.2054797560023995E-2</c:v>
                </c:pt>
                <c:pt idx="70">
                  <c:v>3.1145487996586584E-2</c:v>
                </c:pt>
                <c:pt idx="71">
                  <c:v>3.027432874097883E-2</c:v>
                </c:pt>
                <c:pt idx="72">
                  <c:v>2.9439215120230372E-2</c:v>
                </c:pt>
                <c:pt idx="73">
                  <c:v>2.8638185622682354E-2</c:v>
                </c:pt>
                <c:pt idx="74">
                  <c:v>2.7869410369480322E-2</c:v>
                </c:pt>
                <c:pt idx="75">
                  <c:v>2.7131180654804316E-2</c:v>
                </c:pt>
                <c:pt idx="76">
                  <c:v>2.6421899443087652E-2</c:v>
                </c:pt>
                <c:pt idx="77">
                  <c:v>2.574007272445172E-2</c:v>
                </c:pt>
                <c:pt idx="78">
                  <c:v>2.5084301640906356E-2</c:v>
                </c:pt>
                <c:pt idx="79">
                  <c:v>2.4453275305764181E-2</c:v>
                </c:pt>
                <c:pt idx="80">
                  <c:v>2.3845764247386603E-2</c:v>
                </c:pt>
                <c:pt idx="81">
                  <c:v>2.3260614415984492E-2</c:v>
                </c:pt>
                <c:pt idx="82">
                  <c:v>2.2696741698880769E-2</c:v>
                </c:pt>
                <c:pt idx="83">
                  <c:v>2.2153126895525364E-2</c:v>
                </c:pt>
                <c:pt idx="84">
                  <c:v>2.1628811108740684E-2</c:v>
                </c:pt>
                <c:pt idx="85">
                  <c:v>2.1122891513255953E-2</c:v>
                </c:pt>
                <c:pt idx="86">
                  <c:v>2.0634517466640655E-2</c:v>
                </c:pt>
                <c:pt idx="87">
                  <c:v>2.0162886931334958E-2</c:v>
                </c:pt>
                <c:pt idx="88">
                  <c:v>1.970724317965835E-2</c:v>
                </c:pt>
                <c:pt idx="89">
                  <c:v>1.9266871756504766E-2</c:v>
                </c:pt>
                <c:pt idx="90">
                  <c:v>1.884109767694744E-2</c:v>
                </c:pt>
                <c:pt idx="91">
                  <c:v>1.8429282838216914E-2</c:v>
                </c:pt>
                <c:pt idx="92">
                  <c:v>1.8030823627513504E-2</c:v>
                </c:pt>
                <c:pt idx="93">
                  <c:v>1.7645148708899789E-2</c:v>
                </c:pt>
                <c:pt idx="94">
                  <c:v>1.7271716974114334E-2</c:v>
                </c:pt>
                <c:pt idx="95">
                  <c:v>1.6910015643576096E-2</c:v>
                </c:pt>
                <c:pt idx="96">
                  <c:v>1.6559558505129586E-2</c:v>
                </c:pt>
                <c:pt idx="97">
                  <c:v>1.6219884279229917E-2</c:v>
                </c:pt>
                <c:pt idx="98">
                  <c:v>1.5890555100299273E-2</c:v>
                </c:pt>
                <c:pt idx="99">
                  <c:v>1.5571155104915239E-2</c:v>
                </c:pt>
                <c:pt idx="100">
                  <c:v>1.5261289118327427E-2</c:v>
                </c:pt>
                <c:pt idx="101">
                  <c:v>1.4960581431553209E-2</c:v>
                </c:pt>
                <c:pt idx="102">
                  <c:v>1.4668674661983303E-2</c:v>
                </c:pt>
                <c:pt idx="103">
                  <c:v>1.438522869104291E-2</c:v>
                </c:pt>
                <c:pt idx="104">
                  <c:v>1.4109919673009823E-2</c:v>
                </c:pt>
                <c:pt idx="105">
                  <c:v>1.3842439109594037E-2</c:v>
                </c:pt>
                <c:pt idx="106">
                  <c:v>1.3582492985339468E-2</c:v>
                </c:pt>
                <c:pt idx="107">
                  <c:v>1.3329800959321713E-2</c:v>
                </c:pt>
                <c:pt idx="108">
                  <c:v>1.3084095608991276E-2</c:v>
                </c:pt>
                <c:pt idx="109">
                  <c:v>1.2845121722352854E-2</c:v>
                </c:pt>
                <c:pt idx="110">
                  <c:v>1.2612635634981344E-2</c:v>
                </c:pt>
                <c:pt idx="111">
                  <c:v>1.2386404608657923E-2</c:v>
                </c:pt>
                <c:pt idx="112">
                  <c:v>1.2166206248666636E-2</c:v>
                </c:pt>
                <c:pt idx="113">
                  <c:v>1.1951827957026725E-2</c:v>
                </c:pt>
                <c:pt idx="114">
                  <c:v>1.1743066419150065E-2</c:v>
                </c:pt>
                <c:pt idx="115">
                  <c:v>1.1539727121608641E-2</c:v>
                </c:pt>
                <c:pt idx="116">
                  <c:v>1.1341623898875912E-2</c:v>
                </c:pt>
                <c:pt idx="117">
                  <c:v>1.1148578507069493E-2</c:v>
                </c:pt>
                <c:pt idx="118">
                  <c:v>1.0960420222872325E-2</c:v>
                </c:pt>
                <c:pt idx="119">
                  <c:v>1.0776985465946914E-2</c:v>
                </c:pt>
                <c:pt idx="120">
                  <c:v>1.0598117443282935E-2</c:v>
                </c:pt>
                <c:pt idx="121">
                  <c:v>1.0423665814034169E-2</c:v>
                </c:pt>
                <c:pt idx="122">
                  <c:v>1.0253486373506739E-2</c:v>
                </c:pt>
                <c:pt idx="123">
                  <c:v>1.0087440755058116E-2</c:v>
                </c:pt>
                <c:pt idx="124">
                  <c:v>9.9253961487561302E-3</c:v>
                </c:pt>
                <c:pt idx="125">
                  <c:v>9.7672250357295522E-3</c:v>
                </c:pt>
                <c:pt idx="126">
                  <c:v>9.6128049372180818E-3</c:v>
                </c:pt>
                <c:pt idx="127">
                  <c:v>9.4620181773993599E-3</c:v>
                </c:pt>
                <c:pt idx="128">
                  <c:v>9.31475165913539E-3</c:v>
                </c:pt>
                <c:pt idx="129">
                  <c:v>9.1708966518402914E-3</c:v>
                </c:pt>
                <c:pt idx="130">
                  <c:v>9.0303485907262879E-3</c:v>
                </c:pt>
                <c:pt idx="131">
                  <c:v>8.8930068867358724E-3</c:v>
                </c:pt>
                <c:pt idx="132">
                  <c:v>8.7587747465148226E-3</c:v>
                </c:pt>
                <c:pt idx="133">
                  <c:v>8.627559001824537E-3</c:v>
                </c:pt>
                <c:pt idx="134">
                  <c:v>8.4992699478321602E-3</c:v>
                </c:pt>
                <c:pt idx="135">
                  <c:v>8.3738211897544188E-3</c:v>
                </c:pt>
                <c:pt idx="136">
                  <c:v>8.2511294973656082E-3</c:v>
                </c:pt>
                <c:pt idx="137">
                  <c:v>8.1311146669121575E-3</c:v>
                </c:pt>
                <c:pt idx="138">
                  <c:v>8.0136993900059988E-3</c:v>
                </c:pt>
                <c:pt idx="139">
                  <c:v>7.8988091290965404E-3</c:v>
                </c:pt>
                <c:pt idx="140">
                  <c:v>7.7863719991466459E-3</c:v>
                </c:pt>
                <c:pt idx="141">
                  <c:v>7.676318655161927E-3</c:v>
                </c:pt>
                <c:pt idx="142">
                  <c:v>7.5685821852447075E-3</c:v>
                </c:pt>
                <c:pt idx="143">
                  <c:v>7.4630980088647011E-3</c:v>
                </c:pt>
                <c:pt idx="144">
                  <c:v>7.359803780057593E-3</c:v>
                </c:pt>
                <c:pt idx="145">
                  <c:v>7.2586392952805837E-3</c:v>
                </c:pt>
                <c:pt idx="146">
                  <c:v>7.1595464056705884E-3</c:v>
                </c:pt>
                <c:pt idx="147">
                  <c:v>7.0624689334663465E-3</c:v>
                </c:pt>
                <c:pt idx="148">
                  <c:v>6.9673525923700805E-3</c:v>
                </c:pt>
                <c:pt idx="149">
                  <c:v>6.8741449116379557E-3</c:v>
                </c:pt>
                <c:pt idx="150">
                  <c:v>6.7827951637010791E-3</c:v>
                </c:pt>
                <c:pt idx="151">
                  <c:v>6.6932542951306647E-3</c:v>
                </c:pt>
                <c:pt idx="152">
                  <c:v>6.605474860771913E-3</c:v>
                </c:pt>
                <c:pt idx="153">
                  <c:v>6.5194109608814662E-3</c:v>
                </c:pt>
                <c:pt idx="154">
                  <c:v>6.43501818111293E-3</c:v>
                </c:pt>
                <c:pt idx="155">
                  <c:v>6.3522535352039233E-3</c:v>
                </c:pt>
                <c:pt idx="156">
                  <c:v>6.2710754102265889E-3</c:v>
                </c:pt>
                <c:pt idx="157">
                  <c:v>6.1914435142713404E-3</c:v>
                </c:pt>
                <c:pt idx="158">
                  <c:v>6.1133188264410453E-3</c:v>
                </c:pt>
                <c:pt idx="159">
                  <c:v>6.0366635490397644E-3</c:v>
                </c:pt>
                <c:pt idx="160">
                  <c:v>5.9614410618466507E-3</c:v>
                </c:pt>
                <c:pt idx="161">
                  <c:v>5.8876158783717544E-3</c:v>
                </c:pt>
                <c:pt idx="162">
                  <c:v>5.8151536039961231E-3</c:v>
                </c:pt>
                <c:pt idx="163">
                  <c:v>5.7440208959040331E-3</c:v>
                </c:pt>
                <c:pt idx="164">
                  <c:v>5.6741854247201922E-3</c:v>
                </c:pt>
                <c:pt idx="165">
                  <c:v>5.605615837769487E-3</c:v>
                </c:pt>
                <c:pt idx="166">
                  <c:v>5.5382817238813411E-3</c:v>
                </c:pt>
                <c:pt idx="167">
                  <c:v>5.4721535796648955E-3</c:v>
                </c:pt>
                <c:pt idx="168">
                  <c:v>5.4072027771851711E-3</c:v>
                </c:pt>
                <c:pt idx="169">
                  <c:v>5.3434015329741355E-3</c:v>
                </c:pt>
                <c:pt idx="170">
                  <c:v>5.2807228783139882E-3</c:v>
                </c:pt>
                <c:pt idx="171">
                  <c:v>5.219140630733362E-3</c:v>
                </c:pt>
                <c:pt idx="172">
                  <c:v>5.1586293666601637E-3</c:v>
                </c:pt>
                <c:pt idx="173">
                  <c:v>5.0991643951777297E-3</c:v>
                </c:pt>
                <c:pt idx="174">
                  <c:v>5.0407217328337396E-3</c:v>
                </c:pt>
                <c:pt idx="175">
                  <c:v>4.9832780794538531E-3</c:v>
                </c:pt>
                <c:pt idx="176">
                  <c:v>4.9268107949145875E-3</c:v>
                </c:pt>
                <c:pt idx="177">
                  <c:v>4.8712978768321452E-3</c:v>
                </c:pt>
                <c:pt idx="178">
                  <c:v>4.8167179391261916E-3</c:v>
                </c:pt>
                <c:pt idx="179">
                  <c:v>4.7630501914195655E-3</c:v>
                </c:pt>
                <c:pt idx="180">
                  <c:v>4.71027441923686E-3</c:v>
                </c:pt>
                <c:pt idx="181">
                  <c:v>4.6583709649667057E-3</c:v>
                </c:pt>
                <c:pt idx="182">
                  <c:v>4.6073207095542286E-3</c:v>
                </c:pt>
                <c:pt idx="183">
                  <c:v>4.5571050548918824E-3</c:v>
                </c:pt>
                <c:pt idx="184">
                  <c:v>4.5077059068783761E-3</c:v>
                </c:pt>
                <c:pt idx="185">
                  <c:v>4.4591056591168519E-3</c:v>
                </c:pt>
                <c:pt idx="186">
                  <c:v>4.4112871772249472E-3</c:v>
                </c:pt>
                <c:pt idx="187">
                  <c:v>4.3642337837305695E-3</c:v>
                </c:pt>
                <c:pt idx="188">
                  <c:v>4.3179292435285834E-3</c:v>
                </c:pt>
                <c:pt idx="189">
                  <c:v>4.2723577498747041E-3</c:v>
                </c:pt>
                <c:pt idx="190">
                  <c:v>4.2275039108940239E-3</c:v>
                </c:pt>
                <c:pt idx="191">
                  <c:v>4.1833527365827215E-3</c:v>
                </c:pt>
                <c:pt idx="192">
                  <c:v>4.1398896262823965E-3</c:v>
                </c:pt>
                <c:pt idx="193">
                  <c:v>4.0971003566075397E-3</c:v>
                </c:pt>
                <c:pt idx="194">
                  <c:v>4.0549710698074793E-3</c:v>
                </c:pt>
                <c:pt idx="195">
                  <c:v>4.0134882625450169E-3</c:v>
                </c:pt>
                <c:pt idx="196">
                  <c:v>3.9726387750748183E-3</c:v>
                </c:pt>
                <c:pt idx="197">
                  <c:v>3.9324097808053357E-3</c:v>
                </c:pt>
                <c:pt idx="198">
                  <c:v>3.8927887762288099E-3</c:v>
                </c:pt>
                <c:pt idx="199">
                  <c:v>3.8537635712046232E-3</c:v>
                </c:pt>
                <c:pt idx="200">
                  <c:v>3.8153222795818567E-3</c:v>
                </c:pt>
                <c:pt idx="201">
                  <c:v>3.777453310147626E-3</c:v>
                </c:pt>
                <c:pt idx="202">
                  <c:v>3.7401453578883022E-3</c:v>
                </c:pt>
                <c:pt idx="203">
                  <c:v>3.7033873955513177E-3</c:v>
                </c:pt>
                <c:pt idx="204">
                  <c:v>3.6671686654958257E-3</c:v>
                </c:pt>
                <c:pt idx="205">
                  <c:v>3.6314786718209223E-3</c:v>
                </c:pt>
                <c:pt idx="206">
                  <c:v>3.5963071727607276E-3</c:v>
                </c:pt>
                <c:pt idx="207">
                  <c:v>3.5616441733360006E-3</c:v>
                </c:pt>
                <c:pt idx="208">
                  <c:v>3.5274799182524559E-3</c:v>
                </c:pt>
                <c:pt idx="209">
                  <c:v>3.4938048850363841E-3</c:v>
                </c:pt>
                <c:pt idx="210">
                  <c:v>3.4606097773985092E-3</c:v>
                </c:pt>
                <c:pt idx="211">
                  <c:v>3.4278855188175075E-3</c:v>
                </c:pt>
                <c:pt idx="212">
                  <c:v>3.395623246334867E-3</c:v>
                </c:pt>
                <c:pt idx="213">
                  <c:v>3.3638143045532152E-3</c:v>
                </c:pt>
                <c:pt idx="214">
                  <c:v>3.3324502398304401E-3</c:v>
                </c:pt>
                <c:pt idx="215">
                  <c:v>3.3015227946625167E-3</c:v>
                </c:pt>
                <c:pt idx="216">
                  <c:v>3.2710239022478321E-3</c:v>
                </c:pt>
                <c:pt idx="217">
                  <c:v>3.2409456812265034E-3</c:v>
                </c:pt>
                <c:pt idx="218">
                  <c:v>3.2112804305882252E-3</c:v>
                </c:pt>
                <c:pt idx="219">
                  <c:v>3.1820206247424954E-3</c:v>
                </c:pt>
                <c:pt idx="220">
                  <c:v>3.1531589087453473E-3</c:v>
                </c:pt>
                <c:pt idx="221">
                  <c:v>3.1246880936769278E-3</c:v>
                </c:pt>
                <c:pt idx="222">
                  <c:v>3.096601152164492E-3</c:v>
                </c:pt>
                <c:pt idx="223">
                  <c:v>3.068891214045623E-3</c:v>
                </c:pt>
                <c:pt idx="224">
                  <c:v>3.0415515621666695E-3</c:v>
                </c:pt>
                <c:pt idx="225">
                  <c:v>3.0145756283116009E-3</c:v>
                </c:pt>
                <c:pt idx="226">
                  <c:v>2.9879569892566926E-3</c:v>
                </c:pt>
                <c:pt idx="227">
                  <c:v>2.9616893629465899E-3</c:v>
                </c:pt>
                <c:pt idx="228">
                  <c:v>2.9357666047875267E-3</c:v>
                </c:pt>
                <c:pt idx="229">
                  <c:v>2.9101827040535996E-3</c:v>
                </c:pt>
                <c:pt idx="230">
                  <c:v>2.8849317804021698E-3</c:v>
                </c:pt>
                <c:pt idx="231">
                  <c:v>2.8600080804946464E-3</c:v>
                </c:pt>
                <c:pt idx="232">
                  <c:v>2.8354059747189874E-3</c:v>
                </c:pt>
                <c:pt idx="233">
                  <c:v>2.8111199540104773E-3</c:v>
                </c:pt>
                <c:pt idx="234">
                  <c:v>2.7871446267673824E-3</c:v>
                </c:pt>
                <c:pt idx="235">
                  <c:v>2.7634747158583029E-3</c:v>
                </c:pt>
                <c:pt idx="236">
                  <c:v>2.7401050557180908E-3</c:v>
                </c:pt>
                <c:pt idx="237">
                  <c:v>2.7170305895293624E-3</c:v>
                </c:pt>
                <c:pt idx="238">
                  <c:v>2.6942463664867376E-3</c:v>
                </c:pt>
                <c:pt idx="239">
                  <c:v>2.6717475391410304E-3</c:v>
                </c:pt>
                <c:pt idx="240">
                  <c:v>2.6495293608207421E-3</c:v>
                </c:pt>
                <c:pt idx="241">
                  <c:v>2.6275871831283001E-3</c:v>
                </c:pt>
                <c:pt idx="242">
                  <c:v>2.6059164535085508E-3</c:v>
                </c:pt>
                <c:pt idx="243">
                  <c:v>2.584512712887174E-3</c:v>
                </c:pt>
                <c:pt idx="244">
                  <c:v>2.5633715933766929E-3</c:v>
                </c:pt>
                <c:pt idx="245">
                  <c:v>2.5424888160478928E-3</c:v>
                </c:pt>
                <c:pt idx="246">
                  <c:v>2.5218601887645382E-3</c:v>
                </c:pt>
                <c:pt idx="247">
                  <c:v>2.5014816040793125E-3</c:v>
                </c:pt>
                <c:pt idx="248">
                  <c:v>2.4813490371890399E-3</c:v>
                </c:pt>
                <c:pt idx="249">
                  <c:v>2.461458543947271E-3</c:v>
                </c:pt>
                <c:pt idx="250">
                  <c:v>2.4418062589323958E-3</c:v>
                </c:pt>
                <c:pt idx="251">
                  <c:v>2.422388393569543E-3</c:v>
                </c:pt>
                <c:pt idx="252">
                  <c:v>2.4032012343045282E-3</c:v>
                </c:pt>
                <c:pt idx="253">
                  <c:v>2.3842411408282384E-3</c:v>
                </c:pt>
                <c:pt idx="254">
                  <c:v>2.3655045443498474E-3</c:v>
                </c:pt>
                <c:pt idx="255">
                  <c:v>2.3469879459173358E-3</c:v>
                </c:pt>
                <c:pt idx="256">
                  <c:v>2.3286879147838557E-3</c:v>
                </c:pt>
                <c:pt idx="257">
                  <c:v>2.3106010868184945E-3</c:v>
                </c:pt>
                <c:pt idx="258">
                  <c:v>2.2927241629600793E-3</c:v>
                </c:pt>
                <c:pt idx="259">
                  <c:v>2.2750539077126871E-3</c:v>
                </c:pt>
                <c:pt idx="260">
                  <c:v>2.2575871476815789E-3</c:v>
                </c:pt>
                <c:pt idx="261">
                  <c:v>2.2403207701483354E-3</c:v>
                </c:pt>
                <c:pt idx="262">
                  <c:v>2.2232517216839746E-3</c:v>
                </c:pt>
                <c:pt idx="263">
                  <c:v>2.2063770067989232E-3</c:v>
                </c:pt>
                <c:pt idx="264">
                  <c:v>2.1896936866287122E-3</c:v>
                </c:pt>
                <c:pt idx="265">
                  <c:v>2.1731988776543211E-3</c:v>
                </c:pt>
                <c:pt idx="266">
                  <c:v>2.1568897504561416E-3</c:v>
                </c:pt>
                <c:pt idx="267">
                  <c:v>2.1407635285005367E-3</c:v>
                </c:pt>
                <c:pt idx="268">
                  <c:v>2.1248174869580461E-3</c:v>
                </c:pt>
                <c:pt idx="269">
                  <c:v>2.1090489515522824E-3</c:v>
                </c:pt>
                <c:pt idx="270">
                  <c:v>2.0934552974386108E-3</c:v>
                </c:pt>
                <c:pt idx="271">
                  <c:v>2.0780339481117458E-3</c:v>
                </c:pt>
                <c:pt idx="272">
                  <c:v>2.0627823743414077E-3</c:v>
                </c:pt>
                <c:pt idx="273">
                  <c:v>2.0476980931352184E-3</c:v>
                </c:pt>
                <c:pt idx="274">
                  <c:v>2.032778666728045E-3</c:v>
                </c:pt>
                <c:pt idx="275">
                  <c:v>2.018021701597021E-3</c:v>
                </c:pt>
                <c:pt idx="276">
                  <c:v>2.0034248475015062E-3</c:v>
                </c:pt>
                <c:pt idx="277">
                  <c:v>1.98898579654726E-3</c:v>
                </c:pt>
                <c:pt idx="278">
                  <c:v>1.9747022822741407E-3</c:v>
                </c:pt>
                <c:pt idx="279">
                  <c:v>1.9605720787666489E-3</c:v>
                </c:pt>
                <c:pt idx="280">
                  <c:v>1.9465929997866671E-3</c:v>
                </c:pt>
                <c:pt idx="281">
                  <c:v>1.9327628979277707E-3</c:v>
                </c:pt>
                <c:pt idx="282">
                  <c:v>1.9190796637904872E-3</c:v>
                </c:pt>
                <c:pt idx="283">
                  <c:v>1.9055412251779229E-3</c:v>
                </c:pt>
                <c:pt idx="284">
                  <c:v>1.8921455463111821E-3</c:v>
                </c:pt>
                <c:pt idx="285">
                  <c:v>1.878890627064016E-3</c:v>
                </c:pt>
                <c:pt idx="286">
                  <c:v>1.8657745022161805E-3</c:v>
                </c:pt>
                <c:pt idx="287">
                  <c:v>1.8527952407249657E-3</c:v>
                </c:pt>
                <c:pt idx="288">
                  <c:v>1.8399509450144035E-3</c:v>
                </c:pt>
                <c:pt idx="289">
                  <c:v>1.8272397502816621E-3</c:v>
                </c:pt>
                <c:pt idx="290">
                  <c:v>1.8146598238201507E-3</c:v>
                </c:pt>
                <c:pt idx="291">
                  <c:v>1.8022093643588848E-3</c:v>
                </c:pt>
                <c:pt idx="292">
                  <c:v>1.7898866014176519E-3</c:v>
                </c:pt>
                <c:pt idx="293">
                  <c:v>1.7776897946775697E-3</c:v>
                </c:pt>
                <c:pt idx="294">
                  <c:v>1.7656172333665914E-3</c:v>
                </c:pt>
                <c:pt idx="295">
                  <c:v>1.7536672356595767E-3</c:v>
                </c:pt>
                <c:pt idx="296">
                  <c:v>1.7418381480925251E-3</c:v>
                </c:pt>
                <c:pt idx="297">
                  <c:v>1.7301283449905867E-3</c:v>
                </c:pt>
                <c:pt idx="298">
                  <c:v>1.7185362279094937E-3</c:v>
                </c:pt>
                <c:pt idx="299">
                  <c:v>1.7070602250900402E-3</c:v>
                </c:pt>
                <c:pt idx="300">
                  <c:v>1.6956987909252741E-3</c:v>
                </c:pt>
                <c:pt idx="301">
                  <c:v>1.6844504054400579E-3</c:v>
                </c:pt>
                <c:pt idx="302">
                  <c:v>1.6733135737826703E-3</c:v>
                </c:pt>
                <c:pt idx="303">
                  <c:v>1.6622868257281384E-3</c:v>
                </c:pt>
                <c:pt idx="304">
                  <c:v>1.6513687151929824E-3</c:v>
                </c:pt>
                <c:pt idx="305">
                  <c:v>1.6405578197610821E-3</c:v>
                </c:pt>
                <c:pt idx="306">
                  <c:v>1.6298527402203713E-3</c:v>
                </c:pt>
                <c:pt idx="307">
                  <c:v>1.6192521001100772E-3</c:v>
                </c:pt>
                <c:pt idx="308">
                  <c:v>1.6087545452782368E-3</c:v>
                </c:pt>
                <c:pt idx="309">
                  <c:v>1.5983587434492169E-3</c:v>
                </c:pt>
                <c:pt idx="310">
                  <c:v>1.5880633838009849E-3</c:v>
                </c:pt>
                <c:pt idx="311">
                  <c:v>1.5778671765518829E-3</c:v>
                </c:pt>
                <c:pt idx="312">
                  <c:v>1.5677688525566513E-3</c:v>
                </c:pt>
                <c:pt idx="313">
                  <c:v>1.5577671629114786E-3</c:v>
                </c:pt>
                <c:pt idx="314">
                  <c:v>1.547860878567839E-3</c:v>
                </c:pt>
                <c:pt idx="315">
                  <c:v>1.5380487899548968E-3</c:v>
                </c:pt>
                <c:pt idx="316">
                  <c:v>1.5283297066102652E-3</c:v>
                </c:pt>
                <c:pt idx="317">
                  <c:v>1.5187024568189022E-3</c:v>
                </c:pt>
                <c:pt idx="318">
                  <c:v>1.5091658872599446E-3</c:v>
                </c:pt>
                <c:pt idx="319">
                  <c:v>1.4997188626612815E-3</c:v>
                </c:pt>
                <c:pt idx="320">
                  <c:v>1.4903602654616664E-3</c:v>
                </c:pt>
                <c:pt idx="321">
                  <c:v>1.4810889954801939E-3</c:v>
                </c:pt>
                <c:pt idx="322">
                  <c:v>1.4719039695929425E-3</c:v>
                </c:pt>
                <c:pt idx="323">
                  <c:v>1.4628041214166246E-3</c:v>
                </c:pt>
                <c:pt idx="324">
                  <c:v>1.453788400999034E-3</c:v>
                </c:pt>
                <c:pt idx="325">
                  <c:v>1.4448557745162097E-3</c:v>
                </c:pt>
                <c:pt idx="326">
                  <c:v>1.4360052239760152E-3</c:v>
                </c:pt>
                <c:pt idx="327">
                  <c:v>1.4272357469281023E-3</c:v>
                </c:pt>
                <c:pt idx="328">
                  <c:v>1.4185463561800548E-3</c:v>
                </c:pt>
                <c:pt idx="329">
                  <c:v>1.4099360795195406E-3</c:v>
                </c:pt>
                <c:pt idx="330">
                  <c:v>1.4014039594423783E-3</c:v>
                </c:pt>
                <c:pt idx="331">
                  <c:v>1.3929490528862916E-3</c:v>
                </c:pt>
                <c:pt idx="332">
                  <c:v>1.3845704309703422E-3</c:v>
                </c:pt>
                <c:pt idx="333">
                  <c:v>1.3762671787397758E-3</c:v>
                </c:pt>
                <c:pt idx="334">
                  <c:v>1.3680383949162304E-3</c:v>
                </c:pt>
                <c:pt idx="335">
                  <c:v>1.359883191653152E-3</c:v>
                </c:pt>
                <c:pt idx="336">
                  <c:v>1.3518006942962988E-3</c:v>
                </c:pt>
                <c:pt idx="337">
                  <c:v>1.3437900411492135E-3</c:v>
                </c:pt>
                <c:pt idx="338">
                  <c:v>1.3358503832435402E-3</c:v>
                </c:pt>
                <c:pt idx="339">
                  <c:v>1.3279808841140869E-3</c:v>
                </c:pt>
                <c:pt idx="340">
                  <c:v>1.3201807195785029E-3</c:v>
                </c:pt>
                <c:pt idx="341">
                  <c:v>1.3124490775214778E-3</c:v>
                </c:pt>
                <c:pt idx="342">
                  <c:v>1.304785157683347E-3</c:v>
                </c:pt>
                <c:pt idx="343">
                  <c:v>1.2971881714530082E-3</c:v>
                </c:pt>
                <c:pt idx="344">
                  <c:v>1.289657341665047E-3</c:v>
                </c:pt>
                <c:pt idx="345">
                  <c:v>1.2821919024009658E-3</c:v>
                </c:pt>
                <c:pt idx="346">
                  <c:v>1.2747910987944381E-3</c:v>
                </c:pt>
                <c:pt idx="347">
                  <c:v>1.267454186840477E-3</c:v>
                </c:pt>
                <c:pt idx="348">
                  <c:v>1.2601804332084405E-3</c:v>
                </c:pt>
                <c:pt idx="349">
                  <c:v>1.2529691150587839E-3</c:v>
                </c:pt>
                <c:pt idx="350">
                  <c:v>1.2458195198634689E-3</c:v>
                </c:pt>
                <c:pt idx="351">
                  <c:v>1.238730945229949E-3</c:v>
                </c:pt>
                <c:pt idx="352">
                  <c:v>1.2317026987286525E-3</c:v>
                </c:pt>
                <c:pt idx="353">
                  <c:v>1.2247340977238801E-3</c:v>
                </c:pt>
                <c:pt idx="354">
                  <c:v>1.2178244692080417E-3</c:v>
                </c:pt>
                <c:pt idx="355">
                  <c:v>1.2109731496391582E-3</c:v>
                </c:pt>
                <c:pt idx="356">
                  <c:v>1.2041794847815533E-3</c:v>
                </c:pt>
                <c:pt idx="357">
                  <c:v>1.1974428295496629E-3</c:v>
                </c:pt>
                <c:pt idx="358">
                  <c:v>1.1907625478548966E-3</c:v>
                </c:pt>
                <c:pt idx="359">
                  <c:v>1.1841380124554817E-3</c:v>
                </c:pt>
                <c:pt idx="360">
                  <c:v>1.1775686048092202E-3</c:v>
                </c:pt>
                <c:pt idx="361">
                  <c:v>1.1710537149290975E-3</c:v>
                </c:pt>
                <c:pt idx="362">
                  <c:v>1.1645927412416819E-3</c:v>
                </c:pt>
                <c:pt idx="363">
                  <c:v>1.1581850904482463E-3</c:v>
                </c:pt>
                <c:pt idx="364">
                  <c:v>1.1518301773885623E-3</c:v>
                </c:pt>
                <c:pt idx="365">
                  <c:v>1.1455274249072989E-3</c:v>
                </c:pt>
                <c:pt idx="366">
                  <c:v>1.1392762637229754E-3</c:v>
                </c:pt>
                <c:pt idx="367">
                  <c:v>1.133076132299408E-3</c:v>
                </c:pt>
                <c:pt idx="368">
                  <c:v>1.1269264767195986E-3</c:v>
                </c:pt>
                <c:pt idx="369">
                  <c:v>1.1208267505620178E-3</c:v>
                </c:pt>
                <c:pt idx="370">
                  <c:v>1.1147764147792177E-3</c:v>
                </c:pt>
                <c:pt idx="371">
                  <c:v>1.1087749375787365E-3</c:v>
                </c:pt>
                <c:pt idx="372">
                  <c:v>1.1028217943062418E-3</c:v>
                </c:pt>
                <c:pt idx="373">
                  <c:v>1.0969164673308579E-3</c:v>
                </c:pt>
                <c:pt idx="374">
                  <c:v>1.0910584459326469E-3</c:v>
                </c:pt>
                <c:pt idx="375">
                  <c:v>1.0852472261921771E-3</c:v>
                </c:pt>
                <c:pt idx="376">
                  <c:v>1.0794823108821504E-3</c:v>
                </c:pt>
                <c:pt idx="377">
                  <c:v>1.0737632093610378E-3</c:v>
                </c:pt>
                <c:pt idx="378">
                  <c:v>1.0680894374686806E-3</c:v>
                </c:pt>
                <c:pt idx="379">
                  <c:v>1.0624605174238198E-3</c:v>
                </c:pt>
                <c:pt idx="380">
                  <c:v>1.0568759777235103E-3</c:v>
                </c:pt>
                <c:pt idx="381">
                  <c:v>1.0513353530443774E-3</c:v>
                </c:pt>
                <c:pt idx="382">
                  <c:v>1.0458381841456849E-3</c:v>
                </c:pt>
                <c:pt idx="383">
                  <c:v>1.0403840177741679E-3</c:v>
                </c:pt>
                <c:pt idx="384">
                  <c:v>1.0349724065706035E-3</c:v>
                </c:pt>
                <c:pt idx="385">
                  <c:v>1.0296029089780731E-3</c:v>
                </c:pt>
                <c:pt idx="386">
                  <c:v>1.0242750891518891E-3</c:v>
                </c:pt>
                <c:pt idx="387">
                  <c:v>1.0189885168711476E-3</c:v>
                </c:pt>
                <c:pt idx="388">
                  <c:v>1.0137427674518737E-3</c:v>
                </c:pt>
                <c:pt idx="389">
                  <c:v>1.0085374216617315E-3</c:v>
                </c:pt>
                <c:pt idx="390">
                  <c:v>1.0033720656362584E-3</c:v>
                </c:pt>
                <c:pt idx="391">
                  <c:v>9.982462907965992E-4</c:v>
                </c:pt>
                <c:pt idx="392">
                  <c:v>9.9315969376870912E-4</c:v>
                </c:pt>
                <c:pt idx="393">
                  <c:v>9.8811187630398973E-4</c:v>
                </c:pt>
                <c:pt idx="394">
                  <c:v>9.8310244520133784E-4</c:v>
                </c:pt>
                <c:pt idx="395">
                  <c:v>9.7813101223057108E-4</c:v>
                </c:pt>
                <c:pt idx="396">
                  <c:v>9.7319719405720626E-4</c:v>
                </c:pt>
                <c:pt idx="397">
                  <c:v>9.68300612168562E-4</c:v>
                </c:pt>
                <c:pt idx="398">
                  <c:v>9.6344089280115959E-4</c:v>
                </c:pt>
                <c:pt idx="399">
                  <c:v>9.5861766686939709E-4</c:v>
                </c:pt>
                <c:pt idx="400">
                  <c:v>9.5383056989546797E-4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'EC8 (2004)'!$G$6</c:f>
              <c:strCache>
                <c:ptCount val="1"/>
                <c:pt idx="0">
                  <c:v>Tb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(2004)'!$D$29,'EC8 (2004)'!$D$29)</c:f>
              <c:numCache>
                <c:formatCode>0.00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xVal>
          <c:yVal>
            <c:numRef>
              <c:f>('EC8 (2004)'!$K$3,'EC8 (2004)'!$E$29)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0.31794352329848807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'EC8 (2004)'!$G$7</c:f>
              <c:strCache>
                <c:ptCount val="1"/>
                <c:pt idx="0">
                  <c:v>Tc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(2004)'!$D$30,'EC8 (2004)'!$D$30)</c:f>
              <c:numCache>
                <c:formatCode>0.00</c:formatCode>
                <c:ptCount val="2"/>
                <c:pt idx="0">
                  <c:v>0.25</c:v>
                </c:pt>
                <c:pt idx="1">
                  <c:v>0.25</c:v>
                </c:pt>
              </c:numCache>
            </c:numRef>
          </c:xVal>
          <c:yVal>
            <c:numRef>
              <c:f>('EC8 (2004)'!$K$3,'EC8 (2004)'!$E$30)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0.31794352329848807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'EC8 (2004)'!$G$8</c:f>
              <c:strCache>
                <c:ptCount val="1"/>
                <c:pt idx="0">
                  <c:v>Td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(2004)'!$D$31,'EC8 (2004)'!$D$31)</c:f>
              <c:numCache>
                <c:formatCode>0.00</c:formatCode>
                <c:ptCount val="2"/>
                <c:pt idx="0">
                  <c:v>1.2</c:v>
                </c:pt>
                <c:pt idx="1">
                  <c:v>1.2</c:v>
                </c:pt>
              </c:numCache>
            </c:numRef>
          </c:xVal>
          <c:yVal>
            <c:numRef>
              <c:f>('EC8 (2004)'!$K$3,'EC8 (2004)'!$E$31)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6.6238234020518344E-2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93312"/>
        <c:axId val="182095232"/>
      </c:scatterChart>
      <c:valAx>
        <c:axId val="182093312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2095232"/>
        <c:crosses val="autoZero"/>
        <c:crossBetween val="midCat"/>
      </c:valAx>
      <c:valAx>
        <c:axId val="182095232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209331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'EC8 (2004)'!$M$1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'EC8 (2004)'!$K$3:$K$403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5.3249999999999904</c:v>
                </c:pt>
                <c:pt idx="214">
                  <c:v>5.3499999999999899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8.0749999999999797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8.1749999999999794</c:v>
                </c:pt>
                <c:pt idx="328">
                  <c:v>8.1999999999999797</c:v>
                </c:pt>
                <c:pt idx="329">
                  <c:v>8.2249999999999908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'EC8 (2004)'!$M$3:$M$403</c:f>
              <c:numCache>
                <c:formatCode>0.0000</c:formatCode>
                <c:ptCount val="401"/>
                <c:pt idx="0">
                  <c:v>0</c:v>
                </c:pt>
                <c:pt idx="1">
                  <c:v>3.4565059641754325E-3</c:v>
                </c:pt>
                <c:pt idx="2">
                  <c:v>1.9751462652431044E-2</c:v>
                </c:pt>
                <c:pt idx="3">
                  <c:v>4.4440790967969844E-2</c:v>
                </c:pt>
                <c:pt idx="4">
                  <c:v>7.9005850609724176E-2</c:v>
                </c:pt>
                <c:pt idx="5">
                  <c:v>0.12344664157769401</c:v>
                </c:pt>
                <c:pt idx="6">
                  <c:v>0.17776316387187938</c:v>
                </c:pt>
                <c:pt idx="7">
                  <c:v>0.24195541749228025</c:v>
                </c:pt>
                <c:pt idx="8">
                  <c:v>0.31602340243889671</c:v>
                </c:pt>
                <c:pt idx="9">
                  <c:v>0.39996711871172863</c:v>
                </c:pt>
                <c:pt idx="10">
                  <c:v>0.49378656631077605</c:v>
                </c:pt>
                <c:pt idx="11">
                  <c:v>0.54316522294185365</c:v>
                </c:pt>
                <c:pt idx="12">
                  <c:v>0.5925438795729312</c:v>
                </c:pt>
                <c:pt idx="13">
                  <c:v>0.64192253620400885</c:v>
                </c:pt>
                <c:pt idx="14">
                  <c:v>0.6913011928350864</c:v>
                </c:pt>
                <c:pt idx="15">
                  <c:v>0.74067984946616405</c:v>
                </c:pt>
                <c:pt idx="16">
                  <c:v>0.79005850609724182</c:v>
                </c:pt>
                <c:pt idx="17">
                  <c:v>0.83943716272831925</c:v>
                </c:pt>
                <c:pt idx="18">
                  <c:v>0.8888158193593968</c:v>
                </c:pt>
                <c:pt idx="19">
                  <c:v>0.93819447599047445</c:v>
                </c:pt>
                <c:pt idx="20">
                  <c:v>0.98757313262155211</c:v>
                </c:pt>
                <c:pt idx="21">
                  <c:v>1.0369517892526297</c:v>
                </c:pt>
                <c:pt idx="22">
                  <c:v>1.0863304458837073</c:v>
                </c:pt>
                <c:pt idx="23">
                  <c:v>1.1357091025147847</c:v>
                </c:pt>
                <c:pt idx="24">
                  <c:v>1.1850877591458624</c:v>
                </c:pt>
                <c:pt idx="25">
                  <c:v>1.2344664157769401</c:v>
                </c:pt>
                <c:pt idx="26">
                  <c:v>1.2838450724080177</c:v>
                </c:pt>
                <c:pt idx="27">
                  <c:v>1.3332237290390954</c:v>
                </c:pt>
                <c:pt idx="28">
                  <c:v>1.3826023856701728</c:v>
                </c:pt>
                <c:pt idx="29">
                  <c:v>1.4319810423012507</c:v>
                </c:pt>
                <c:pt idx="30">
                  <c:v>1.4813596989323281</c:v>
                </c:pt>
                <c:pt idx="31">
                  <c:v>1.530738355563406</c:v>
                </c:pt>
                <c:pt idx="32">
                  <c:v>1.5801170121944836</c:v>
                </c:pt>
                <c:pt idx="33">
                  <c:v>1.6294956688255609</c:v>
                </c:pt>
                <c:pt idx="34">
                  <c:v>1.6788743254566385</c:v>
                </c:pt>
                <c:pt idx="35">
                  <c:v>1.7282529820877164</c:v>
                </c:pt>
                <c:pt idx="36">
                  <c:v>1.7776316387187936</c:v>
                </c:pt>
                <c:pt idx="37">
                  <c:v>1.8270102953498717</c:v>
                </c:pt>
                <c:pt idx="38">
                  <c:v>1.8763889519809489</c:v>
                </c:pt>
                <c:pt idx="39">
                  <c:v>1.925767608612027</c:v>
                </c:pt>
                <c:pt idx="40">
                  <c:v>1.9751462652431042</c:v>
                </c:pt>
                <c:pt idx="41">
                  <c:v>2.0245249218741814</c:v>
                </c:pt>
                <c:pt idx="42">
                  <c:v>2.0739035785052593</c:v>
                </c:pt>
                <c:pt idx="43">
                  <c:v>2.1232822351363367</c:v>
                </c:pt>
                <c:pt idx="44">
                  <c:v>2.1726608917674146</c:v>
                </c:pt>
                <c:pt idx="45">
                  <c:v>2.2220395483984925</c:v>
                </c:pt>
                <c:pt idx="46">
                  <c:v>2.2714182050295695</c:v>
                </c:pt>
                <c:pt idx="47">
                  <c:v>2.3207968616606474</c:v>
                </c:pt>
                <c:pt idx="48">
                  <c:v>2.3701755182917248</c:v>
                </c:pt>
                <c:pt idx="49">
                  <c:v>2.3701755182917243</c:v>
                </c:pt>
                <c:pt idx="50">
                  <c:v>2.3701755182917248</c:v>
                </c:pt>
                <c:pt idx="51">
                  <c:v>2.3701755182917248</c:v>
                </c:pt>
                <c:pt idx="52">
                  <c:v>2.3701755182917248</c:v>
                </c:pt>
                <c:pt idx="53">
                  <c:v>2.3701755182917248</c:v>
                </c:pt>
                <c:pt idx="54">
                  <c:v>2.3701755182917248</c:v>
                </c:pt>
                <c:pt idx="55">
                  <c:v>2.3701755182917248</c:v>
                </c:pt>
                <c:pt idx="56">
                  <c:v>2.3701755182917248</c:v>
                </c:pt>
                <c:pt idx="57">
                  <c:v>2.3701755182917243</c:v>
                </c:pt>
                <c:pt idx="58">
                  <c:v>2.3701755182917248</c:v>
                </c:pt>
                <c:pt idx="59">
                  <c:v>2.3701755182917248</c:v>
                </c:pt>
                <c:pt idx="60">
                  <c:v>2.3701755182917248</c:v>
                </c:pt>
                <c:pt idx="61">
                  <c:v>2.3701755182917248</c:v>
                </c:pt>
                <c:pt idx="62">
                  <c:v>2.3701755182917252</c:v>
                </c:pt>
                <c:pt idx="63">
                  <c:v>2.3701755182917248</c:v>
                </c:pt>
                <c:pt idx="64">
                  <c:v>2.3701755182917248</c:v>
                </c:pt>
                <c:pt idx="65">
                  <c:v>2.3701755182917248</c:v>
                </c:pt>
                <c:pt idx="66">
                  <c:v>2.3701755182917248</c:v>
                </c:pt>
                <c:pt idx="67">
                  <c:v>2.3701755182917248</c:v>
                </c:pt>
                <c:pt idx="68">
                  <c:v>2.3701755182917248</c:v>
                </c:pt>
                <c:pt idx="69">
                  <c:v>2.3701755182917248</c:v>
                </c:pt>
                <c:pt idx="70">
                  <c:v>2.3701755182917248</c:v>
                </c:pt>
                <c:pt idx="71">
                  <c:v>2.3701755182917248</c:v>
                </c:pt>
                <c:pt idx="72">
                  <c:v>2.3701755182917248</c:v>
                </c:pt>
                <c:pt idx="73">
                  <c:v>2.3701755182917248</c:v>
                </c:pt>
                <c:pt idx="74">
                  <c:v>2.3701755182917248</c:v>
                </c:pt>
                <c:pt idx="75">
                  <c:v>2.3701755182917248</c:v>
                </c:pt>
                <c:pt idx="76">
                  <c:v>2.3701755182917248</c:v>
                </c:pt>
                <c:pt idx="77">
                  <c:v>2.3701755182917248</c:v>
                </c:pt>
                <c:pt idx="78">
                  <c:v>2.3701755182917248</c:v>
                </c:pt>
                <c:pt idx="79">
                  <c:v>2.3701755182917248</c:v>
                </c:pt>
                <c:pt idx="80">
                  <c:v>2.3701755182917248</c:v>
                </c:pt>
                <c:pt idx="81">
                  <c:v>2.3701755182917243</c:v>
                </c:pt>
                <c:pt idx="82">
                  <c:v>2.3701755182917252</c:v>
                </c:pt>
                <c:pt idx="83">
                  <c:v>2.3701755182917248</c:v>
                </c:pt>
                <c:pt idx="84">
                  <c:v>2.3701755182917252</c:v>
                </c:pt>
                <c:pt idx="85">
                  <c:v>2.3701755182917243</c:v>
                </c:pt>
                <c:pt idx="86">
                  <c:v>2.3701755182917248</c:v>
                </c:pt>
                <c:pt idx="87">
                  <c:v>2.3701755182917248</c:v>
                </c:pt>
                <c:pt idx="88">
                  <c:v>2.3701755182917252</c:v>
                </c:pt>
                <c:pt idx="89">
                  <c:v>2.3701755182917248</c:v>
                </c:pt>
                <c:pt idx="90">
                  <c:v>2.3701755182917248</c:v>
                </c:pt>
                <c:pt idx="91">
                  <c:v>2.3701755182917243</c:v>
                </c:pt>
                <c:pt idx="92">
                  <c:v>2.3701755182917252</c:v>
                </c:pt>
                <c:pt idx="93">
                  <c:v>2.3701755182917252</c:v>
                </c:pt>
                <c:pt idx="94">
                  <c:v>2.3701755182917248</c:v>
                </c:pt>
                <c:pt idx="95">
                  <c:v>2.3701755182917243</c:v>
                </c:pt>
                <c:pt idx="96">
                  <c:v>2.3701755182917248</c:v>
                </c:pt>
                <c:pt idx="97">
                  <c:v>2.3701755182917248</c:v>
                </c:pt>
                <c:pt idx="98">
                  <c:v>2.3701755182917243</c:v>
                </c:pt>
                <c:pt idx="99">
                  <c:v>2.3701755182917248</c:v>
                </c:pt>
                <c:pt idx="100">
                  <c:v>2.3701755182917248</c:v>
                </c:pt>
                <c:pt idx="101">
                  <c:v>2.3701755182917248</c:v>
                </c:pt>
                <c:pt idx="102">
                  <c:v>2.3701755182917248</c:v>
                </c:pt>
                <c:pt idx="103">
                  <c:v>2.3701755182917248</c:v>
                </c:pt>
                <c:pt idx="104">
                  <c:v>2.3701755182917248</c:v>
                </c:pt>
                <c:pt idx="105">
                  <c:v>2.3701755182917248</c:v>
                </c:pt>
                <c:pt idx="106">
                  <c:v>2.3701755182917248</c:v>
                </c:pt>
                <c:pt idx="107">
                  <c:v>2.3701755182917252</c:v>
                </c:pt>
                <c:pt idx="108">
                  <c:v>2.3701755182917248</c:v>
                </c:pt>
                <c:pt idx="109">
                  <c:v>2.3701755182917248</c:v>
                </c:pt>
                <c:pt idx="110">
                  <c:v>2.3701755182917248</c:v>
                </c:pt>
                <c:pt idx="111">
                  <c:v>2.3701755182917243</c:v>
                </c:pt>
                <c:pt idx="112">
                  <c:v>2.3701755182917248</c:v>
                </c:pt>
                <c:pt idx="113">
                  <c:v>2.3701755182917252</c:v>
                </c:pt>
                <c:pt idx="114">
                  <c:v>2.3701755182917243</c:v>
                </c:pt>
                <c:pt idx="115">
                  <c:v>2.3701755182917252</c:v>
                </c:pt>
                <c:pt idx="116">
                  <c:v>2.3701755182917248</c:v>
                </c:pt>
                <c:pt idx="117">
                  <c:v>2.3701755182917252</c:v>
                </c:pt>
                <c:pt idx="118">
                  <c:v>2.3701755182917248</c:v>
                </c:pt>
                <c:pt idx="119">
                  <c:v>2.3701755182917248</c:v>
                </c:pt>
                <c:pt idx="120">
                  <c:v>2.3701755182917248</c:v>
                </c:pt>
                <c:pt idx="121">
                  <c:v>2.3701755182917248</c:v>
                </c:pt>
                <c:pt idx="122">
                  <c:v>2.3701755182917248</c:v>
                </c:pt>
                <c:pt idx="123">
                  <c:v>2.3701755182917248</c:v>
                </c:pt>
                <c:pt idx="124">
                  <c:v>2.3701755182917252</c:v>
                </c:pt>
                <c:pt idx="125">
                  <c:v>2.3701755182917248</c:v>
                </c:pt>
                <c:pt idx="126">
                  <c:v>2.3701755182917248</c:v>
                </c:pt>
                <c:pt idx="127">
                  <c:v>2.3701755182917248</c:v>
                </c:pt>
                <c:pt idx="128">
                  <c:v>2.3701755182917248</c:v>
                </c:pt>
                <c:pt idx="129">
                  <c:v>2.3701755182917252</c:v>
                </c:pt>
                <c:pt idx="130">
                  <c:v>2.3701755182917248</c:v>
                </c:pt>
                <c:pt idx="131">
                  <c:v>2.3701755182917252</c:v>
                </c:pt>
                <c:pt idx="132">
                  <c:v>2.3701755182917248</c:v>
                </c:pt>
                <c:pt idx="133">
                  <c:v>2.3701755182917243</c:v>
                </c:pt>
                <c:pt idx="134">
                  <c:v>2.3701755182917248</c:v>
                </c:pt>
                <c:pt idx="135">
                  <c:v>2.3701755182917248</c:v>
                </c:pt>
                <c:pt idx="136">
                  <c:v>2.3701755182917248</c:v>
                </c:pt>
                <c:pt idx="137">
                  <c:v>2.3701755182917248</c:v>
                </c:pt>
                <c:pt idx="138">
                  <c:v>2.3701755182917248</c:v>
                </c:pt>
                <c:pt idx="139">
                  <c:v>2.3701755182917248</c:v>
                </c:pt>
                <c:pt idx="140">
                  <c:v>2.3701755182917248</c:v>
                </c:pt>
                <c:pt idx="141">
                  <c:v>2.3701755182917248</c:v>
                </c:pt>
                <c:pt idx="142">
                  <c:v>2.3701755182917248</c:v>
                </c:pt>
                <c:pt idx="143">
                  <c:v>2.3701755182917252</c:v>
                </c:pt>
                <c:pt idx="144">
                  <c:v>2.3701755182917248</c:v>
                </c:pt>
                <c:pt idx="145">
                  <c:v>2.3701755182917248</c:v>
                </c:pt>
                <c:pt idx="146">
                  <c:v>2.3701755182917248</c:v>
                </c:pt>
                <c:pt idx="147">
                  <c:v>2.3701755182917248</c:v>
                </c:pt>
                <c:pt idx="148">
                  <c:v>2.3701755182917248</c:v>
                </c:pt>
                <c:pt idx="149">
                  <c:v>2.3701755182917252</c:v>
                </c:pt>
                <c:pt idx="150">
                  <c:v>2.3701755182917248</c:v>
                </c:pt>
                <c:pt idx="151">
                  <c:v>2.3701755182917252</c:v>
                </c:pt>
                <c:pt idx="152">
                  <c:v>2.3701755182917248</c:v>
                </c:pt>
                <c:pt idx="153">
                  <c:v>2.3701755182917248</c:v>
                </c:pt>
                <c:pt idx="154">
                  <c:v>2.3701755182917248</c:v>
                </c:pt>
                <c:pt idx="155">
                  <c:v>2.3701755182917243</c:v>
                </c:pt>
                <c:pt idx="156">
                  <c:v>2.3701755182917248</c:v>
                </c:pt>
                <c:pt idx="157">
                  <c:v>2.3701755182917248</c:v>
                </c:pt>
                <c:pt idx="158">
                  <c:v>2.3701755182917248</c:v>
                </c:pt>
                <c:pt idx="159">
                  <c:v>2.3701755182917252</c:v>
                </c:pt>
                <c:pt idx="160">
                  <c:v>2.3701755182917248</c:v>
                </c:pt>
                <c:pt idx="161">
                  <c:v>2.3701755182917248</c:v>
                </c:pt>
                <c:pt idx="162">
                  <c:v>2.3701755182917243</c:v>
                </c:pt>
                <c:pt idx="163">
                  <c:v>2.3701755182917243</c:v>
                </c:pt>
                <c:pt idx="164">
                  <c:v>2.3701755182917252</c:v>
                </c:pt>
                <c:pt idx="165">
                  <c:v>2.3701755182917252</c:v>
                </c:pt>
                <c:pt idx="166">
                  <c:v>2.3701755182917248</c:v>
                </c:pt>
                <c:pt idx="167">
                  <c:v>2.3701755182917248</c:v>
                </c:pt>
                <c:pt idx="168">
                  <c:v>2.3701755182917252</c:v>
                </c:pt>
                <c:pt idx="169">
                  <c:v>2.3701755182917248</c:v>
                </c:pt>
                <c:pt idx="170">
                  <c:v>2.3701755182917243</c:v>
                </c:pt>
                <c:pt idx="171">
                  <c:v>2.3701755182917243</c:v>
                </c:pt>
                <c:pt idx="172">
                  <c:v>2.3701755182917248</c:v>
                </c:pt>
                <c:pt idx="173">
                  <c:v>2.3701755182917252</c:v>
                </c:pt>
                <c:pt idx="174">
                  <c:v>2.3701755182917248</c:v>
                </c:pt>
                <c:pt idx="175">
                  <c:v>2.3701755182917248</c:v>
                </c:pt>
                <c:pt idx="176">
                  <c:v>2.3701755182917252</c:v>
                </c:pt>
                <c:pt idx="177">
                  <c:v>2.3701755182917248</c:v>
                </c:pt>
                <c:pt idx="178">
                  <c:v>2.3701755182917248</c:v>
                </c:pt>
                <c:pt idx="179">
                  <c:v>2.3701755182917252</c:v>
                </c:pt>
                <c:pt idx="180">
                  <c:v>2.3701755182917248</c:v>
                </c:pt>
                <c:pt idx="181">
                  <c:v>2.3701755182917252</c:v>
                </c:pt>
                <c:pt idx="182">
                  <c:v>2.3701755182917243</c:v>
                </c:pt>
                <c:pt idx="183">
                  <c:v>2.3701755182917252</c:v>
                </c:pt>
                <c:pt idx="184">
                  <c:v>2.3701755182917252</c:v>
                </c:pt>
                <c:pt idx="185">
                  <c:v>2.3701755182917248</c:v>
                </c:pt>
                <c:pt idx="186">
                  <c:v>2.3701755182917252</c:v>
                </c:pt>
                <c:pt idx="187">
                  <c:v>2.3701755182917252</c:v>
                </c:pt>
                <c:pt idx="188">
                  <c:v>2.3701755182917248</c:v>
                </c:pt>
                <c:pt idx="189">
                  <c:v>2.3701755182917248</c:v>
                </c:pt>
                <c:pt idx="190">
                  <c:v>2.3701755182917243</c:v>
                </c:pt>
                <c:pt idx="191">
                  <c:v>2.3701755182917252</c:v>
                </c:pt>
                <c:pt idx="192">
                  <c:v>2.3701755182917248</c:v>
                </c:pt>
                <c:pt idx="193">
                  <c:v>2.3701755182917248</c:v>
                </c:pt>
                <c:pt idx="194">
                  <c:v>2.3701755182917248</c:v>
                </c:pt>
                <c:pt idx="195">
                  <c:v>2.3701755182917248</c:v>
                </c:pt>
                <c:pt idx="196">
                  <c:v>2.3701755182917243</c:v>
                </c:pt>
                <c:pt idx="197">
                  <c:v>2.3701755182917248</c:v>
                </c:pt>
                <c:pt idx="198">
                  <c:v>2.3701755182917248</c:v>
                </c:pt>
                <c:pt idx="199">
                  <c:v>2.3701755182917248</c:v>
                </c:pt>
                <c:pt idx="200">
                  <c:v>2.3701755182917248</c:v>
                </c:pt>
                <c:pt idx="201">
                  <c:v>2.3701755182917248</c:v>
                </c:pt>
                <c:pt idx="202">
                  <c:v>2.3701755182917248</c:v>
                </c:pt>
                <c:pt idx="203">
                  <c:v>2.3701755182917248</c:v>
                </c:pt>
                <c:pt idx="204">
                  <c:v>2.3701755182917248</c:v>
                </c:pt>
                <c:pt idx="205">
                  <c:v>2.3701755182917248</c:v>
                </c:pt>
                <c:pt idx="206">
                  <c:v>2.3701755182917248</c:v>
                </c:pt>
                <c:pt idx="207">
                  <c:v>2.3701755182917248</c:v>
                </c:pt>
                <c:pt idx="208">
                  <c:v>2.3701755182917248</c:v>
                </c:pt>
                <c:pt idx="209">
                  <c:v>2.3701755182917252</c:v>
                </c:pt>
                <c:pt idx="210">
                  <c:v>2.3701755182917248</c:v>
                </c:pt>
                <c:pt idx="211">
                  <c:v>2.3701755182917248</c:v>
                </c:pt>
                <c:pt idx="212">
                  <c:v>2.3701755182917248</c:v>
                </c:pt>
                <c:pt idx="213">
                  <c:v>2.3701755182917248</c:v>
                </c:pt>
                <c:pt idx="214">
                  <c:v>2.3701755182917248</c:v>
                </c:pt>
                <c:pt idx="215">
                  <c:v>2.3701755182917248</c:v>
                </c:pt>
                <c:pt idx="216">
                  <c:v>2.3701755182917252</c:v>
                </c:pt>
                <c:pt idx="217">
                  <c:v>2.3701755182917248</c:v>
                </c:pt>
                <c:pt idx="218">
                  <c:v>2.3701755182917248</c:v>
                </c:pt>
                <c:pt idx="219">
                  <c:v>2.3701755182917248</c:v>
                </c:pt>
                <c:pt idx="220">
                  <c:v>2.3701755182917252</c:v>
                </c:pt>
                <c:pt idx="221">
                  <c:v>2.3701755182917252</c:v>
                </c:pt>
                <c:pt idx="222">
                  <c:v>2.3701755182917248</c:v>
                </c:pt>
                <c:pt idx="223">
                  <c:v>2.3701755182917248</c:v>
                </c:pt>
                <c:pt idx="224">
                  <c:v>2.3701755182917248</c:v>
                </c:pt>
                <c:pt idx="225">
                  <c:v>2.3701755182917248</c:v>
                </c:pt>
                <c:pt idx="226">
                  <c:v>2.3701755182917252</c:v>
                </c:pt>
                <c:pt idx="227">
                  <c:v>2.3701755182917248</c:v>
                </c:pt>
                <c:pt idx="228">
                  <c:v>2.3701755182917248</c:v>
                </c:pt>
                <c:pt idx="229">
                  <c:v>2.3701755182917248</c:v>
                </c:pt>
                <c:pt idx="230">
                  <c:v>2.3701755182917248</c:v>
                </c:pt>
                <c:pt idx="231">
                  <c:v>2.3701755182917252</c:v>
                </c:pt>
                <c:pt idx="232">
                  <c:v>2.3701755182917248</c:v>
                </c:pt>
                <c:pt idx="233">
                  <c:v>2.3701755182917252</c:v>
                </c:pt>
                <c:pt idx="234">
                  <c:v>2.3701755182917248</c:v>
                </c:pt>
                <c:pt idx="235">
                  <c:v>2.3701755182917248</c:v>
                </c:pt>
                <c:pt idx="236">
                  <c:v>2.3701755182917248</c:v>
                </c:pt>
                <c:pt idx="237">
                  <c:v>2.3701755182917243</c:v>
                </c:pt>
                <c:pt idx="238">
                  <c:v>2.3701755182917243</c:v>
                </c:pt>
                <c:pt idx="239">
                  <c:v>2.3701755182917252</c:v>
                </c:pt>
                <c:pt idx="240">
                  <c:v>2.3701755182917248</c:v>
                </c:pt>
                <c:pt idx="241">
                  <c:v>2.3701755182917252</c:v>
                </c:pt>
                <c:pt idx="242">
                  <c:v>2.3701755182917248</c:v>
                </c:pt>
                <c:pt idx="243">
                  <c:v>2.3701755182917248</c:v>
                </c:pt>
                <c:pt idx="244">
                  <c:v>2.3701755182917248</c:v>
                </c:pt>
                <c:pt idx="245">
                  <c:v>2.3701755182917252</c:v>
                </c:pt>
                <c:pt idx="246">
                  <c:v>2.3701755182917248</c:v>
                </c:pt>
                <c:pt idx="247">
                  <c:v>2.3701755182917252</c:v>
                </c:pt>
                <c:pt idx="248">
                  <c:v>2.3701755182917243</c:v>
                </c:pt>
                <c:pt idx="249">
                  <c:v>2.3701755182917248</c:v>
                </c:pt>
                <c:pt idx="250">
                  <c:v>2.3701755182917248</c:v>
                </c:pt>
                <c:pt idx="251">
                  <c:v>2.3701755182917248</c:v>
                </c:pt>
                <c:pt idx="252">
                  <c:v>2.3701755182917252</c:v>
                </c:pt>
                <c:pt idx="253">
                  <c:v>2.3701755182917248</c:v>
                </c:pt>
                <c:pt idx="254">
                  <c:v>2.3701755182917243</c:v>
                </c:pt>
                <c:pt idx="255">
                  <c:v>2.3701755182917248</c:v>
                </c:pt>
                <c:pt idx="256">
                  <c:v>2.3701755182917248</c:v>
                </c:pt>
                <c:pt idx="257">
                  <c:v>2.3701755182917248</c:v>
                </c:pt>
                <c:pt idx="258">
                  <c:v>2.3701755182917252</c:v>
                </c:pt>
                <c:pt idx="259">
                  <c:v>2.3701755182917252</c:v>
                </c:pt>
                <c:pt idx="260">
                  <c:v>2.3701755182917252</c:v>
                </c:pt>
                <c:pt idx="261">
                  <c:v>2.3701755182917252</c:v>
                </c:pt>
                <c:pt idx="262">
                  <c:v>2.3701755182917252</c:v>
                </c:pt>
                <c:pt idx="263">
                  <c:v>2.3701755182917252</c:v>
                </c:pt>
                <c:pt idx="264">
                  <c:v>2.3701755182917243</c:v>
                </c:pt>
                <c:pt idx="265">
                  <c:v>2.3701755182917243</c:v>
                </c:pt>
                <c:pt idx="266">
                  <c:v>2.3701755182917248</c:v>
                </c:pt>
                <c:pt idx="267">
                  <c:v>2.3701755182917257</c:v>
                </c:pt>
                <c:pt idx="268">
                  <c:v>2.3701755182917252</c:v>
                </c:pt>
                <c:pt idx="269">
                  <c:v>2.3701755182917248</c:v>
                </c:pt>
                <c:pt idx="270">
                  <c:v>2.3701755182917252</c:v>
                </c:pt>
                <c:pt idx="271">
                  <c:v>2.3701755182917248</c:v>
                </c:pt>
                <c:pt idx="272">
                  <c:v>2.3701755182917252</c:v>
                </c:pt>
                <c:pt idx="273">
                  <c:v>2.3701755182917252</c:v>
                </c:pt>
                <c:pt idx="274">
                  <c:v>2.3701755182917248</c:v>
                </c:pt>
                <c:pt idx="275">
                  <c:v>2.3701755182917252</c:v>
                </c:pt>
                <c:pt idx="276">
                  <c:v>2.3701755182917252</c:v>
                </c:pt>
                <c:pt idx="277">
                  <c:v>2.3701755182917252</c:v>
                </c:pt>
                <c:pt idx="278">
                  <c:v>2.3701755182917248</c:v>
                </c:pt>
                <c:pt idx="279">
                  <c:v>2.3701755182917248</c:v>
                </c:pt>
                <c:pt idx="280">
                  <c:v>2.3701755182917252</c:v>
                </c:pt>
                <c:pt idx="281">
                  <c:v>2.3701755182917248</c:v>
                </c:pt>
                <c:pt idx="282">
                  <c:v>2.3701755182917248</c:v>
                </c:pt>
                <c:pt idx="283">
                  <c:v>2.3701755182917243</c:v>
                </c:pt>
                <c:pt idx="284">
                  <c:v>2.3701755182917248</c:v>
                </c:pt>
                <c:pt idx="285">
                  <c:v>2.3701755182917248</c:v>
                </c:pt>
                <c:pt idx="286">
                  <c:v>2.3701755182917248</c:v>
                </c:pt>
                <c:pt idx="287">
                  <c:v>2.3701755182917248</c:v>
                </c:pt>
                <c:pt idx="288">
                  <c:v>2.3701755182917248</c:v>
                </c:pt>
                <c:pt idx="289">
                  <c:v>2.3701755182917252</c:v>
                </c:pt>
                <c:pt idx="290">
                  <c:v>2.3701755182917243</c:v>
                </c:pt>
                <c:pt idx="291">
                  <c:v>2.3701755182917248</c:v>
                </c:pt>
                <c:pt idx="292">
                  <c:v>2.3701755182917248</c:v>
                </c:pt>
                <c:pt idx="293">
                  <c:v>2.3701755182917252</c:v>
                </c:pt>
                <c:pt idx="294">
                  <c:v>2.3701755182917252</c:v>
                </c:pt>
                <c:pt idx="295">
                  <c:v>2.3701755182917248</c:v>
                </c:pt>
                <c:pt idx="296">
                  <c:v>2.3701755182917248</c:v>
                </c:pt>
                <c:pt idx="297">
                  <c:v>2.3701755182917243</c:v>
                </c:pt>
                <c:pt idx="298">
                  <c:v>2.3701755182917252</c:v>
                </c:pt>
                <c:pt idx="299">
                  <c:v>2.3701755182917248</c:v>
                </c:pt>
                <c:pt idx="300">
                  <c:v>2.3701755182917248</c:v>
                </c:pt>
                <c:pt idx="301">
                  <c:v>2.3701755182917248</c:v>
                </c:pt>
                <c:pt idx="302">
                  <c:v>2.3701755182917248</c:v>
                </c:pt>
                <c:pt idx="303">
                  <c:v>2.3701755182917248</c:v>
                </c:pt>
                <c:pt idx="304">
                  <c:v>2.3701755182917243</c:v>
                </c:pt>
                <c:pt idx="305">
                  <c:v>2.3701755182917248</c:v>
                </c:pt>
                <c:pt idx="306">
                  <c:v>2.3701755182917248</c:v>
                </c:pt>
                <c:pt idx="307">
                  <c:v>2.3701755182917248</c:v>
                </c:pt>
                <c:pt idx="308">
                  <c:v>2.3701755182917252</c:v>
                </c:pt>
                <c:pt idx="309">
                  <c:v>2.3701755182917248</c:v>
                </c:pt>
                <c:pt idx="310">
                  <c:v>2.3701755182917252</c:v>
                </c:pt>
                <c:pt idx="311">
                  <c:v>2.3701755182917248</c:v>
                </c:pt>
                <c:pt idx="312">
                  <c:v>2.3701755182917252</c:v>
                </c:pt>
                <c:pt idx="313">
                  <c:v>2.3701755182917248</c:v>
                </c:pt>
                <c:pt idx="314">
                  <c:v>2.3701755182917248</c:v>
                </c:pt>
                <c:pt idx="315">
                  <c:v>2.3701755182917248</c:v>
                </c:pt>
                <c:pt idx="316">
                  <c:v>2.3701755182917243</c:v>
                </c:pt>
                <c:pt idx="317">
                  <c:v>2.3701755182917252</c:v>
                </c:pt>
                <c:pt idx="318">
                  <c:v>2.3701755182917248</c:v>
                </c:pt>
                <c:pt idx="319">
                  <c:v>2.3701755182917248</c:v>
                </c:pt>
                <c:pt idx="320">
                  <c:v>2.3701755182917248</c:v>
                </c:pt>
                <c:pt idx="321">
                  <c:v>2.3701755182917248</c:v>
                </c:pt>
                <c:pt idx="322">
                  <c:v>2.3701755182917248</c:v>
                </c:pt>
                <c:pt idx="323">
                  <c:v>2.3701755182917248</c:v>
                </c:pt>
                <c:pt idx="324">
                  <c:v>2.3701755182917248</c:v>
                </c:pt>
                <c:pt idx="325">
                  <c:v>2.3701755182917248</c:v>
                </c:pt>
                <c:pt idx="326">
                  <c:v>2.3701755182917248</c:v>
                </c:pt>
                <c:pt idx="327">
                  <c:v>2.3701755182917248</c:v>
                </c:pt>
                <c:pt idx="328">
                  <c:v>2.3701755182917243</c:v>
                </c:pt>
                <c:pt idx="329">
                  <c:v>2.3701755182917243</c:v>
                </c:pt>
                <c:pt idx="330">
                  <c:v>2.3701755182917248</c:v>
                </c:pt>
                <c:pt idx="331">
                  <c:v>2.3701755182917252</c:v>
                </c:pt>
                <c:pt idx="332">
                  <c:v>2.3701755182917248</c:v>
                </c:pt>
                <c:pt idx="333">
                  <c:v>2.3701755182917248</c:v>
                </c:pt>
                <c:pt idx="334">
                  <c:v>2.3701755182917252</c:v>
                </c:pt>
                <c:pt idx="335">
                  <c:v>2.3701755182917248</c:v>
                </c:pt>
                <c:pt idx="336">
                  <c:v>2.3701755182917243</c:v>
                </c:pt>
                <c:pt idx="337">
                  <c:v>2.3701755182917248</c:v>
                </c:pt>
                <c:pt idx="338">
                  <c:v>2.3701755182917248</c:v>
                </c:pt>
                <c:pt idx="339">
                  <c:v>2.3701755182917248</c:v>
                </c:pt>
                <c:pt idx="340">
                  <c:v>2.3701755182917243</c:v>
                </c:pt>
                <c:pt idx="341">
                  <c:v>2.3701755182917243</c:v>
                </c:pt>
                <c:pt idx="342">
                  <c:v>2.3701755182917248</c:v>
                </c:pt>
                <c:pt idx="343">
                  <c:v>2.3701755182917243</c:v>
                </c:pt>
                <c:pt idx="344">
                  <c:v>2.3701755182917252</c:v>
                </c:pt>
                <c:pt idx="345">
                  <c:v>2.3701755182917243</c:v>
                </c:pt>
                <c:pt idx="346">
                  <c:v>2.3701755182917248</c:v>
                </c:pt>
                <c:pt idx="347">
                  <c:v>2.3701755182917248</c:v>
                </c:pt>
                <c:pt idx="348">
                  <c:v>2.3701755182917248</c:v>
                </c:pt>
                <c:pt idx="349">
                  <c:v>2.3701755182917243</c:v>
                </c:pt>
                <c:pt idx="350">
                  <c:v>2.3701755182917248</c:v>
                </c:pt>
                <c:pt idx="351">
                  <c:v>2.3701755182917248</c:v>
                </c:pt>
                <c:pt idx="352">
                  <c:v>2.3701755182917243</c:v>
                </c:pt>
                <c:pt idx="353">
                  <c:v>2.3701755182917248</c:v>
                </c:pt>
                <c:pt idx="354">
                  <c:v>2.3701755182917252</c:v>
                </c:pt>
                <c:pt idx="355">
                  <c:v>2.3701755182917248</c:v>
                </c:pt>
                <c:pt idx="356">
                  <c:v>2.3701755182917252</c:v>
                </c:pt>
                <c:pt idx="357">
                  <c:v>2.3701755182917252</c:v>
                </c:pt>
                <c:pt idx="358">
                  <c:v>2.3701755182917252</c:v>
                </c:pt>
                <c:pt idx="359">
                  <c:v>2.3701755182917248</c:v>
                </c:pt>
                <c:pt idx="360">
                  <c:v>2.3701755182917248</c:v>
                </c:pt>
                <c:pt idx="361">
                  <c:v>2.3701755182917248</c:v>
                </c:pt>
                <c:pt idx="362">
                  <c:v>2.3701755182917252</c:v>
                </c:pt>
                <c:pt idx="363">
                  <c:v>2.3701755182917252</c:v>
                </c:pt>
                <c:pt idx="364">
                  <c:v>2.3701755182917248</c:v>
                </c:pt>
                <c:pt idx="365">
                  <c:v>2.3701755182917248</c:v>
                </c:pt>
                <c:pt idx="366">
                  <c:v>2.3701755182917248</c:v>
                </c:pt>
                <c:pt idx="367">
                  <c:v>2.3701755182917248</c:v>
                </c:pt>
                <c:pt idx="368">
                  <c:v>2.3701755182917248</c:v>
                </c:pt>
                <c:pt idx="369">
                  <c:v>2.3701755182917248</c:v>
                </c:pt>
                <c:pt idx="370">
                  <c:v>2.3701755182917252</c:v>
                </c:pt>
                <c:pt idx="371">
                  <c:v>2.3701755182917243</c:v>
                </c:pt>
                <c:pt idx="372">
                  <c:v>2.3701755182917252</c:v>
                </c:pt>
                <c:pt idx="373">
                  <c:v>2.3701755182917248</c:v>
                </c:pt>
                <c:pt idx="374">
                  <c:v>2.3701755182917252</c:v>
                </c:pt>
                <c:pt idx="375">
                  <c:v>2.3701755182917248</c:v>
                </c:pt>
                <c:pt idx="376">
                  <c:v>2.3701755182917252</c:v>
                </c:pt>
                <c:pt idx="377">
                  <c:v>2.3701755182917252</c:v>
                </c:pt>
                <c:pt idx="378">
                  <c:v>2.3701755182917257</c:v>
                </c:pt>
                <c:pt idx="379">
                  <c:v>2.3701755182917243</c:v>
                </c:pt>
                <c:pt idx="380">
                  <c:v>2.3701755182917252</c:v>
                </c:pt>
                <c:pt idx="381">
                  <c:v>2.3701755182917243</c:v>
                </c:pt>
                <c:pt idx="382">
                  <c:v>2.3701755182917243</c:v>
                </c:pt>
                <c:pt idx="383">
                  <c:v>2.3701755182917248</c:v>
                </c:pt>
                <c:pt idx="384">
                  <c:v>2.3701755182917248</c:v>
                </c:pt>
                <c:pt idx="385">
                  <c:v>2.3701755182917248</c:v>
                </c:pt>
                <c:pt idx="386">
                  <c:v>2.3701755182917248</c:v>
                </c:pt>
                <c:pt idx="387">
                  <c:v>2.3701755182917248</c:v>
                </c:pt>
                <c:pt idx="388">
                  <c:v>2.3701755182917243</c:v>
                </c:pt>
                <c:pt idx="389">
                  <c:v>2.3701755182917243</c:v>
                </c:pt>
                <c:pt idx="390">
                  <c:v>2.3701755182917252</c:v>
                </c:pt>
                <c:pt idx="391">
                  <c:v>2.3701755182917252</c:v>
                </c:pt>
                <c:pt idx="392">
                  <c:v>2.3701755182917252</c:v>
                </c:pt>
                <c:pt idx="393">
                  <c:v>2.3701755182917252</c:v>
                </c:pt>
                <c:pt idx="394">
                  <c:v>2.3701755182917248</c:v>
                </c:pt>
                <c:pt idx="395">
                  <c:v>2.3701755182917243</c:v>
                </c:pt>
                <c:pt idx="396">
                  <c:v>2.3701755182917248</c:v>
                </c:pt>
                <c:pt idx="397">
                  <c:v>2.3701755182917248</c:v>
                </c:pt>
                <c:pt idx="398">
                  <c:v>2.3701755182917248</c:v>
                </c:pt>
                <c:pt idx="399">
                  <c:v>2.3701755182917248</c:v>
                </c:pt>
                <c:pt idx="400">
                  <c:v>2.3701755182917248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'EC8 (2004)'!$G$6</c:f>
              <c:strCache>
                <c:ptCount val="1"/>
                <c:pt idx="0">
                  <c:v>Tb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(2004)'!$D$29,'EC8 (2004)'!$D$29)</c:f>
              <c:numCache>
                <c:formatCode>0.00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xVal>
          <c:yVal>
            <c:numRef>
              <c:f>('EC8 (2004)'!$K$3,'EC8 (2004)'!$F$29)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1.9751462652431044E-2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'EC8 (2004)'!$G$7</c:f>
              <c:strCache>
                <c:ptCount val="1"/>
                <c:pt idx="0">
                  <c:v>Tc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(2004)'!$D$30,'EC8 (2004)'!$D$30)</c:f>
              <c:numCache>
                <c:formatCode>0.00</c:formatCode>
                <c:ptCount val="2"/>
                <c:pt idx="0">
                  <c:v>0.25</c:v>
                </c:pt>
                <c:pt idx="1">
                  <c:v>0.25</c:v>
                </c:pt>
              </c:numCache>
            </c:numRef>
          </c:xVal>
          <c:yVal>
            <c:numRef>
              <c:f>('EC8 (2004)'!$K$3,'EC8 (2004)'!$F$30)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0.49378656631077605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'EC8 (2004)'!$G$8</c:f>
              <c:strCache>
                <c:ptCount val="1"/>
                <c:pt idx="0">
                  <c:v>Td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(2004)'!$D$31,'EC8 (2004)'!$D$31)</c:f>
              <c:numCache>
                <c:formatCode>0.00</c:formatCode>
                <c:ptCount val="2"/>
                <c:pt idx="0">
                  <c:v>1.2</c:v>
                </c:pt>
                <c:pt idx="1">
                  <c:v>1.2</c:v>
                </c:pt>
              </c:numCache>
            </c:numRef>
          </c:xVal>
          <c:yVal>
            <c:numRef>
              <c:f>('EC8 (2004)'!$K$3,'EC8 (2004)'!$F$31)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2.3701755182917248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59104"/>
        <c:axId val="184561024"/>
      </c:scatterChart>
      <c:valAx>
        <c:axId val="184559104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561024"/>
        <c:crosses val="autoZero"/>
        <c:crossBetween val="midCat"/>
      </c:valAx>
      <c:valAx>
        <c:axId val="184561024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[cm]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55910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'EC8 (2004)'!$L$1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'EC8 (2004)'!$M$3:$M$403</c:f>
              <c:numCache>
                <c:formatCode>0.0000</c:formatCode>
                <c:ptCount val="401"/>
                <c:pt idx="0">
                  <c:v>0</c:v>
                </c:pt>
                <c:pt idx="1">
                  <c:v>3.4565059641754325E-3</c:v>
                </c:pt>
                <c:pt idx="2">
                  <c:v>1.9751462652431044E-2</c:v>
                </c:pt>
                <c:pt idx="3">
                  <c:v>4.4440790967969844E-2</c:v>
                </c:pt>
                <c:pt idx="4">
                  <c:v>7.9005850609724176E-2</c:v>
                </c:pt>
                <c:pt idx="5">
                  <c:v>0.12344664157769401</c:v>
                </c:pt>
                <c:pt idx="6">
                  <c:v>0.17776316387187938</c:v>
                </c:pt>
                <c:pt idx="7">
                  <c:v>0.24195541749228025</c:v>
                </c:pt>
                <c:pt idx="8">
                  <c:v>0.31602340243889671</c:v>
                </c:pt>
                <c:pt idx="9">
                  <c:v>0.39996711871172863</c:v>
                </c:pt>
                <c:pt idx="10">
                  <c:v>0.49378656631077605</c:v>
                </c:pt>
                <c:pt idx="11">
                  <c:v>0.54316522294185365</c:v>
                </c:pt>
                <c:pt idx="12">
                  <c:v>0.5925438795729312</c:v>
                </c:pt>
                <c:pt idx="13">
                  <c:v>0.64192253620400885</c:v>
                </c:pt>
                <c:pt idx="14">
                  <c:v>0.6913011928350864</c:v>
                </c:pt>
                <c:pt idx="15">
                  <c:v>0.74067984946616405</c:v>
                </c:pt>
                <c:pt idx="16">
                  <c:v>0.79005850609724182</c:v>
                </c:pt>
                <c:pt idx="17">
                  <c:v>0.83943716272831925</c:v>
                </c:pt>
                <c:pt idx="18">
                  <c:v>0.8888158193593968</c:v>
                </c:pt>
                <c:pt idx="19">
                  <c:v>0.93819447599047445</c:v>
                </c:pt>
                <c:pt idx="20">
                  <c:v>0.98757313262155211</c:v>
                </c:pt>
                <c:pt idx="21">
                  <c:v>1.0369517892526297</c:v>
                </c:pt>
                <c:pt idx="22">
                  <c:v>1.0863304458837073</c:v>
                </c:pt>
                <c:pt idx="23">
                  <c:v>1.1357091025147847</c:v>
                </c:pt>
                <c:pt idx="24">
                  <c:v>1.1850877591458624</c:v>
                </c:pt>
                <c:pt idx="25">
                  <c:v>1.2344664157769401</c:v>
                </c:pt>
                <c:pt idx="26">
                  <c:v>1.2838450724080177</c:v>
                </c:pt>
                <c:pt idx="27">
                  <c:v>1.3332237290390954</c:v>
                </c:pt>
                <c:pt idx="28">
                  <c:v>1.3826023856701728</c:v>
                </c:pt>
                <c:pt idx="29">
                  <c:v>1.4319810423012507</c:v>
                </c:pt>
                <c:pt idx="30">
                  <c:v>1.4813596989323281</c:v>
                </c:pt>
                <c:pt idx="31">
                  <c:v>1.530738355563406</c:v>
                </c:pt>
                <c:pt idx="32">
                  <c:v>1.5801170121944836</c:v>
                </c:pt>
                <c:pt idx="33">
                  <c:v>1.6294956688255609</c:v>
                </c:pt>
                <c:pt idx="34">
                  <c:v>1.6788743254566385</c:v>
                </c:pt>
                <c:pt idx="35">
                  <c:v>1.7282529820877164</c:v>
                </c:pt>
                <c:pt idx="36">
                  <c:v>1.7776316387187936</c:v>
                </c:pt>
                <c:pt idx="37">
                  <c:v>1.8270102953498717</c:v>
                </c:pt>
                <c:pt idx="38">
                  <c:v>1.8763889519809489</c:v>
                </c:pt>
                <c:pt idx="39">
                  <c:v>1.925767608612027</c:v>
                </c:pt>
                <c:pt idx="40">
                  <c:v>1.9751462652431042</c:v>
                </c:pt>
                <c:pt idx="41">
                  <c:v>2.0245249218741814</c:v>
                </c:pt>
                <c:pt idx="42">
                  <c:v>2.0739035785052593</c:v>
                </c:pt>
                <c:pt idx="43">
                  <c:v>2.1232822351363367</c:v>
                </c:pt>
                <c:pt idx="44">
                  <c:v>2.1726608917674146</c:v>
                </c:pt>
                <c:pt idx="45">
                  <c:v>2.2220395483984925</c:v>
                </c:pt>
                <c:pt idx="46">
                  <c:v>2.2714182050295695</c:v>
                </c:pt>
                <c:pt idx="47">
                  <c:v>2.3207968616606474</c:v>
                </c:pt>
                <c:pt idx="48">
                  <c:v>2.3701755182917248</c:v>
                </c:pt>
                <c:pt idx="49">
                  <c:v>2.3701755182917243</c:v>
                </c:pt>
                <c:pt idx="50">
                  <c:v>2.3701755182917248</c:v>
                </c:pt>
                <c:pt idx="51">
                  <c:v>2.3701755182917248</c:v>
                </c:pt>
                <c:pt idx="52">
                  <c:v>2.3701755182917248</c:v>
                </c:pt>
                <c:pt idx="53">
                  <c:v>2.3701755182917248</c:v>
                </c:pt>
                <c:pt idx="54">
                  <c:v>2.3701755182917248</c:v>
                </c:pt>
                <c:pt idx="55">
                  <c:v>2.3701755182917248</c:v>
                </c:pt>
                <c:pt idx="56">
                  <c:v>2.3701755182917248</c:v>
                </c:pt>
                <c:pt idx="57">
                  <c:v>2.3701755182917243</c:v>
                </c:pt>
                <c:pt idx="58">
                  <c:v>2.3701755182917248</c:v>
                </c:pt>
                <c:pt idx="59">
                  <c:v>2.3701755182917248</c:v>
                </c:pt>
                <c:pt idx="60">
                  <c:v>2.3701755182917248</c:v>
                </c:pt>
                <c:pt idx="61">
                  <c:v>2.3701755182917248</c:v>
                </c:pt>
                <c:pt idx="62">
                  <c:v>2.3701755182917252</c:v>
                </c:pt>
                <c:pt idx="63">
                  <c:v>2.3701755182917248</c:v>
                </c:pt>
                <c:pt idx="64">
                  <c:v>2.3701755182917248</c:v>
                </c:pt>
                <c:pt idx="65">
                  <c:v>2.3701755182917248</c:v>
                </c:pt>
                <c:pt idx="66">
                  <c:v>2.3701755182917248</c:v>
                </c:pt>
                <c:pt idx="67">
                  <c:v>2.3701755182917248</c:v>
                </c:pt>
                <c:pt idx="68">
                  <c:v>2.3701755182917248</c:v>
                </c:pt>
                <c:pt idx="69">
                  <c:v>2.3701755182917248</c:v>
                </c:pt>
                <c:pt idx="70">
                  <c:v>2.3701755182917248</c:v>
                </c:pt>
                <c:pt idx="71">
                  <c:v>2.3701755182917248</c:v>
                </c:pt>
                <c:pt idx="72">
                  <c:v>2.3701755182917248</c:v>
                </c:pt>
                <c:pt idx="73">
                  <c:v>2.3701755182917248</c:v>
                </c:pt>
                <c:pt idx="74">
                  <c:v>2.3701755182917248</c:v>
                </c:pt>
                <c:pt idx="75">
                  <c:v>2.3701755182917248</c:v>
                </c:pt>
                <c:pt idx="76">
                  <c:v>2.3701755182917248</c:v>
                </c:pt>
                <c:pt idx="77">
                  <c:v>2.3701755182917248</c:v>
                </c:pt>
                <c:pt idx="78">
                  <c:v>2.3701755182917248</c:v>
                </c:pt>
                <c:pt idx="79">
                  <c:v>2.3701755182917248</c:v>
                </c:pt>
                <c:pt idx="80">
                  <c:v>2.3701755182917248</c:v>
                </c:pt>
                <c:pt idx="81">
                  <c:v>2.3701755182917243</c:v>
                </c:pt>
                <c:pt idx="82">
                  <c:v>2.3701755182917252</c:v>
                </c:pt>
                <c:pt idx="83">
                  <c:v>2.3701755182917248</c:v>
                </c:pt>
                <c:pt idx="84">
                  <c:v>2.3701755182917252</c:v>
                </c:pt>
                <c:pt idx="85">
                  <c:v>2.3701755182917243</c:v>
                </c:pt>
                <c:pt idx="86">
                  <c:v>2.3701755182917248</c:v>
                </c:pt>
                <c:pt idx="87">
                  <c:v>2.3701755182917248</c:v>
                </c:pt>
                <c:pt idx="88">
                  <c:v>2.3701755182917252</c:v>
                </c:pt>
                <c:pt idx="89">
                  <c:v>2.3701755182917248</c:v>
                </c:pt>
                <c:pt idx="90">
                  <c:v>2.3701755182917248</c:v>
                </c:pt>
                <c:pt idx="91">
                  <c:v>2.3701755182917243</c:v>
                </c:pt>
                <c:pt idx="92">
                  <c:v>2.3701755182917252</c:v>
                </c:pt>
                <c:pt idx="93">
                  <c:v>2.3701755182917252</c:v>
                </c:pt>
                <c:pt idx="94">
                  <c:v>2.3701755182917248</c:v>
                </c:pt>
                <c:pt idx="95">
                  <c:v>2.3701755182917243</c:v>
                </c:pt>
                <c:pt idx="96">
                  <c:v>2.3701755182917248</c:v>
                </c:pt>
                <c:pt idx="97">
                  <c:v>2.3701755182917248</c:v>
                </c:pt>
                <c:pt idx="98">
                  <c:v>2.3701755182917243</c:v>
                </c:pt>
                <c:pt idx="99">
                  <c:v>2.3701755182917248</c:v>
                </c:pt>
                <c:pt idx="100">
                  <c:v>2.3701755182917248</c:v>
                </c:pt>
                <c:pt idx="101">
                  <c:v>2.3701755182917248</c:v>
                </c:pt>
                <c:pt idx="102">
                  <c:v>2.3701755182917248</c:v>
                </c:pt>
                <c:pt idx="103">
                  <c:v>2.3701755182917248</c:v>
                </c:pt>
                <c:pt idx="104">
                  <c:v>2.3701755182917248</c:v>
                </c:pt>
                <c:pt idx="105">
                  <c:v>2.3701755182917248</c:v>
                </c:pt>
                <c:pt idx="106">
                  <c:v>2.3701755182917248</c:v>
                </c:pt>
                <c:pt idx="107">
                  <c:v>2.3701755182917252</c:v>
                </c:pt>
                <c:pt idx="108">
                  <c:v>2.3701755182917248</c:v>
                </c:pt>
                <c:pt idx="109">
                  <c:v>2.3701755182917248</c:v>
                </c:pt>
                <c:pt idx="110">
                  <c:v>2.3701755182917248</c:v>
                </c:pt>
                <c:pt idx="111">
                  <c:v>2.3701755182917243</c:v>
                </c:pt>
                <c:pt idx="112">
                  <c:v>2.3701755182917248</c:v>
                </c:pt>
                <c:pt idx="113">
                  <c:v>2.3701755182917252</c:v>
                </c:pt>
                <c:pt idx="114">
                  <c:v>2.3701755182917243</c:v>
                </c:pt>
                <c:pt idx="115">
                  <c:v>2.3701755182917252</c:v>
                </c:pt>
                <c:pt idx="116">
                  <c:v>2.3701755182917248</c:v>
                </c:pt>
                <c:pt idx="117">
                  <c:v>2.3701755182917252</c:v>
                </c:pt>
                <c:pt idx="118">
                  <c:v>2.3701755182917248</c:v>
                </c:pt>
                <c:pt idx="119">
                  <c:v>2.3701755182917248</c:v>
                </c:pt>
                <c:pt idx="120">
                  <c:v>2.3701755182917248</c:v>
                </c:pt>
                <c:pt idx="121">
                  <c:v>2.3701755182917248</c:v>
                </c:pt>
                <c:pt idx="122">
                  <c:v>2.3701755182917248</c:v>
                </c:pt>
                <c:pt idx="123">
                  <c:v>2.3701755182917248</c:v>
                </c:pt>
                <c:pt idx="124">
                  <c:v>2.3701755182917252</c:v>
                </c:pt>
                <c:pt idx="125">
                  <c:v>2.3701755182917248</c:v>
                </c:pt>
                <c:pt idx="126">
                  <c:v>2.3701755182917248</c:v>
                </c:pt>
                <c:pt idx="127">
                  <c:v>2.3701755182917248</c:v>
                </c:pt>
                <c:pt idx="128">
                  <c:v>2.3701755182917248</c:v>
                </c:pt>
                <c:pt idx="129">
                  <c:v>2.3701755182917252</c:v>
                </c:pt>
                <c:pt idx="130">
                  <c:v>2.3701755182917248</c:v>
                </c:pt>
                <c:pt idx="131">
                  <c:v>2.3701755182917252</c:v>
                </c:pt>
                <c:pt idx="132">
                  <c:v>2.3701755182917248</c:v>
                </c:pt>
                <c:pt idx="133">
                  <c:v>2.3701755182917243</c:v>
                </c:pt>
                <c:pt idx="134">
                  <c:v>2.3701755182917248</c:v>
                </c:pt>
                <c:pt idx="135">
                  <c:v>2.3701755182917248</c:v>
                </c:pt>
                <c:pt idx="136">
                  <c:v>2.3701755182917248</c:v>
                </c:pt>
                <c:pt idx="137">
                  <c:v>2.3701755182917248</c:v>
                </c:pt>
                <c:pt idx="138">
                  <c:v>2.3701755182917248</c:v>
                </c:pt>
                <c:pt idx="139">
                  <c:v>2.3701755182917248</c:v>
                </c:pt>
                <c:pt idx="140">
                  <c:v>2.3701755182917248</c:v>
                </c:pt>
                <c:pt idx="141">
                  <c:v>2.3701755182917248</c:v>
                </c:pt>
                <c:pt idx="142">
                  <c:v>2.3701755182917248</c:v>
                </c:pt>
                <c:pt idx="143">
                  <c:v>2.3701755182917252</c:v>
                </c:pt>
                <c:pt idx="144">
                  <c:v>2.3701755182917248</c:v>
                </c:pt>
                <c:pt idx="145">
                  <c:v>2.3701755182917248</c:v>
                </c:pt>
                <c:pt idx="146">
                  <c:v>2.3701755182917248</c:v>
                </c:pt>
                <c:pt idx="147">
                  <c:v>2.3701755182917248</c:v>
                </c:pt>
                <c:pt idx="148">
                  <c:v>2.3701755182917248</c:v>
                </c:pt>
                <c:pt idx="149">
                  <c:v>2.3701755182917252</c:v>
                </c:pt>
                <c:pt idx="150">
                  <c:v>2.3701755182917248</c:v>
                </c:pt>
                <c:pt idx="151">
                  <c:v>2.3701755182917252</c:v>
                </c:pt>
                <c:pt idx="152">
                  <c:v>2.3701755182917248</c:v>
                </c:pt>
                <c:pt idx="153">
                  <c:v>2.3701755182917248</c:v>
                </c:pt>
                <c:pt idx="154">
                  <c:v>2.3701755182917248</c:v>
                </c:pt>
                <c:pt idx="155">
                  <c:v>2.3701755182917243</c:v>
                </c:pt>
                <c:pt idx="156">
                  <c:v>2.3701755182917248</c:v>
                </c:pt>
                <c:pt idx="157">
                  <c:v>2.3701755182917248</c:v>
                </c:pt>
                <c:pt idx="158">
                  <c:v>2.3701755182917248</c:v>
                </c:pt>
                <c:pt idx="159">
                  <c:v>2.3701755182917252</c:v>
                </c:pt>
                <c:pt idx="160">
                  <c:v>2.3701755182917248</c:v>
                </c:pt>
                <c:pt idx="161">
                  <c:v>2.3701755182917248</c:v>
                </c:pt>
                <c:pt idx="162">
                  <c:v>2.3701755182917243</c:v>
                </c:pt>
                <c:pt idx="163">
                  <c:v>2.3701755182917243</c:v>
                </c:pt>
                <c:pt idx="164">
                  <c:v>2.3701755182917252</c:v>
                </c:pt>
                <c:pt idx="165">
                  <c:v>2.3701755182917252</c:v>
                </c:pt>
                <c:pt idx="166">
                  <c:v>2.3701755182917248</c:v>
                </c:pt>
                <c:pt idx="167">
                  <c:v>2.3701755182917248</c:v>
                </c:pt>
                <c:pt idx="168">
                  <c:v>2.3701755182917252</c:v>
                </c:pt>
                <c:pt idx="169">
                  <c:v>2.3701755182917248</c:v>
                </c:pt>
                <c:pt idx="170">
                  <c:v>2.3701755182917243</c:v>
                </c:pt>
                <c:pt idx="171">
                  <c:v>2.3701755182917243</c:v>
                </c:pt>
                <c:pt idx="172">
                  <c:v>2.3701755182917248</c:v>
                </c:pt>
                <c:pt idx="173">
                  <c:v>2.3701755182917252</c:v>
                </c:pt>
                <c:pt idx="174">
                  <c:v>2.3701755182917248</c:v>
                </c:pt>
                <c:pt idx="175">
                  <c:v>2.3701755182917248</c:v>
                </c:pt>
                <c:pt idx="176">
                  <c:v>2.3701755182917252</c:v>
                </c:pt>
                <c:pt idx="177">
                  <c:v>2.3701755182917248</c:v>
                </c:pt>
                <c:pt idx="178">
                  <c:v>2.3701755182917248</c:v>
                </c:pt>
                <c:pt idx="179">
                  <c:v>2.3701755182917252</c:v>
                </c:pt>
                <c:pt idx="180">
                  <c:v>2.3701755182917248</c:v>
                </c:pt>
                <c:pt idx="181">
                  <c:v>2.3701755182917252</c:v>
                </c:pt>
                <c:pt idx="182">
                  <c:v>2.3701755182917243</c:v>
                </c:pt>
                <c:pt idx="183">
                  <c:v>2.3701755182917252</c:v>
                </c:pt>
                <c:pt idx="184">
                  <c:v>2.3701755182917252</c:v>
                </c:pt>
                <c:pt idx="185">
                  <c:v>2.3701755182917248</c:v>
                </c:pt>
                <c:pt idx="186">
                  <c:v>2.3701755182917252</c:v>
                </c:pt>
                <c:pt idx="187">
                  <c:v>2.3701755182917252</c:v>
                </c:pt>
                <c:pt idx="188">
                  <c:v>2.3701755182917248</c:v>
                </c:pt>
                <c:pt idx="189">
                  <c:v>2.3701755182917248</c:v>
                </c:pt>
                <c:pt idx="190">
                  <c:v>2.3701755182917243</c:v>
                </c:pt>
                <c:pt idx="191">
                  <c:v>2.3701755182917252</c:v>
                </c:pt>
                <c:pt idx="192">
                  <c:v>2.3701755182917248</c:v>
                </c:pt>
                <c:pt idx="193">
                  <c:v>2.3701755182917248</c:v>
                </c:pt>
                <c:pt idx="194">
                  <c:v>2.3701755182917248</c:v>
                </c:pt>
                <c:pt idx="195">
                  <c:v>2.3701755182917248</c:v>
                </c:pt>
                <c:pt idx="196">
                  <c:v>2.3701755182917243</c:v>
                </c:pt>
                <c:pt idx="197">
                  <c:v>2.3701755182917248</c:v>
                </c:pt>
                <c:pt idx="198">
                  <c:v>2.3701755182917248</c:v>
                </c:pt>
                <c:pt idx="199">
                  <c:v>2.3701755182917248</c:v>
                </c:pt>
                <c:pt idx="200">
                  <c:v>2.3701755182917248</c:v>
                </c:pt>
                <c:pt idx="201">
                  <c:v>2.3701755182917248</c:v>
                </c:pt>
                <c:pt idx="202">
                  <c:v>2.3701755182917248</c:v>
                </c:pt>
                <c:pt idx="203">
                  <c:v>2.3701755182917248</c:v>
                </c:pt>
                <c:pt idx="204">
                  <c:v>2.3701755182917248</c:v>
                </c:pt>
                <c:pt idx="205">
                  <c:v>2.3701755182917248</c:v>
                </c:pt>
                <c:pt idx="206">
                  <c:v>2.3701755182917248</c:v>
                </c:pt>
                <c:pt idx="207">
                  <c:v>2.3701755182917248</c:v>
                </c:pt>
                <c:pt idx="208">
                  <c:v>2.3701755182917248</c:v>
                </c:pt>
                <c:pt idx="209">
                  <c:v>2.3701755182917252</c:v>
                </c:pt>
                <c:pt idx="210">
                  <c:v>2.3701755182917248</c:v>
                </c:pt>
                <c:pt idx="211">
                  <c:v>2.3701755182917248</c:v>
                </c:pt>
                <c:pt idx="212">
                  <c:v>2.3701755182917248</c:v>
                </c:pt>
                <c:pt idx="213">
                  <c:v>2.3701755182917248</c:v>
                </c:pt>
                <c:pt idx="214">
                  <c:v>2.3701755182917248</c:v>
                </c:pt>
                <c:pt idx="215">
                  <c:v>2.3701755182917248</c:v>
                </c:pt>
                <c:pt idx="216">
                  <c:v>2.3701755182917252</c:v>
                </c:pt>
                <c:pt idx="217">
                  <c:v>2.3701755182917248</c:v>
                </c:pt>
                <c:pt idx="218">
                  <c:v>2.3701755182917248</c:v>
                </c:pt>
                <c:pt idx="219">
                  <c:v>2.3701755182917248</c:v>
                </c:pt>
                <c:pt idx="220">
                  <c:v>2.3701755182917252</c:v>
                </c:pt>
                <c:pt idx="221">
                  <c:v>2.3701755182917252</c:v>
                </c:pt>
                <c:pt idx="222">
                  <c:v>2.3701755182917248</c:v>
                </c:pt>
                <c:pt idx="223">
                  <c:v>2.3701755182917248</c:v>
                </c:pt>
                <c:pt idx="224">
                  <c:v>2.3701755182917248</c:v>
                </c:pt>
                <c:pt idx="225">
                  <c:v>2.3701755182917248</c:v>
                </c:pt>
                <c:pt idx="226">
                  <c:v>2.3701755182917252</c:v>
                </c:pt>
                <c:pt idx="227">
                  <c:v>2.3701755182917248</c:v>
                </c:pt>
                <c:pt idx="228">
                  <c:v>2.3701755182917248</c:v>
                </c:pt>
                <c:pt idx="229">
                  <c:v>2.3701755182917248</c:v>
                </c:pt>
                <c:pt idx="230">
                  <c:v>2.3701755182917248</c:v>
                </c:pt>
                <c:pt idx="231">
                  <c:v>2.3701755182917252</c:v>
                </c:pt>
                <c:pt idx="232">
                  <c:v>2.3701755182917248</c:v>
                </c:pt>
                <c:pt idx="233">
                  <c:v>2.3701755182917252</c:v>
                </c:pt>
                <c:pt idx="234">
                  <c:v>2.3701755182917248</c:v>
                </c:pt>
                <c:pt idx="235">
                  <c:v>2.3701755182917248</c:v>
                </c:pt>
                <c:pt idx="236">
                  <c:v>2.3701755182917248</c:v>
                </c:pt>
                <c:pt idx="237">
                  <c:v>2.3701755182917243</c:v>
                </c:pt>
                <c:pt idx="238">
                  <c:v>2.3701755182917243</c:v>
                </c:pt>
                <c:pt idx="239">
                  <c:v>2.3701755182917252</c:v>
                </c:pt>
                <c:pt idx="240">
                  <c:v>2.3701755182917248</c:v>
                </c:pt>
                <c:pt idx="241">
                  <c:v>2.3701755182917252</c:v>
                </c:pt>
                <c:pt idx="242">
                  <c:v>2.3701755182917248</c:v>
                </c:pt>
                <c:pt idx="243">
                  <c:v>2.3701755182917248</c:v>
                </c:pt>
                <c:pt idx="244">
                  <c:v>2.3701755182917248</c:v>
                </c:pt>
                <c:pt idx="245">
                  <c:v>2.3701755182917252</c:v>
                </c:pt>
                <c:pt idx="246">
                  <c:v>2.3701755182917248</c:v>
                </c:pt>
                <c:pt idx="247">
                  <c:v>2.3701755182917252</c:v>
                </c:pt>
                <c:pt idx="248">
                  <c:v>2.3701755182917243</c:v>
                </c:pt>
                <c:pt idx="249">
                  <c:v>2.3701755182917248</c:v>
                </c:pt>
                <c:pt idx="250">
                  <c:v>2.3701755182917248</c:v>
                </c:pt>
                <c:pt idx="251">
                  <c:v>2.3701755182917248</c:v>
                </c:pt>
                <c:pt idx="252">
                  <c:v>2.3701755182917252</c:v>
                </c:pt>
                <c:pt idx="253">
                  <c:v>2.3701755182917248</c:v>
                </c:pt>
                <c:pt idx="254">
                  <c:v>2.3701755182917243</c:v>
                </c:pt>
                <c:pt idx="255">
                  <c:v>2.3701755182917248</c:v>
                </c:pt>
                <c:pt idx="256">
                  <c:v>2.3701755182917248</c:v>
                </c:pt>
                <c:pt idx="257">
                  <c:v>2.3701755182917248</c:v>
                </c:pt>
                <c:pt idx="258">
                  <c:v>2.3701755182917252</c:v>
                </c:pt>
                <c:pt idx="259">
                  <c:v>2.3701755182917252</c:v>
                </c:pt>
                <c:pt idx="260">
                  <c:v>2.3701755182917252</c:v>
                </c:pt>
                <c:pt idx="261">
                  <c:v>2.3701755182917252</c:v>
                </c:pt>
                <c:pt idx="262">
                  <c:v>2.3701755182917252</c:v>
                </c:pt>
                <c:pt idx="263">
                  <c:v>2.3701755182917252</c:v>
                </c:pt>
                <c:pt idx="264">
                  <c:v>2.3701755182917243</c:v>
                </c:pt>
                <c:pt idx="265">
                  <c:v>2.3701755182917243</c:v>
                </c:pt>
                <c:pt idx="266">
                  <c:v>2.3701755182917248</c:v>
                </c:pt>
                <c:pt idx="267">
                  <c:v>2.3701755182917257</c:v>
                </c:pt>
                <c:pt idx="268">
                  <c:v>2.3701755182917252</c:v>
                </c:pt>
                <c:pt idx="269">
                  <c:v>2.3701755182917248</c:v>
                </c:pt>
                <c:pt idx="270">
                  <c:v>2.3701755182917252</c:v>
                </c:pt>
                <c:pt idx="271">
                  <c:v>2.3701755182917248</c:v>
                </c:pt>
                <c:pt idx="272">
                  <c:v>2.3701755182917252</c:v>
                </c:pt>
                <c:pt idx="273">
                  <c:v>2.3701755182917252</c:v>
                </c:pt>
                <c:pt idx="274">
                  <c:v>2.3701755182917248</c:v>
                </c:pt>
                <c:pt idx="275">
                  <c:v>2.3701755182917252</c:v>
                </c:pt>
                <c:pt idx="276">
                  <c:v>2.3701755182917252</c:v>
                </c:pt>
                <c:pt idx="277">
                  <c:v>2.3701755182917252</c:v>
                </c:pt>
                <c:pt idx="278">
                  <c:v>2.3701755182917248</c:v>
                </c:pt>
                <c:pt idx="279">
                  <c:v>2.3701755182917248</c:v>
                </c:pt>
                <c:pt idx="280">
                  <c:v>2.3701755182917252</c:v>
                </c:pt>
                <c:pt idx="281">
                  <c:v>2.3701755182917248</c:v>
                </c:pt>
                <c:pt idx="282">
                  <c:v>2.3701755182917248</c:v>
                </c:pt>
                <c:pt idx="283">
                  <c:v>2.3701755182917243</c:v>
                </c:pt>
                <c:pt idx="284">
                  <c:v>2.3701755182917248</c:v>
                </c:pt>
                <c:pt idx="285">
                  <c:v>2.3701755182917248</c:v>
                </c:pt>
                <c:pt idx="286">
                  <c:v>2.3701755182917248</c:v>
                </c:pt>
                <c:pt idx="287">
                  <c:v>2.3701755182917248</c:v>
                </c:pt>
                <c:pt idx="288">
                  <c:v>2.3701755182917248</c:v>
                </c:pt>
                <c:pt idx="289">
                  <c:v>2.3701755182917252</c:v>
                </c:pt>
                <c:pt idx="290">
                  <c:v>2.3701755182917243</c:v>
                </c:pt>
                <c:pt idx="291">
                  <c:v>2.3701755182917248</c:v>
                </c:pt>
                <c:pt idx="292">
                  <c:v>2.3701755182917248</c:v>
                </c:pt>
                <c:pt idx="293">
                  <c:v>2.3701755182917252</c:v>
                </c:pt>
                <c:pt idx="294">
                  <c:v>2.3701755182917252</c:v>
                </c:pt>
                <c:pt idx="295">
                  <c:v>2.3701755182917248</c:v>
                </c:pt>
                <c:pt idx="296">
                  <c:v>2.3701755182917248</c:v>
                </c:pt>
                <c:pt idx="297">
                  <c:v>2.3701755182917243</c:v>
                </c:pt>
                <c:pt idx="298">
                  <c:v>2.3701755182917252</c:v>
                </c:pt>
                <c:pt idx="299">
                  <c:v>2.3701755182917248</c:v>
                </c:pt>
                <c:pt idx="300">
                  <c:v>2.3701755182917248</c:v>
                </c:pt>
                <c:pt idx="301">
                  <c:v>2.3701755182917248</c:v>
                </c:pt>
                <c:pt idx="302">
                  <c:v>2.3701755182917248</c:v>
                </c:pt>
                <c:pt idx="303">
                  <c:v>2.3701755182917248</c:v>
                </c:pt>
                <c:pt idx="304">
                  <c:v>2.3701755182917243</c:v>
                </c:pt>
                <c:pt idx="305">
                  <c:v>2.3701755182917248</c:v>
                </c:pt>
                <c:pt idx="306">
                  <c:v>2.3701755182917248</c:v>
                </c:pt>
                <c:pt idx="307">
                  <c:v>2.3701755182917248</c:v>
                </c:pt>
                <c:pt idx="308">
                  <c:v>2.3701755182917252</c:v>
                </c:pt>
                <c:pt idx="309">
                  <c:v>2.3701755182917248</c:v>
                </c:pt>
                <c:pt idx="310">
                  <c:v>2.3701755182917252</c:v>
                </c:pt>
                <c:pt idx="311">
                  <c:v>2.3701755182917248</c:v>
                </c:pt>
                <c:pt idx="312">
                  <c:v>2.3701755182917252</c:v>
                </c:pt>
                <c:pt idx="313">
                  <c:v>2.3701755182917248</c:v>
                </c:pt>
                <c:pt idx="314">
                  <c:v>2.3701755182917248</c:v>
                </c:pt>
                <c:pt idx="315">
                  <c:v>2.3701755182917248</c:v>
                </c:pt>
                <c:pt idx="316">
                  <c:v>2.3701755182917243</c:v>
                </c:pt>
                <c:pt idx="317">
                  <c:v>2.3701755182917252</c:v>
                </c:pt>
                <c:pt idx="318">
                  <c:v>2.3701755182917248</c:v>
                </c:pt>
                <c:pt idx="319">
                  <c:v>2.3701755182917248</c:v>
                </c:pt>
                <c:pt idx="320">
                  <c:v>2.3701755182917248</c:v>
                </c:pt>
                <c:pt idx="321">
                  <c:v>2.3701755182917248</c:v>
                </c:pt>
                <c:pt idx="322">
                  <c:v>2.3701755182917248</c:v>
                </c:pt>
                <c:pt idx="323">
                  <c:v>2.3701755182917248</c:v>
                </c:pt>
                <c:pt idx="324">
                  <c:v>2.3701755182917248</c:v>
                </c:pt>
                <c:pt idx="325">
                  <c:v>2.3701755182917248</c:v>
                </c:pt>
                <c:pt idx="326">
                  <c:v>2.3701755182917248</c:v>
                </c:pt>
                <c:pt idx="327">
                  <c:v>2.3701755182917248</c:v>
                </c:pt>
                <c:pt idx="328">
                  <c:v>2.3701755182917243</c:v>
                </c:pt>
                <c:pt idx="329">
                  <c:v>2.3701755182917243</c:v>
                </c:pt>
                <c:pt idx="330">
                  <c:v>2.3701755182917248</c:v>
                </c:pt>
                <c:pt idx="331">
                  <c:v>2.3701755182917252</c:v>
                </c:pt>
                <c:pt idx="332">
                  <c:v>2.3701755182917248</c:v>
                </c:pt>
                <c:pt idx="333">
                  <c:v>2.3701755182917248</c:v>
                </c:pt>
                <c:pt idx="334">
                  <c:v>2.3701755182917252</c:v>
                </c:pt>
                <c:pt idx="335">
                  <c:v>2.3701755182917248</c:v>
                </c:pt>
                <c:pt idx="336">
                  <c:v>2.3701755182917243</c:v>
                </c:pt>
                <c:pt idx="337">
                  <c:v>2.3701755182917248</c:v>
                </c:pt>
                <c:pt idx="338">
                  <c:v>2.3701755182917248</c:v>
                </c:pt>
                <c:pt idx="339">
                  <c:v>2.3701755182917248</c:v>
                </c:pt>
                <c:pt idx="340">
                  <c:v>2.3701755182917243</c:v>
                </c:pt>
                <c:pt idx="341">
                  <c:v>2.3701755182917243</c:v>
                </c:pt>
                <c:pt idx="342">
                  <c:v>2.3701755182917248</c:v>
                </c:pt>
                <c:pt idx="343">
                  <c:v>2.3701755182917243</c:v>
                </c:pt>
                <c:pt idx="344">
                  <c:v>2.3701755182917252</c:v>
                </c:pt>
                <c:pt idx="345">
                  <c:v>2.3701755182917243</c:v>
                </c:pt>
                <c:pt idx="346">
                  <c:v>2.3701755182917248</c:v>
                </c:pt>
                <c:pt idx="347">
                  <c:v>2.3701755182917248</c:v>
                </c:pt>
                <c:pt idx="348">
                  <c:v>2.3701755182917248</c:v>
                </c:pt>
                <c:pt idx="349">
                  <c:v>2.3701755182917243</c:v>
                </c:pt>
                <c:pt idx="350">
                  <c:v>2.3701755182917248</c:v>
                </c:pt>
                <c:pt idx="351">
                  <c:v>2.3701755182917248</c:v>
                </c:pt>
                <c:pt idx="352">
                  <c:v>2.3701755182917243</c:v>
                </c:pt>
                <c:pt idx="353">
                  <c:v>2.3701755182917248</c:v>
                </c:pt>
                <c:pt idx="354">
                  <c:v>2.3701755182917252</c:v>
                </c:pt>
                <c:pt idx="355">
                  <c:v>2.3701755182917248</c:v>
                </c:pt>
                <c:pt idx="356">
                  <c:v>2.3701755182917252</c:v>
                </c:pt>
                <c:pt idx="357">
                  <c:v>2.3701755182917252</c:v>
                </c:pt>
                <c:pt idx="358">
                  <c:v>2.3701755182917252</c:v>
                </c:pt>
                <c:pt idx="359">
                  <c:v>2.3701755182917248</c:v>
                </c:pt>
                <c:pt idx="360">
                  <c:v>2.3701755182917248</c:v>
                </c:pt>
                <c:pt idx="361">
                  <c:v>2.3701755182917248</c:v>
                </c:pt>
                <c:pt idx="362">
                  <c:v>2.3701755182917252</c:v>
                </c:pt>
                <c:pt idx="363">
                  <c:v>2.3701755182917252</c:v>
                </c:pt>
                <c:pt idx="364">
                  <c:v>2.3701755182917248</c:v>
                </c:pt>
                <c:pt idx="365">
                  <c:v>2.3701755182917248</c:v>
                </c:pt>
                <c:pt idx="366">
                  <c:v>2.3701755182917248</c:v>
                </c:pt>
                <c:pt idx="367">
                  <c:v>2.3701755182917248</c:v>
                </c:pt>
                <c:pt idx="368">
                  <c:v>2.3701755182917248</c:v>
                </c:pt>
                <c:pt idx="369">
                  <c:v>2.3701755182917248</c:v>
                </c:pt>
                <c:pt idx="370">
                  <c:v>2.3701755182917252</c:v>
                </c:pt>
                <c:pt idx="371">
                  <c:v>2.3701755182917243</c:v>
                </c:pt>
                <c:pt idx="372">
                  <c:v>2.3701755182917252</c:v>
                </c:pt>
                <c:pt idx="373">
                  <c:v>2.3701755182917248</c:v>
                </c:pt>
                <c:pt idx="374">
                  <c:v>2.3701755182917252</c:v>
                </c:pt>
                <c:pt idx="375">
                  <c:v>2.3701755182917248</c:v>
                </c:pt>
                <c:pt idx="376">
                  <c:v>2.3701755182917252</c:v>
                </c:pt>
                <c:pt idx="377">
                  <c:v>2.3701755182917252</c:v>
                </c:pt>
                <c:pt idx="378">
                  <c:v>2.3701755182917257</c:v>
                </c:pt>
                <c:pt idx="379">
                  <c:v>2.3701755182917243</c:v>
                </c:pt>
                <c:pt idx="380">
                  <c:v>2.3701755182917252</c:v>
                </c:pt>
                <c:pt idx="381">
                  <c:v>2.3701755182917243</c:v>
                </c:pt>
                <c:pt idx="382">
                  <c:v>2.3701755182917243</c:v>
                </c:pt>
                <c:pt idx="383">
                  <c:v>2.3701755182917248</c:v>
                </c:pt>
                <c:pt idx="384">
                  <c:v>2.3701755182917248</c:v>
                </c:pt>
                <c:pt idx="385">
                  <c:v>2.3701755182917248</c:v>
                </c:pt>
                <c:pt idx="386">
                  <c:v>2.3701755182917248</c:v>
                </c:pt>
                <c:pt idx="387">
                  <c:v>2.3701755182917248</c:v>
                </c:pt>
                <c:pt idx="388">
                  <c:v>2.3701755182917243</c:v>
                </c:pt>
                <c:pt idx="389">
                  <c:v>2.3701755182917243</c:v>
                </c:pt>
                <c:pt idx="390">
                  <c:v>2.3701755182917252</c:v>
                </c:pt>
                <c:pt idx="391">
                  <c:v>2.3701755182917252</c:v>
                </c:pt>
                <c:pt idx="392">
                  <c:v>2.3701755182917252</c:v>
                </c:pt>
                <c:pt idx="393">
                  <c:v>2.3701755182917252</c:v>
                </c:pt>
                <c:pt idx="394">
                  <c:v>2.3701755182917248</c:v>
                </c:pt>
                <c:pt idx="395">
                  <c:v>2.3701755182917243</c:v>
                </c:pt>
                <c:pt idx="396">
                  <c:v>2.3701755182917248</c:v>
                </c:pt>
                <c:pt idx="397">
                  <c:v>2.3701755182917248</c:v>
                </c:pt>
                <c:pt idx="398">
                  <c:v>2.3701755182917248</c:v>
                </c:pt>
                <c:pt idx="399">
                  <c:v>2.3701755182917248</c:v>
                </c:pt>
                <c:pt idx="400">
                  <c:v>2.3701755182917248</c:v>
                </c:pt>
              </c:numCache>
            </c:numRef>
          </c:xVal>
          <c:yVal>
            <c:numRef>
              <c:f>'EC8 (2004)'!$L$3:$L$403</c:f>
              <c:numCache>
                <c:formatCode>0.0000</c:formatCode>
                <c:ptCount val="401"/>
                <c:pt idx="0">
                  <c:v>0.12717740931939522</c:v>
                </c:pt>
                <c:pt idx="1">
                  <c:v>0.22256046630894163</c:v>
                </c:pt>
                <c:pt idx="2">
                  <c:v>0.31794352329848807</c:v>
                </c:pt>
                <c:pt idx="3">
                  <c:v>0.31794352329848807</c:v>
                </c:pt>
                <c:pt idx="4">
                  <c:v>0.31794352329848807</c:v>
                </c:pt>
                <c:pt idx="5">
                  <c:v>0.31794352329848807</c:v>
                </c:pt>
                <c:pt idx="6">
                  <c:v>0.31794352329848807</c:v>
                </c:pt>
                <c:pt idx="7">
                  <c:v>0.31794352329848807</c:v>
                </c:pt>
                <c:pt idx="8">
                  <c:v>0.31794352329848807</c:v>
                </c:pt>
                <c:pt idx="9">
                  <c:v>0.31794352329848807</c:v>
                </c:pt>
                <c:pt idx="10">
                  <c:v>0.31794352329848807</c:v>
                </c:pt>
                <c:pt idx="11">
                  <c:v>0.28903956663498909</c:v>
                </c:pt>
                <c:pt idx="12">
                  <c:v>0.26495293608207338</c:v>
                </c:pt>
                <c:pt idx="13">
                  <c:v>0.24457194099883695</c:v>
                </c:pt>
                <c:pt idx="14">
                  <c:v>0.22710251664177719</c:v>
                </c:pt>
                <c:pt idx="15">
                  <c:v>0.21196234886565871</c:v>
                </c:pt>
                <c:pt idx="16">
                  <c:v>0.19871470206155503</c:v>
                </c:pt>
                <c:pt idx="17">
                  <c:v>0.18702560194028711</c:v>
                </c:pt>
                <c:pt idx="18">
                  <c:v>0.17663529072138226</c:v>
                </c:pt>
                <c:pt idx="19">
                  <c:v>0.16733869647288846</c:v>
                </c:pt>
                <c:pt idx="20">
                  <c:v>0.15897176164924404</c:v>
                </c:pt>
                <c:pt idx="21">
                  <c:v>0.15140167776118479</c:v>
                </c:pt>
                <c:pt idx="22">
                  <c:v>0.14451978331749454</c:v>
                </c:pt>
                <c:pt idx="23">
                  <c:v>0.13823631447760351</c:v>
                </c:pt>
                <c:pt idx="24">
                  <c:v>0.13247646804103669</c:v>
                </c:pt>
                <c:pt idx="25">
                  <c:v>0.12717740931939522</c:v>
                </c:pt>
                <c:pt idx="26">
                  <c:v>0.12228597049941847</c:v>
                </c:pt>
                <c:pt idx="27">
                  <c:v>0.11775686048092149</c:v>
                </c:pt>
                <c:pt idx="28">
                  <c:v>0.1135512583208886</c:v>
                </c:pt>
                <c:pt idx="29">
                  <c:v>0.10963569768913382</c:v>
                </c:pt>
                <c:pt idx="30">
                  <c:v>0.10598117443282935</c:v>
                </c:pt>
                <c:pt idx="31">
                  <c:v>0.10256242687048002</c:v>
                </c:pt>
                <c:pt idx="32">
                  <c:v>9.9357351030777516E-2</c:v>
                </c:pt>
                <c:pt idx="33">
                  <c:v>9.6346522211663052E-2</c:v>
                </c:pt>
                <c:pt idx="34">
                  <c:v>9.3512800970143556E-2</c:v>
                </c:pt>
                <c:pt idx="35">
                  <c:v>9.0841006656710882E-2</c:v>
                </c:pt>
                <c:pt idx="36">
                  <c:v>8.831764536069113E-2</c:v>
                </c:pt>
                <c:pt idx="37">
                  <c:v>8.5930681972564343E-2</c:v>
                </c:pt>
                <c:pt idx="38">
                  <c:v>8.366934823644423E-2</c:v>
                </c:pt>
                <c:pt idx="39">
                  <c:v>8.1523980332945667E-2</c:v>
                </c:pt>
                <c:pt idx="40">
                  <c:v>7.9485880824622018E-2</c:v>
                </c:pt>
                <c:pt idx="41">
                  <c:v>7.7547200804509289E-2</c:v>
                </c:pt>
                <c:pt idx="42">
                  <c:v>7.5700838880592397E-2</c:v>
                </c:pt>
                <c:pt idx="43">
                  <c:v>7.3940354255462346E-2</c:v>
                </c:pt>
                <c:pt idx="44">
                  <c:v>7.2259891658747272E-2</c:v>
                </c:pt>
                <c:pt idx="45">
                  <c:v>7.0654116288552907E-2</c:v>
                </c:pt>
                <c:pt idx="46">
                  <c:v>6.9118157238801756E-2</c:v>
                </c:pt>
                <c:pt idx="47">
                  <c:v>6.7647558148614478E-2</c:v>
                </c:pt>
                <c:pt idx="48">
                  <c:v>6.6238234020518344E-2</c:v>
                </c:pt>
                <c:pt idx="49">
                  <c:v>6.3562220401197092E-2</c:v>
                </c:pt>
                <c:pt idx="50">
                  <c:v>6.1045156473309707E-2</c:v>
                </c:pt>
                <c:pt idx="51">
                  <c:v>5.8674698647933211E-2</c:v>
                </c:pt>
                <c:pt idx="52">
                  <c:v>5.6439678692039294E-2</c:v>
                </c:pt>
                <c:pt idx="53">
                  <c:v>5.4329971941357871E-2</c:v>
                </c:pt>
                <c:pt idx="54">
                  <c:v>5.2336382435965105E-2</c:v>
                </c:pt>
                <c:pt idx="55">
                  <c:v>5.0450542539925376E-2</c:v>
                </c:pt>
                <c:pt idx="56">
                  <c:v>4.8664824994666546E-2</c:v>
                </c:pt>
                <c:pt idx="57">
                  <c:v>4.6972265676600261E-2</c:v>
                </c:pt>
                <c:pt idx="58">
                  <c:v>4.5366495595503646E-2</c:v>
                </c:pt>
                <c:pt idx="59">
                  <c:v>4.38416808914893E-2</c:v>
                </c:pt>
                <c:pt idx="60">
                  <c:v>4.2392469773131741E-2</c:v>
                </c:pt>
                <c:pt idx="61">
                  <c:v>4.1013945494026954E-2</c:v>
                </c:pt>
                <c:pt idx="62">
                  <c:v>3.9701584595024521E-2</c:v>
                </c:pt>
                <c:pt idx="63">
                  <c:v>3.8451219748872327E-2</c:v>
                </c:pt>
                <c:pt idx="64">
                  <c:v>3.725900663654156E-2</c:v>
                </c:pt>
                <c:pt idx="65">
                  <c:v>3.6121394362905151E-2</c:v>
                </c:pt>
                <c:pt idx="66">
                  <c:v>3.503509898605929E-2</c:v>
                </c:pt>
                <c:pt idx="67">
                  <c:v>3.3997079791328641E-2</c:v>
                </c:pt>
                <c:pt idx="68">
                  <c:v>3.3004517989462433E-2</c:v>
                </c:pt>
                <c:pt idx="69">
                  <c:v>3.2054797560023995E-2</c:v>
                </c:pt>
                <c:pt idx="70">
                  <c:v>3.1145487996586584E-2</c:v>
                </c:pt>
                <c:pt idx="71">
                  <c:v>3.027432874097883E-2</c:v>
                </c:pt>
                <c:pt idx="72">
                  <c:v>2.9439215120230372E-2</c:v>
                </c:pt>
                <c:pt idx="73">
                  <c:v>2.8638185622682354E-2</c:v>
                </c:pt>
                <c:pt idx="74">
                  <c:v>2.7869410369480322E-2</c:v>
                </c:pt>
                <c:pt idx="75">
                  <c:v>2.7131180654804316E-2</c:v>
                </c:pt>
                <c:pt idx="76">
                  <c:v>2.6421899443087652E-2</c:v>
                </c:pt>
                <c:pt idx="77">
                  <c:v>2.574007272445172E-2</c:v>
                </c:pt>
                <c:pt idx="78">
                  <c:v>2.5084301640906356E-2</c:v>
                </c:pt>
                <c:pt idx="79">
                  <c:v>2.4453275305764181E-2</c:v>
                </c:pt>
                <c:pt idx="80">
                  <c:v>2.3845764247386603E-2</c:v>
                </c:pt>
                <c:pt idx="81">
                  <c:v>2.3260614415984492E-2</c:v>
                </c:pt>
                <c:pt idx="82">
                  <c:v>2.2696741698880769E-2</c:v>
                </c:pt>
                <c:pt idx="83">
                  <c:v>2.2153126895525364E-2</c:v>
                </c:pt>
                <c:pt idx="84">
                  <c:v>2.1628811108740684E-2</c:v>
                </c:pt>
                <c:pt idx="85">
                  <c:v>2.1122891513255953E-2</c:v>
                </c:pt>
                <c:pt idx="86">
                  <c:v>2.0634517466640655E-2</c:v>
                </c:pt>
                <c:pt idx="87">
                  <c:v>2.0162886931334958E-2</c:v>
                </c:pt>
                <c:pt idx="88">
                  <c:v>1.970724317965835E-2</c:v>
                </c:pt>
                <c:pt idx="89">
                  <c:v>1.9266871756504766E-2</c:v>
                </c:pt>
                <c:pt idx="90">
                  <c:v>1.884109767694744E-2</c:v>
                </c:pt>
                <c:pt idx="91">
                  <c:v>1.8429282838216914E-2</c:v>
                </c:pt>
                <c:pt idx="92">
                  <c:v>1.8030823627513504E-2</c:v>
                </c:pt>
                <c:pt idx="93">
                  <c:v>1.7645148708899789E-2</c:v>
                </c:pt>
                <c:pt idx="94">
                  <c:v>1.7271716974114334E-2</c:v>
                </c:pt>
                <c:pt idx="95">
                  <c:v>1.6910015643576096E-2</c:v>
                </c:pt>
                <c:pt idx="96">
                  <c:v>1.6559558505129586E-2</c:v>
                </c:pt>
                <c:pt idx="97">
                  <c:v>1.6219884279229917E-2</c:v>
                </c:pt>
                <c:pt idx="98">
                  <c:v>1.5890555100299273E-2</c:v>
                </c:pt>
                <c:pt idx="99">
                  <c:v>1.5571155104915239E-2</c:v>
                </c:pt>
                <c:pt idx="100">
                  <c:v>1.5261289118327427E-2</c:v>
                </c:pt>
                <c:pt idx="101">
                  <c:v>1.4960581431553209E-2</c:v>
                </c:pt>
                <c:pt idx="102">
                  <c:v>1.4668674661983303E-2</c:v>
                </c:pt>
                <c:pt idx="103">
                  <c:v>1.438522869104291E-2</c:v>
                </c:pt>
                <c:pt idx="104">
                  <c:v>1.4109919673009823E-2</c:v>
                </c:pt>
                <c:pt idx="105">
                  <c:v>1.3842439109594037E-2</c:v>
                </c:pt>
                <c:pt idx="106">
                  <c:v>1.3582492985339468E-2</c:v>
                </c:pt>
                <c:pt idx="107">
                  <c:v>1.3329800959321713E-2</c:v>
                </c:pt>
                <c:pt idx="108">
                  <c:v>1.3084095608991276E-2</c:v>
                </c:pt>
                <c:pt idx="109">
                  <c:v>1.2845121722352854E-2</c:v>
                </c:pt>
                <c:pt idx="110">
                  <c:v>1.2612635634981344E-2</c:v>
                </c:pt>
                <c:pt idx="111">
                  <c:v>1.2386404608657923E-2</c:v>
                </c:pt>
                <c:pt idx="112">
                  <c:v>1.2166206248666636E-2</c:v>
                </c:pt>
                <c:pt idx="113">
                  <c:v>1.1951827957026725E-2</c:v>
                </c:pt>
                <c:pt idx="114">
                  <c:v>1.1743066419150065E-2</c:v>
                </c:pt>
                <c:pt idx="115">
                  <c:v>1.1539727121608641E-2</c:v>
                </c:pt>
                <c:pt idx="116">
                  <c:v>1.1341623898875912E-2</c:v>
                </c:pt>
                <c:pt idx="117">
                  <c:v>1.1148578507069493E-2</c:v>
                </c:pt>
                <c:pt idx="118">
                  <c:v>1.0960420222872325E-2</c:v>
                </c:pt>
                <c:pt idx="119">
                  <c:v>1.0776985465946914E-2</c:v>
                </c:pt>
                <c:pt idx="120">
                  <c:v>1.0598117443282935E-2</c:v>
                </c:pt>
                <c:pt idx="121">
                  <c:v>1.0423665814034169E-2</c:v>
                </c:pt>
                <c:pt idx="122">
                  <c:v>1.0253486373506739E-2</c:v>
                </c:pt>
                <c:pt idx="123">
                  <c:v>1.0087440755058116E-2</c:v>
                </c:pt>
                <c:pt idx="124">
                  <c:v>9.9253961487561302E-3</c:v>
                </c:pt>
                <c:pt idx="125">
                  <c:v>9.7672250357295522E-3</c:v>
                </c:pt>
                <c:pt idx="126">
                  <c:v>9.6128049372180818E-3</c:v>
                </c:pt>
                <c:pt idx="127">
                  <c:v>9.4620181773993599E-3</c:v>
                </c:pt>
                <c:pt idx="128">
                  <c:v>9.31475165913539E-3</c:v>
                </c:pt>
                <c:pt idx="129">
                  <c:v>9.1708966518402914E-3</c:v>
                </c:pt>
                <c:pt idx="130">
                  <c:v>9.0303485907262879E-3</c:v>
                </c:pt>
                <c:pt idx="131">
                  <c:v>8.8930068867358724E-3</c:v>
                </c:pt>
                <c:pt idx="132">
                  <c:v>8.7587747465148226E-3</c:v>
                </c:pt>
                <c:pt idx="133">
                  <c:v>8.627559001824537E-3</c:v>
                </c:pt>
                <c:pt idx="134">
                  <c:v>8.4992699478321602E-3</c:v>
                </c:pt>
                <c:pt idx="135">
                  <c:v>8.3738211897544188E-3</c:v>
                </c:pt>
                <c:pt idx="136">
                  <c:v>8.2511294973656082E-3</c:v>
                </c:pt>
                <c:pt idx="137">
                  <c:v>8.1311146669121575E-3</c:v>
                </c:pt>
                <c:pt idx="138">
                  <c:v>8.0136993900059988E-3</c:v>
                </c:pt>
                <c:pt idx="139">
                  <c:v>7.8988091290965404E-3</c:v>
                </c:pt>
                <c:pt idx="140">
                  <c:v>7.7863719991466459E-3</c:v>
                </c:pt>
                <c:pt idx="141">
                  <c:v>7.676318655161927E-3</c:v>
                </c:pt>
                <c:pt idx="142">
                  <c:v>7.5685821852447075E-3</c:v>
                </c:pt>
                <c:pt idx="143">
                  <c:v>7.4630980088647011E-3</c:v>
                </c:pt>
                <c:pt idx="144">
                  <c:v>7.359803780057593E-3</c:v>
                </c:pt>
                <c:pt idx="145">
                  <c:v>7.2586392952805837E-3</c:v>
                </c:pt>
                <c:pt idx="146">
                  <c:v>7.1595464056705884E-3</c:v>
                </c:pt>
                <c:pt idx="147">
                  <c:v>7.0624689334663465E-3</c:v>
                </c:pt>
                <c:pt idx="148">
                  <c:v>6.9673525923700805E-3</c:v>
                </c:pt>
                <c:pt idx="149">
                  <c:v>6.8741449116379557E-3</c:v>
                </c:pt>
                <c:pt idx="150">
                  <c:v>6.7827951637010791E-3</c:v>
                </c:pt>
                <c:pt idx="151">
                  <c:v>6.6932542951306647E-3</c:v>
                </c:pt>
                <c:pt idx="152">
                  <c:v>6.605474860771913E-3</c:v>
                </c:pt>
                <c:pt idx="153">
                  <c:v>6.5194109608814662E-3</c:v>
                </c:pt>
                <c:pt idx="154">
                  <c:v>6.43501818111293E-3</c:v>
                </c:pt>
                <c:pt idx="155">
                  <c:v>6.3522535352039233E-3</c:v>
                </c:pt>
                <c:pt idx="156">
                  <c:v>6.2710754102265889E-3</c:v>
                </c:pt>
                <c:pt idx="157">
                  <c:v>6.1914435142713404E-3</c:v>
                </c:pt>
                <c:pt idx="158">
                  <c:v>6.1133188264410453E-3</c:v>
                </c:pt>
                <c:pt idx="159">
                  <c:v>6.0366635490397644E-3</c:v>
                </c:pt>
                <c:pt idx="160">
                  <c:v>5.9614410618466507E-3</c:v>
                </c:pt>
                <c:pt idx="161">
                  <c:v>5.8876158783717544E-3</c:v>
                </c:pt>
                <c:pt idx="162">
                  <c:v>5.8151536039961231E-3</c:v>
                </c:pt>
                <c:pt idx="163">
                  <c:v>5.7440208959040331E-3</c:v>
                </c:pt>
                <c:pt idx="164">
                  <c:v>5.6741854247201922E-3</c:v>
                </c:pt>
                <c:pt idx="165">
                  <c:v>5.605615837769487E-3</c:v>
                </c:pt>
                <c:pt idx="166">
                  <c:v>5.5382817238813411E-3</c:v>
                </c:pt>
                <c:pt idx="167">
                  <c:v>5.4721535796648955E-3</c:v>
                </c:pt>
                <c:pt idx="168">
                  <c:v>5.4072027771851711E-3</c:v>
                </c:pt>
                <c:pt idx="169">
                  <c:v>5.3434015329741355E-3</c:v>
                </c:pt>
                <c:pt idx="170">
                  <c:v>5.2807228783139882E-3</c:v>
                </c:pt>
                <c:pt idx="171">
                  <c:v>5.219140630733362E-3</c:v>
                </c:pt>
                <c:pt idx="172">
                  <c:v>5.1586293666601637E-3</c:v>
                </c:pt>
                <c:pt idx="173">
                  <c:v>5.0991643951777297E-3</c:v>
                </c:pt>
                <c:pt idx="174">
                  <c:v>5.0407217328337396E-3</c:v>
                </c:pt>
                <c:pt idx="175">
                  <c:v>4.9832780794538531E-3</c:v>
                </c:pt>
                <c:pt idx="176">
                  <c:v>4.9268107949145875E-3</c:v>
                </c:pt>
                <c:pt idx="177">
                  <c:v>4.8712978768321452E-3</c:v>
                </c:pt>
                <c:pt idx="178">
                  <c:v>4.8167179391261916E-3</c:v>
                </c:pt>
                <c:pt idx="179">
                  <c:v>4.7630501914195655E-3</c:v>
                </c:pt>
                <c:pt idx="180">
                  <c:v>4.71027441923686E-3</c:v>
                </c:pt>
                <c:pt idx="181">
                  <c:v>4.6583709649667057E-3</c:v>
                </c:pt>
                <c:pt idx="182">
                  <c:v>4.6073207095542286E-3</c:v>
                </c:pt>
                <c:pt idx="183">
                  <c:v>4.5571050548918824E-3</c:v>
                </c:pt>
                <c:pt idx="184">
                  <c:v>4.5077059068783761E-3</c:v>
                </c:pt>
                <c:pt idx="185">
                  <c:v>4.4591056591168519E-3</c:v>
                </c:pt>
                <c:pt idx="186">
                  <c:v>4.4112871772249472E-3</c:v>
                </c:pt>
                <c:pt idx="187">
                  <c:v>4.3642337837305695E-3</c:v>
                </c:pt>
                <c:pt idx="188">
                  <c:v>4.3179292435285834E-3</c:v>
                </c:pt>
                <c:pt idx="189">
                  <c:v>4.2723577498747041E-3</c:v>
                </c:pt>
                <c:pt idx="190">
                  <c:v>4.2275039108940239E-3</c:v>
                </c:pt>
                <c:pt idx="191">
                  <c:v>4.1833527365827215E-3</c:v>
                </c:pt>
                <c:pt idx="192">
                  <c:v>4.1398896262823965E-3</c:v>
                </c:pt>
                <c:pt idx="193">
                  <c:v>4.0971003566075397E-3</c:v>
                </c:pt>
                <c:pt idx="194">
                  <c:v>4.0549710698074793E-3</c:v>
                </c:pt>
                <c:pt idx="195">
                  <c:v>4.0134882625450169E-3</c:v>
                </c:pt>
                <c:pt idx="196">
                  <c:v>3.9726387750748183E-3</c:v>
                </c:pt>
                <c:pt idx="197">
                  <c:v>3.9324097808053357E-3</c:v>
                </c:pt>
                <c:pt idx="198">
                  <c:v>3.8927887762288099E-3</c:v>
                </c:pt>
                <c:pt idx="199">
                  <c:v>3.8537635712046232E-3</c:v>
                </c:pt>
                <c:pt idx="200">
                  <c:v>3.8153222795818567E-3</c:v>
                </c:pt>
                <c:pt idx="201">
                  <c:v>3.777453310147626E-3</c:v>
                </c:pt>
                <c:pt idx="202">
                  <c:v>3.7401453578883022E-3</c:v>
                </c:pt>
                <c:pt idx="203">
                  <c:v>3.7033873955513177E-3</c:v>
                </c:pt>
                <c:pt idx="204">
                  <c:v>3.6671686654958257E-3</c:v>
                </c:pt>
                <c:pt idx="205">
                  <c:v>3.6314786718209223E-3</c:v>
                </c:pt>
                <c:pt idx="206">
                  <c:v>3.5963071727607276E-3</c:v>
                </c:pt>
                <c:pt idx="207">
                  <c:v>3.5616441733360006E-3</c:v>
                </c:pt>
                <c:pt idx="208">
                  <c:v>3.5274799182524559E-3</c:v>
                </c:pt>
                <c:pt idx="209">
                  <c:v>3.4938048850363841E-3</c:v>
                </c:pt>
                <c:pt idx="210">
                  <c:v>3.4606097773985092E-3</c:v>
                </c:pt>
                <c:pt idx="211">
                  <c:v>3.4278855188175075E-3</c:v>
                </c:pt>
                <c:pt idx="212">
                  <c:v>3.395623246334867E-3</c:v>
                </c:pt>
                <c:pt idx="213">
                  <c:v>3.3638143045532152E-3</c:v>
                </c:pt>
                <c:pt idx="214">
                  <c:v>3.3324502398304401E-3</c:v>
                </c:pt>
                <c:pt idx="215">
                  <c:v>3.3015227946625167E-3</c:v>
                </c:pt>
                <c:pt idx="216">
                  <c:v>3.2710239022478321E-3</c:v>
                </c:pt>
                <c:pt idx="217">
                  <c:v>3.2409456812265034E-3</c:v>
                </c:pt>
                <c:pt idx="218">
                  <c:v>3.2112804305882252E-3</c:v>
                </c:pt>
                <c:pt idx="219">
                  <c:v>3.1820206247424954E-3</c:v>
                </c:pt>
                <c:pt idx="220">
                  <c:v>3.1531589087453473E-3</c:v>
                </c:pt>
                <c:pt idx="221">
                  <c:v>3.1246880936769278E-3</c:v>
                </c:pt>
                <c:pt idx="222">
                  <c:v>3.096601152164492E-3</c:v>
                </c:pt>
                <c:pt idx="223">
                  <c:v>3.068891214045623E-3</c:v>
                </c:pt>
                <c:pt idx="224">
                  <c:v>3.0415515621666695E-3</c:v>
                </c:pt>
                <c:pt idx="225">
                  <c:v>3.0145756283116009E-3</c:v>
                </c:pt>
                <c:pt idx="226">
                  <c:v>2.9879569892566926E-3</c:v>
                </c:pt>
                <c:pt idx="227">
                  <c:v>2.9616893629465899E-3</c:v>
                </c:pt>
                <c:pt idx="228">
                  <c:v>2.9357666047875267E-3</c:v>
                </c:pt>
                <c:pt idx="229">
                  <c:v>2.9101827040535996E-3</c:v>
                </c:pt>
                <c:pt idx="230">
                  <c:v>2.8849317804021698E-3</c:v>
                </c:pt>
                <c:pt idx="231">
                  <c:v>2.8600080804946464E-3</c:v>
                </c:pt>
                <c:pt idx="232">
                  <c:v>2.8354059747189874E-3</c:v>
                </c:pt>
                <c:pt idx="233">
                  <c:v>2.8111199540104773E-3</c:v>
                </c:pt>
                <c:pt idx="234">
                  <c:v>2.7871446267673824E-3</c:v>
                </c:pt>
                <c:pt idx="235">
                  <c:v>2.7634747158583029E-3</c:v>
                </c:pt>
                <c:pt idx="236">
                  <c:v>2.7401050557180908E-3</c:v>
                </c:pt>
                <c:pt idx="237">
                  <c:v>2.7170305895293624E-3</c:v>
                </c:pt>
                <c:pt idx="238">
                  <c:v>2.6942463664867376E-3</c:v>
                </c:pt>
                <c:pt idx="239">
                  <c:v>2.6717475391410304E-3</c:v>
                </c:pt>
                <c:pt idx="240">
                  <c:v>2.6495293608207421E-3</c:v>
                </c:pt>
                <c:pt idx="241">
                  <c:v>2.6275871831283001E-3</c:v>
                </c:pt>
                <c:pt idx="242">
                  <c:v>2.6059164535085508E-3</c:v>
                </c:pt>
                <c:pt idx="243">
                  <c:v>2.584512712887174E-3</c:v>
                </c:pt>
                <c:pt idx="244">
                  <c:v>2.5633715933766929E-3</c:v>
                </c:pt>
                <c:pt idx="245">
                  <c:v>2.5424888160478928E-3</c:v>
                </c:pt>
                <c:pt idx="246">
                  <c:v>2.5218601887645382E-3</c:v>
                </c:pt>
                <c:pt idx="247">
                  <c:v>2.5014816040793125E-3</c:v>
                </c:pt>
                <c:pt idx="248">
                  <c:v>2.4813490371890399E-3</c:v>
                </c:pt>
                <c:pt idx="249">
                  <c:v>2.461458543947271E-3</c:v>
                </c:pt>
                <c:pt idx="250">
                  <c:v>2.4418062589323958E-3</c:v>
                </c:pt>
                <c:pt idx="251">
                  <c:v>2.422388393569543E-3</c:v>
                </c:pt>
                <c:pt idx="252">
                  <c:v>2.4032012343045282E-3</c:v>
                </c:pt>
                <c:pt idx="253">
                  <c:v>2.3842411408282384E-3</c:v>
                </c:pt>
                <c:pt idx="254">
                  <c:v>2.3655045443498474E-3</c:v>
                </c:pt>
                <c:pt idx="255">
                  <c:v>2.3469879459173358E-3</c:v>
                </c:pt>
                <c:pt idx="256">
                  <c:v>2.3286879147838557E-3</c:v>
                </c:pt>
                <c:pt idx="257">
                  <c:v>2.3106010868184945E-3</c:v>
                </c:pt>
                <c:pt idx="258">
                  <c:v>2.2927241629600793E-3</c:v>
                </c:pt>
                <c:pt idx="259">
                  <c:v>2.2750539077126871E-3</c:v>
                </c:pt>
                <c:pt idx="260">
                  <c:v>2.2575871476815789E-3</c:v>
                </c:pt>
                <c:pt idx="261">
                  <c:v>2.2403207701483354E-3</c:v>
                </c:pt>
                <c:pt idx="262">
                  <c:v>2.2232517216839746E-3</c:v>
                </c:pt>
                <c:pt idx="263">
                  <c:v>2.2063770067989232E-3</c:v>
                </c:pt>
                <c:pt idx="264">
                  <c:v>2.1896936866287122E-3</c:v>
                </c:pt>
                <c:pt idx="265">
                  <c:v>2.1731988776543211E-3</c:v>
                </c:pt>
                <c:pt idx="266">
                  <c:v>2.1568897504561416E-3</c:v>
                </c:pt>
                <c:pt idx="267">
                  <c:v>2.1407635285005367E-3</c:v>
                </c:pt>
                <c:pt idx="268">
                  <c:v>2.1248174869580461E-3</c:v>
                </c:pt>
                <c:pt idx="269">
                  <c:v>2.1090489515522824E-3</c:v>
                </c:pt>
                <c:pt idx="270">
                  <c:v>2.0934552974386108E-3</c:v>
                </c:pt>
                <c:pt idx="271">
                  <c:v>2.0780339481117458E-3</c:v>
                </c:pt>
                <c:pt idx="272">
                  <c:v>2.0627823743414077E-3</c:v>
                </c:pt>
                <c:pt idx="273">
                  <c:v>2.0476980931352184E-3</c:v>
                </c:pt>
                <c:pt idx="274">
                  <c:v>2.032778666728045E-3</c:v>
                </c:pt>
                <c:pt idx="275">
                  <c:v>2.018021701597021E-3</c:v>
                </c:pt>
                <c:pt idx="276">
                  <c:v>2.0034248475015062E-3</c:v>
                </c:pt>
                <c:pt idx="277">
                  <c:v>1.98898579654726E-3</c:v>
                </c:pt>
                <c:pt idx="278">
                  <c:v>1.9747022822741407E-3</c:v>
                </c:pt>
                <c:pt idx="279">
                  <c:v>1.9605720787666489E-3</c:v>
                </c:pt>
                <c:pt idx="280">
                  <c:v>1.9465929997866671E-3</c:v>
                </c:pt>
                <c:pt idx="281">
                  <c:v>1.9327628979277707E-3</c:v>
                </c:pt>
                <c:pt idx="282">
                  <c:v>1.9190796637904872E-3</c:v>
                </c:pt>
                <c:pt idx="283">
                  <c:v>1.9055412251779229E-3</c:v>
                </c:pt>
                <c:pt idx="284">
                  <c:v>1.8921455463111821E-3</c:v>
                </c:pt>
                <c:pt idx="285">
                  <c:v>1.878890627064016E-3</c:v>
                </c:pt>
                <c:pt idx="286">
                  <c:v>1.8657745022161805E-3</c:v>
                </c:pt>
                <c:pt idx="287">
                  <c:v>1.8527952407249657E-3</c:v>
                </c:pt>
                <c:pt idx="288">
                  <c:v>1.8399509450144035E-3</c:v>
                </c:pt>
                <c:pt idx="289">
                  <c:v>1.8272397502816621E-3</c:v>
                </c:pt>
                <c:pt idx="290">
                  <c:v>1.8146598238201507E-3</c:v>
                </c:pt>
                <c:pt idx="291">
                  <c:v>1.8022093643588848E-3</c:v>
                </c:pt>
                <c:pt idx="292">
                  <c:v>1.7898866014176519E-3</c:v>
                </c:pt>
                <c:pt idx="293">
                  <c:v>1.7776897946775697E-3</c:v>
                </c:pt>
                <c:pt idx="294">
                  <c:v>1.7656172333665914E-3</c:v>
                </c:pt>
                <c:pt idx="295">
                  <c:v>1.7536672356595767E-3</c:v>
                </c:pt>
                <c:pt idx="296">
                  <c:v>1.7418381480925251E-3</c:v>
                </c:pt>
                <c:pt idx="297">
                  <c:v>1.7301283449905867E-3</c:v>
                </c:pt>
                <c:pt idx="298">
                  <c:v>1.7185362279094937E-3</c:v>
                </c:pt>
                <c:pt idx="299">
                  <c:v>1.7070602250900402E-3</c:v>
                </c:pt>
                <c:pt idx="300">
                  <c:v>1.6956987909252741E-3</c:v>
                </c:pt>
                <c:pt idx="301">
                  <c:v>1.6844504054400579E-3</c:v>
                </c:pt>
                <c:pt idx="302">
                  <c:v>1.6733135737826703E-3</c:v>
                </c:pt>
                <c:pt idx="303">
                  <c:v>1.6622868257281384E-3</c:v>
                </c:pt>
                <c:pt idx="304">
                  <c:v>1.6513687151929824E-3</c:v>
                </c:pt>
                <c:pt idx="305">
                  <c:v>1.6405578197610821E-3</c:v>
                </c:pt>
                <c:pt idx="306">
                  <c:v>1.6298527402203713E-3</c:v>
                </c:pt>
                <c:pt idx="307">
                  <c:v>1.6192521001100772E-3</c:v>
                </c:pt>
                <c:pt idx="308">
                  <c:v>1.6087545452782368E-3</c:v>
                </c:pt>
                <c:pt idx="309">
                  <c:v>1.5983587434492169E-3</c:v>
                </c:pt>
                <c:pt idx="310">
                  <c:v>1.5880633838009849E-3</c:v>
                </c:pt>
                <c:pt idx="311">
                  <c:v>1.5778671765518829E-3</c:v>
                </c:pt>
                <c:pt idx="312">
                  <c:v>1.5677688525566513E-3</c:v>
                </c:pt>
                <c:pt idx="313">
                  <c:v>1.5577671629114786E-3</c:v>
                </c:pt>
                <c:pt idx="314">
                  <c:v>1.547860878567839E-3</c:v>
                </c:pt>
                <c:pt idx="315">
                  <c:v>1.5380487899548968E-3</c:v>
                </c:pt>
                <c:pt idx="316">
                  <c:v>1.5283297066102652E-3</c:v>
                </c:pt>
                <c:pt idx="317">
                  <c:v>1.5187024568189022E-3</c:v>
                </c:pt>
                <c:pt idx="318">
                  <c:v>1.5091658872599446E-3</c:v>
                </c:pt>
                <c:pt idx="319">
                  <c:v>1.4997188626612815E-3</c:v>
                </c:pt>
                <c:pt idx="320">
                  <c:v>1.4903602654616664E-3</c:v>
                </c:pt>
                <c:pt idx="321">
                  <c:v>1.4810889954801939E-3</c:v>
                </c:pt>
                <c:pt idx="322">
                  <c:v>1.4719039695929425E-3</c:v>
                </c:pt>
                <c:pt idx="323">
                  <c:v>1.4628041214166246E-3</c:v>
                </c:pt>
                <c:pt idx="324">
                  <c:v>1.453788400999034E-3</c:v>
                </c:pt>
                <c:pt idx="325">
                  <c:v>1.4448557745162097E-3</c:v>
                </c:pt>
                <c:pt idx="326">
                  <c:v>1.4360052239760152E-3</c:v>
                </c:pt>
                <c:pt idx="327">
                  <c:v>1.4272357469281023E-3</c:v>
                </c:pt>
                <c:pt idx="328">
                  <c:v>1.4185463561800548E-3</c:v>
                </c:pt>
                <c:pt idx="329">
                  <c:v>1.4099360795195406E-3</c:v>
                </c:pt>
                <c:pt idx="330">
                  <c:v>1.4014039594423783E-3</c:v>
                </c:pt>
                <c:pt idx="331">
                  <c:v>1.3929490528862916E-3</c:v>
                </c:pt>
                <c:pt idx="332">
                  <c:v>1.3845704309703422E-3</c:v>
                </c:pt>
                <c:pt idx="333">
                  <c:v>1.3762671787397758E-3</c:v>
                </c:pt>
                <c:pt idx="334">
                  <c:v>1.3680383949162304E-3</c:v>
                </c:pt>
                <c:pt idx="335">
                  <c:v>1.359883191653152E-3</c:v>
                </c:pt>
                <c:pt idx="336">
                  <c:v>1.3518006942962988E-3</c:v>
                </c:pt>
                <c:pt idx="337">
                  <c:v>1.3437900411492135E-3</c:v>
                </c:pt>
                <c:pt idx="338">
                  <c:v>1.3358503832435402E-3</c:v>
                </c:pt>
                <c:pt idx="339">
                  <c:v>1.3279808841140869E-3</c:v>
                </c:pt>
                <c:pt idx="340">
                  <c:v>1.3201807195785029E-3</c:v>
                </c:pt>
                <c:pt idx="341">
                  <c:v>1.3124490775214778E-3</c:v>
                </c:pt>
                <c:pt idx="342">
                  <c:v>1.304785157683347E-3</c:v>
                </c:pt>
                <c:pt idx="343">
                  <c:v>1.2971881714530082E-3</c:v>
                </c:pt>
                <c:pt idx="344">
                  <c:v>1.289657341665047E-3</c:v>
                </c:pt>
                <c:pt idx="345">
                  <c:v>1.2821919024009658E-3</c:v>
                </c:pt>
                <c:pt idx="346">
                  <c:v>1.2747910987944381E-3</c:v>
                </c:pt>
                <c:pt idx="347">
                  <c:v>1.267454186840477E-3</c:v>
                </c:pt>
                <c:pt idx="348">
                  <c:v>1.2601804332084405E-3</c:v>
                </c:pt>
                <c:pt idx="349">
                  <c:v>1.2529691150587839E-3</c:v>
                </c:pt>
                <c:pt idx="350">
                  <c:v>1.2458195198634689E-3</c:v>
                </c:pt>
                <c:pt idx="351">
                  <c:v>1.238730945229949E-3</c:v>
                </c:pt>
                <c:pt idx="352">
                  <c:v>1.2317026987286525E-3</c:v>
                </c:pt>
                <c:pt idx="353">
                  <c:v>1.2247340977238801E-3</c:v>
                </c:pt>
                <c:pt idx="354">
                  <c:v>1.2178244692080417E-3</c:v>
                </c:pt>
                <c:pt idx="355">
                  <c:v>1.2109731496391582E-3</c:v>
                </c:pt>
                <c:pt idx="356">
                  <c:v>1.2041794847815533E-3</c:v>
                </c:pt>
                <c:pt idx="357">
                  <c:v>1.1974428295496629E-3</c:v>
                </c:pt>
                <c:pt idx="358">
                  <c:v>1.1907625478548966E-3</c:v>
                </c:pt>
                <c:pt idx="359">
                  <c:v>1.1841380124554817E-3</c:v>
                </c:pt>
                <c:pt idx="360">
                  <c:v>1.1775686048092202E-3</c:v>
                </c:pt>
                <c:pt idx="361">
                  <c:v>1.1710537149290975E-3</c:v>
                </c:pt>
                <c:pt idx="362">
                  <c:v>1.1645927412416819E-3</c:v>
                </c:pt>
                <c:pt idx="363">
                  <c:v>1.1581850904482463E-3</c:v>
                </c:pt>
                <c:pt idx="364">
                  <c:v>1.1518301773885623E-3</c:v>
                </c:pt>
                <c:pt idx="365">
                  <c:v>1.1455274249072989E-3</c:v>
                </c:pt>
                <c:pt idx="366">
                  <c:v>1.1392762637229754E-3</c:v>
                </c:pt>
                <c:pt idx="367">
                  <c:v>1.133076132299408E-3</c:v>
                </c:pt>
                <c:pt idx="368">
                  <c:v>1.1269264767195986E-3</c:v>
                </c:pt>
                <c:pt idx="369">
                  <c:v>1.1208267505620178E-3</c:v>
                </c:pt>
                <c:pt idx="370">
                  <c:v>1.1147764147792177E-3</c:v>
                </c:pt>
                <c:pt idx="371">
                  <c:v>1.1087749375787365E-3</c:v>
                </c:pt>
                <c:pt idx="372">
                  <c:v>1.1028217943062418E-3</c:v>
                </c:pt>
                <c:pt idx="373">
                  <c:v>1.0969164673308579E-3</c:v>
                </c:pt>
                <c:pt idx="374">
                  <c:v>1.0910584459326469E-3</c:v>
                </c:pt>
                <c:pt idx="375">
                  <c:v>1.0852472261921771E-3</c:v>
                </c:pt>
                <c:pt idx="376">
                  <c:v>1.0794823108821504E-3</c:v>
                </c:pt>
                <c:pt idx="377">
                  <c:v>1.0737632093610378E-3</c:v>
                </c:pt>
                <c:pt idx="378">
                  <c:v>1.0680894374686806E-3</c:v>
                </c:pt>
                <c:pt idx="379">
                  <c:v>1.0624605174238198E-3</c:v>
                </c:pt>
                <c:pt idx="380">
                  <c:v>1.0568759777235103E-3</c:v>
                </c:pt>
                <c:pt idx="381">
                  <c:v>1.0513353530443774E-3</c:v>
                </c:pt>
                <c:pt idx="382">
                  <c:v>1.0458381841456849E-3</c:v>
                </c:pt>
                <c:pt idx="383">
                  <c:v>1.0403840177741679E-3</c:v>
                </c:pt>
                <c:pt idx="384">
                  <c:v>1.0349724065706035E-3</c:v>
                </c:pt>
                <c:pt idx="385">
                  <c:v>1.0296029089780731E-3</c:v>
                </c:pt>
                <c:pt idx="386">
                  <c:v>1.0242750891518891E-3</c:v>
                </c:pt>
                <c:pt idx="387">
                  <c:v>1.0189885168711476E-3</c:v>
                </c:pt>
                <c:pt idx="388">
                  <c:v>1.0137427674518737E-3</c:v>
                </c:pt>
                <c:pt idx="389">
                  <c:v>1.0085374216617315E-3</c:v>
                </c:pt>
                <c:pt idx="390">
                  <c:v>1.0033720656362584E-3</c:v>
                </c:pt>
                <c:pt idx="391">
                  <c:v>9.982462907965992E-4</c:v>
                </c:pt>
                <c:pt idx="392">
                  <c:v>9.9315969376870912E-4</c:v>
                </c:pt>
                <c:pt idx="393">
                  <c:v>9.8811187630398973E-4</c:v>
                </c:pt>
                <c:pt idx="394">
                  <c:v>9.8310244520133784E-4</c:v>
                </c:pt>
                <c:pt idx="395">
                  <c:v>9.7813101223057108E-4</c:v>
                </c:pt>
                <c:pt idx="396">
                  <c:v>9.7319719405720626E-4</c:v>
                </c:pt>
                <c:pt idx="397">
                  <c:v>9.68300612168562E-4</c:v>
                </c:pt>
                <c:pt idx="398">
                  <c:v>9.6344089280115959E-4</c:v>
                </c:pt>
                <c:pt idx="399">
                  <c:v>9.5861766686939709E-4</c:v>
                </c:pt>
                <c:pt idx="400">
                  <c:v>9.5383056989546797E-4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85216"/>
        <c:axId val="184595584"/>
      </c:scatterChart>
      <c:valAx>
        <c:axId val="184585216"/>
        <c:scaling>
          <c:orientation val="minMax"/>
          <c:max val="4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 b="1" i="0" u="none" strike="noStrike" baseline="0">
                    <a:effectLst/>
                  </a:rPr>
                  <a:t>S</a:t>
                </a:r>
                <a:r>
                  <a:rPr lang="es-ES" sz="1200" b="1" i="0" u="none" strike="noStrike" baseline="-25000">
                    <a:effectLst/>
                  </a:rPr>
                  <a:t>d</a:t>
                </a:r>
                <a:r>
                  <a:rPr lang="es-ES" sz="1200" b="1" i="0" u="none" strike="noStrike" baseline="0">
                    <a:effectLst/>
                  </a:rPr>
                  <a:t>(T) [cm]</a:t>
                </a:r>
                <a:endParaRPr lang="es-ES" sz="1200"/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595584"/>
        <c:crosses val="autoZero"/>
        <c:crossBetween val="midCat"/>
      </c:valAx>
      <c:valAx>
        <c:axId val="184595584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58521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'EC8 (2004)'!$N$1</c:f>
              <c:strCache>
                <c:ptCount val="1"/>
                <c:pt idx="0">
                  <c:v>Sv(T)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'EC8 (2004)'!$K$3:$K$403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5.3249999999999904</c:v>
                </c:pt>
                <c:pt idx="214">
                  <c:v>5.3499999999999899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8.0749999999999797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8.1749999999999794</c:v>
                </c:pt>
                <c:pt idx="328">
                  <c:v>8.1999999999999797</c:v>
                </c:pt>
                <c:pt idx="329">
                  <c:v>8.2249999999999908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'EC8 (2004)'!$N$3:$N$403</c:f>
              <c:numCache>
                <c:formatCode>0.00</c:formatCode>
                <c:ptCount val="401"/>
                <c:pt idx="0">
                  <c:v>0</c:v>
                </c:pt>
                <c:pt idx="1">
                  <c:v>8.5738704217863962E-2</c:v>
                </c:pt>
                <c:pt idx="2">
                  <c:v>0.2449677263367542</c:v>
                </c:pt>
                <c:pt idx="3">
                  <c:v>0.36745158950513124</c:v>
                </c:pt>
                <c:pt idx="4">
                  <c:v>0.48993545267350841</c:v>
                </c:pt>
                <c:pt idx="5">
                  <c:v>0.61241931584188536</c:v>
                </c:pt>
                <c:pt idx="6">
                  <c:v>0.73490317901026248</c:v>
                </c:pt>
                <c:pt idx="7">
                  <c:v>0.85738704217863948</c:v>
                </c:pt>
                <c:pt idx="8">
                  <c:v>0.97987090534701682</c:v>
                </c:pt>
                <c:pt idx="9">
                  <c:v>1.1023547685153938</c:v>
                </c:pt>
                <c:pt idx="10">
                  <c:v>1.2248386316837707</c:v>
                </c:pt>
                <c:pt idx="11">
                  <c:v>1.2248386316837707</c:v>
                </c:pt>
                <c:pt idx="12">
                  <c:v>1.2248386316837707</c:v>
                </c:pt>
                <c:pt idx="13">
                  <c:v>1.2248386316837707</c:v>
                </c:pt>
                <c:pt idx="14">
                  <c:v>1.2248386316837707</c:v>
                </c:pt>
                <c:pt idx="15">
                  <c:v>1.2248386316837707</c:v>
                </c:pt>
                <c:pt idx="16">
                  <c:v>1.2248386316837707</c:v>
                </c:pt>
                <c:pt idx="17">
                  <c:v>1.2248386316837707</c:v>
                </c:pt>
                <c:pt idx="18">
                  <c:v>1.2248386316837707</c:v>
                </c:pt>
                <c:pt idx="19">
                  <c:v>1.2248386316837707</c:v>
                </c:pt>
                <c:pt idx="20">
                  <c:v>1.2248386316837707</c:v>
                </c:pt>
                <c:pt idx="21">
                  <c:v>1.2248386316837707</c:v>
                </c:pt>
                <c:pt idx="22">
                  <c:v>1.2248386316837707</c:v>
                </c:pt>
                <c:pt idx="23">
                  <c:v>1.2248386316837707</c:v>
                </c:pt>
                <c:pt idx="24">
                  <c:v>1.2248386316837707</c:v>
                </c:pt>
                <c:pt idx="25">
                  <c:v>1.2248386316837707</c:v>
                </c:pt>
                <c:pt idx="26">
                  <c:v>1.2248386316837707</c:v>
                </c:pt>
                <c:pt idx="27">
                  <c:v>1.2248386316837707</c:v>
                </c:pt>
                <c:pt idx="28">
                  <c:v>1.2248386316837707</c:v>
                </c:pt>
                <c:pt idx="29">
                  <c:v>1.2248386316837707</c:v>
                </c:pt>
                <c:pt idx="30">
                  <c:v>1.2248386316837707</c:v>
                </c:pt>
                <c:pt idx="31">
                  <c:v>1.2248386316837707</c:v>
                </c:pt>
                <c:pt idx="32">
                  <c:v>1.2248386316837707</c:v>
                </c:pt>
                <c:pt idx="33">
                  <c:v>1.2248386316837707</c:v>
                </c:pt>
                <c:pt idx="34">
                  <c:v>1.2248386316837707</c:v>
                </c:pt>
                <c:pt idx="35">
                  <c:v>1.2248386316837709</c:v>
                </c:pt>
                <c:pt idx="36">
                  <c:v>1.2248386316837707</c:v>
                </c:pt>
                <c:pt idx="37">
                  <c:v>1.2248386316837707</c:v>
                </c:pt>
                <c:pt idx="38">
                  <c:v>1.2248386316837707</c:v>
                </c:pt>
                <c:pt idx="39">
                  <c:v>1.2248386316837707</c:v>
                </c:pt>
                <c:pt idx="40">
                  <c:v>1.2248386316837707</c:v>
                </c:pt>
                <c:pt idx="41">
                  <c:v>1.2248386316837707</c:v>
                </c:pt>
                <c:pt idx="42">
                  <c:v>1.2248386316837707</c:v>
                </c:pt>
                <c:pt idx="43">
                  <c:v>1.2248386316837707</c:v>
                </c:pt>
                <c:pt idx="44">
                  <c:v>1.2248386316837707</c:v>
                </c:pt>
                <c:pt idx="45">
                  <c:v>1.2248386316837709</c:v>
                </c:pt>
                <c:pt idx="46">
                  <c:v>1.2248386316837707</c:v>
                </c:pt>
                <c:pt idx="47">
                  <c:v>1.2248386316837707</c:v>
                </c:pt>
                <c:pt idx="48">
                  <c:v>1.2248386316837707</c:v>
                </c:pt>
                <c:pt idx="49">
                  <c:v>1.1998419249147139</c:v>
                </c:pt>
                <c:pt idx="50">
                  <c:v>1.17584508641642</c:v>
                </c:pt>
                <c:pt idx="51">
                  <c:v>1.1527893004082548</c:v>
                </c:pt>
                <c:pt idx="52">
                  <c:v>1.1306202754004038</c:v>
                </c:pt>
                <c:pt idx="53">
                  <c:v>1.1092878173739811</c:v>
                </c:pt>
                <c:pt idx="54">
                  <c:v>1.0887454503855738</c:v>
                </c:pt>
                <c:pt idx="55">
                  <c:v>1.0689500785603818</c:v>
                </c:pt>
                <c:pt idx="56">
                  <c:v>1.049861684300375</c:v>
                </c:pt>
                <c:pt idx="57">
                  <c:v>1.0314430582600174</c:v>
                </c:pt>
                <c:pt idx="58">
                  <c:v>1.0136595572555345</c:v>
                </c:pt>
                <c:pt idx="59">
                  <c:v>0.99647888679357621</c:v>
                </c:pt>
                <c:pt idx="60">
                  <c:v>0.9798709053470166</c:v>
                </c:pt>
                <c:pt idx="61">
                  <c:v>0.96380744788231154</c:v>
                </c:pt>
                <c:pt idx="62">
                  <c:v>0.94826216646485473</c:v>
                </c:pt>
                <c:pt idx="63">
                  <c:v>0.9332103860447778</c:v>
                </c:pt>
                <c:pt idx="64">
                  <c:v>0.91862897376282782</c:v>
                </c:pt>
                <c:pt idx="65">
                  <c:v>0.90449622032032306</c:v>
                </c:pt>
                <c:pt idx="66">
                  <c:v>0.89079173213365137</c:v>
                </c:pt>
                <c:pt idx="67">
                  <c:v>0.87749633314658215</c:v>
                </c:pt>
                <c:pt idx="68">
                  <c:v>0.86459197530619136</c:v>
                </c:pt>
                <c:pt idx="69">
                  <c:v>0.85206165682349266</c:v>
                </c:pt>
                <c:pt idx="70">
                  <c:v>0.83988934744029997</c:v>
                </c:pt>
                <c:pt idx="71">
                  <c:v>0.82805992001156337</c:v>
                </c:pt>
                <c:pt idx="72">
                  <c:v>0.8165590877891804</c:v>
                </c:pt>
                <c:pt idx="73">
                  <c:v>0.80537334686056172</c:v>
                </c:pt>
                <c:pt idx="74">
                  <c:v>0.79448992325433776</c:v>
                </c:pt>
                <c:pt idx="75">
                  <c:v>0.78389672427761348</c:v>
                </c:pt>
                <c:pt idx="76">
                  <c:v>0.77358229369501319</c:v>
                </c:pt>
                <c:pt idx="77">
                  <c:v>0.76353577040027265</c:v>
                </c:pt>
                <c:pt idx="78">
                  <c:v>0.75374685026693589</c:v>
                </c:pt>
                <c:pt idx="79">
                  <c:v>0.74420575089646834</c:v>
                </c:pt>
                <c:pt idx="80">
                  <c:v>0.73490317901026248</c:v>
                </c:pt>
                <c:pt idx="81">
                  <c:v>0.72583030025704931</c:v>
                </c:pt>
                <c:pt idx="82">
                  <c:v>0.71697871122952439</c:v>
                </c:pt>
                <c:pt idx="83">
                  <c:v>0.70834041350386734</c:v>
                </c:pt>
                <c:pt idx="84">
                  <c:v>0.69990778953358335</c:v>
                </c:pt>
                <c:pt idx="85">
                  <c:v>0.69167358024495285</c:v>
                </c:pt>
                <c:pt idx="86">
                  <c:v>0.68363086419559305</c:v>
                </c:pt>
                <c:pt idx="87">
                  <c:v>0.6757730381703565</c:v>
                </c:pt>
                <c:pt idx="88">
                  <c:v>0.66809379910023858</c:v>
                </c:pt>
                <c:pt idx="89">
                  <c:v>0.66058712720023594</c:v>
                </c:pt>
                <c:pt idx="90">
                  <c:v>0.65324727023134443</c:v>
                </c:pt>
                <c:pt idx="91">
                  <c:v>0.6460687288002307</c:v>
                </c:pt>
                <c:pt idx="92">
                  <c:v>0.63904624261761966</c:v>
                </c:pt>
                <c:pt idx="93">
                  <c:v>0.6321747776432366</c:v>
                </c:pt>
                <c:pt idx="94">
                  <c:v>0.62544951405128724</c:v>
                </c:pt>
                <c:pt idx="95">
                  <c:v>0.61886583495601055</c:v>
                </c:pt>
                <c:pt idx="96">
                  <c:v>0.61241931584188536</c:v>
                </c:pt>
                <c:pt idx="97">
                  <c:v>0.60610571464763929</c:v>
                </c:pt>
                <c:pt idx="98">
                  <c:v>0.59992096245735693</c:v>
                </c:pt>
                <c:pt idx="99">
                  <c:v>0.59386115475576773</c:v>
                </c:pt>
                <c:pt idx="100">
                  <c:v>0.58792254320821002</c:v>
                </c:pt>
                <c:pt idx="101">
                  <c:v>0.58210152792892078</c:v>
                </c:pt>
                <c:pt idx="102">
                  <c:v>0.57639465020412739</c:v>
                </c:pt>
                <c:pt idx="103">
                  <c:v>0.57079858563903874</c:v>
                </c:pt>
                <c:pt idx="104">
                  <c:v>0.56531013770020189</c:v>
                </c:pt>
                <c:pt idx="105">
                  <c:v>0.55992623162686661</c:v>
                </c:pt>
                <c:pt idx="106">
                  <c:v>0.55464390868699054</c:v>
                </c:pt>
                <c:pt idx="107">
                  <c:v>0.54946032075533646</c:v>
                </c:pt>
                <c:pt idx="108">
                  <c:v>0.5443727251927869</c:v>
                </c:pt>
                <c:pt idx="109">
                  <c:v>0.53937848000753208</c:v>
                </c:pt>
                <c:pt idx="110">
                  <c:v>0.53447503928019091</c:v>
                </c:pt>
                <c:pt idx="111">
                  <c:v>0.52965994883622514</c:v>
                </c:pt>
                <c:pt idx="112">
                  <c:v>0.52493084215018748</c:v>
                </c:pt>
                <c:pt idx="113">
                  <c:v>0.52028543646744241</c:v>
                </c:pt>
                <c:pt idx="114">
                  <c:v>0.51572152913000868</c:v>
                </c:pt>
                <c:pt idx="115">
                  <c:v>0.51123699409409573</c:v>
                </c:pt>
                <c:pt idx="116">
                  <c:v>0.50682977862776724</c:v>
                </c:pt>
                <c:pt idx="117">
                  <c:v>0.50249790017795726</c:v>
                </c:pt>
                <c:pt idx="118">
                  <c:v>0.49823944339678811</c:v>
                </c:pt>
                <c:pt idx="119">
                  <c:v>0.49405255731782344</c:v>
                </c:pt>
                <c:pt idx="120">
                  <c:v>0.4899354526735083</c:v>
                </c:pt>
                <c:pt idx="121">
                  <c:v>0.48588639934562811</c:v>
                </c:pt>
                <c:pt idx="122">
                  <c:v>0.48190372394115577</c:v>
                </c:pt>
                <c:pt idx="123">
                  <c:v>0.4779858074863495</c:v>
                </c:pt>
                <c:pt idx="124">
                  <c:v>0.47413108323242736</c:v>
                </c:pt>
                <c:pt idx="125">
                  <c:v>0.47033803456656792</c:v>
                </c:pt>
                <c:pt idx="126">
                  <c:v>0.4666051930223889</c:v>
                </c:pt>
                <c:pt idx="127">
                  <c:v>0.4629311363844173</c:v>
                </c:pt>
                <c:pt idx="128">
                  <c:v>0.45931448688141391</c:v>
                </c:pt>
                <c:pt idx="129">
                  <c:v>0.45575390946372879</c:v>
                </c:pt>
                <c:pt idx="130">
                  <c:v>0.45224811016016153</c:v>
                </c:pt>
                <c:pt idx="131">
                  <c:v>0.44879583451008404</c:v>
                </c:pt>
                <c:pt idx="132">
                  <c:v>0.44539586606682569</c:v>
                </c:pt>
                <c:pt idx="133">
                  <c:v>0.44204702496857889</c:v>
                </c:pt>
                <c:pt idx="134">
                  <c:v>0.43874816657329108</c:v>
                </c:pt>
                <c:pt idx="135">
                  <c:v>0.43549818015422959</c:v>
                </c:pt>
                <c:pt idx="136">
                  <c:v>0.43229598765309568</c:v>
                </c:pt>
                <c:pt idx="137">
                  <c:v>0.42914054248774453</c:v>
                </c:pt>
                <c:pt idx="138">
                  <c:v>0.42603082841174633</c:v>
                </c:pt>
                <c:pt idx="139">
                  <c:v>0.42296585842317264</c:v>
                </c:pt>
                <c:pt idx="140">
                  <c:v>0.41994467372014999</c:v>
                </c:pt>
                <c:pt idx="141">
                  <c:v>0.41696634270085819</c:v>
                </c:pt>
                <c:pt idx="142">
                  <c:v>0.41402996000578168</c:v>
                </c:pt>
                <c:pt idx="143">
                  <c:v>0.4111346456001469</c:v>
                </c:pt>
                <c:pt idx="144">
                  <c:v>0.4082795438945902</c:v>
                </c:pt>
                <c:pt idx="145">
                  <c:v>0.40546382290221378</c:v>
                </c:pt>
                <c:pt idx="146">
                  <c:v>0.40268667343028086</c:v>
                </c:pt>
                <c:pt idx="147">
                  <c:v>0.39994730830490482</c:v>
                </c:pt>
                <c:pt idx="148">
                  <c:v>0.39724496162716888</c:v>
                </c:pt>
                <c:pt idx="149">
                  <c:v>0.39457888805920127</c:v>
                </c:pt>
                <c:pt idx="150">
                  <c:v>0.39194836213880674</c:v>
                </c:pt>
                <c:pt idx="151">
                  <c:v>0.38935267762133113</c:v>
                </c:pt>
                <c:pt idx="152">
                  <c:v>0.3867911468475066</c:v>
                </c:pt>
                <c:pt idx="153">
                  <c:v>0.38426310013608489</c:v>
                </c:pt>
                <c:pt idx="154">
                  <c:v>0.38176788520013633</c:v>
                </c:pt>
                <c:pt idx="155">
                  <c:v>0.37930486658594192</c:v>
                </c:pt>
                <c:pt idx="156">
                  <c:v>0.37687342513346794</c:v>
                </c:pt>
                <c:pt idx="157">
                  <c:v>0.37447295745745857</c:v>
                </c:pt>
                <c:pt idx="158">
                  <c:v>0.37210287544823417</c:v>
                </c:pt>
                <c:pt idx="159">
                  <c:v>0.36976260579132708</c:v>
                </c:pt>
                <c:pt idx="160">
                  <c:v>0.36745158950513124</c:v>
                </c:pt>
                <c:pt idx="161">
                  <c:v>0.36516928149578254</c:v>
                </c:pt>
                <c:pt idx="162">
                  <c:v>0.36291515012852466</c:v>
                </c:pt>
                <c:pt idx="163">
                  <c:v>0.36068867681485278</c:v>
                </c:pt>
                <c:pt idx="164">
                  <c:v>0.3584893556147622</c:v>
                </c:pt>
                <c:pt idx="165">
                  <c:v>0.35631669285346068</c:v>
                </c:pt>
                <c:pt idx="166">
                  <c:v>0.35417020675193367</c:v>
                </c:pt>
                <c:pt idx="167">
                  <c:v>0.3520494270707844</c:v>
                </c:pt>
                <c:pt idx="168">
                  <c:v>0.34995389476679167</c:v>
                </c:pt>
                <c:pt idx="169">
                  <c:v>0.34788316166166278</c:v>
                </c:pt>
                <c:pt idx="170">
                  <c:v>0.34583679012247642</c:v>
                </c:pt>
                <c:pt idx="171">
                  <c:v>0.34381435275333916</c:v>
                </c:pt>
                <c:pt idx="172">
                  <c:v>0.34181543209779652</c:v>
                </c:pt>
                <c:pt idx="173">
                  <c:v>0.33983962035156645</c:v>
                </c:pt>
                <c:pt idx="174">
                  <c:v>0.33788651908517825</c:v>
                </c:pt>
                <c:pt idx="175">
                  <c:v>0.33595573897611997</c:v>
                </c:pt>
                <c:pt idx="176">
                  <c:v>0.33404689955011929</c:v>
                </c:pt>
                <c:pt idx="177">
                  <c:v>0.33215962893119211</c:v>
                </c:pt>
                <c:pt idx="178">
                  <c:v>0.33029356360011797</c:v>
                </c:pt>
                <c:pt idx="179">
                  <c:v>0.32844834816101121</c:v>
                </c:pt>
                <c:pt idx="180">
                  <c:v>0.32662363511567222</c:v>
                </c:pt>
                <c:pt idx="181">
                  <c:v>0.32481908464541992</c:v>
                </c:pt>
                <c:pt idx="182">
                  <c:v>0.32303436440011535</c:v>
                </c:pt>
                <c:pt idx="183">
                  <c:v>0.32126914929410383</c:v>
                </c:pt>
                <c:pt idx="184">
                  <c:v>0.31952312130880983</c:v>
                </c:pt>
                <c:pt idx="185">
                  <c:v>0.31779596930173509</c:v>
                </c:pt>
                <c:pt idx="186">
                  <c:v>0.3160873888216183</c:v>
                </c:pt>
                <c:pt idx="187">
                  <c:v>0.31439708192952409</c:v>
                </c:pt>
                <c:pt idx="188">
                  <c:v>0.31272475702564362</c:v>
                </c:pt>
                <c:pt idx="189">
                  <c:v>0.31107012868159267</c:v>
                </c:pt>
                <c:pt idx="190">
                  <c:v>0.30943291747800528</c:v>
                </c:pt>
                <c:pt idx="191">
                  <c:v>0.30781284984723034</c:v>
                </c:pt>
                <c:pt idx="192">
                  <c:v>0.30620965792094268</c:v>
                </c:pt>
                <c:pt idx="193">
                  <c:v>0.30462307938249217</c:v>
                </c:pt>
                <c:pt idx="194">
                  <c:v>0.30305285732381965</c:v>
                </c:pt>
                <c:pt idx="195">
                  <c:v>0.30149874010677441</c:v>
                </c:pt>
                <c:pt idx="196">
                  <c:v>0.29996048122867847</c:v>
                </c:pt>
                <c:pt idx="197">
                  <c:v>0.29843783919198474</c:v>
                </c:pt>
                <c:pt idx="198">
                  <c:v>0.29693057737788386</c:v>
                </c:pt>
                <c:pt idx="199">
                  <c:v>0.29543846392372364</c:v>
                </c:pt>
                <c:pt idx="200">
                  <c:v>0.29396127160410501</c:v>
                </c:pt>
                <c:pt idx="201">
                  <c:v>0.29249877771552735</c:v>
                </c:pt>
                <c:pt idx="202">
                  <c:v>0.29105076396446039</c:v>
                </c:pt>
                <c:pt idx="203">
                  <c:v>0.28961701635872411</c:v>
                </c:pt>
                <c:pt idx="204">
                  <c:v>0.2881973251020637</c:v>
                </c:pt>
                <c:pt idx="205">
                  <c:v>0.28679148449180969</c:v>
                </c:pt>
                <c:pt idx="206">
                  <c:v>0.28539929281951937</c:v>
                </c:pt>
                <c:pt idx="207">
                  <c:v>0.28402055227449763</c:v>
                </c:pt>
                <c:pt idx="208">
                  <c:v>0.28265506885010094</c:v>
                </c:pt>
                <c:pt idx="209">
                  <c:v>0.28130265225273204</c:v>
                </c:pt>
                <c:pt idx="210">
                  <c:v>0.27996311581343331</c:v>
                </c:pt>
                <c:pt idx="211">
                  <c:v>0.27863627640199523</c:v>
                </c:pt>
                <c:pt idx="212">
                  <c:v>0.27732195434349527</c:v>
                </c:pt>
                <c:pt idx="213">
                  <c:v>0.27601997333718831</c:v>
                </c:pt>
                <c:pt idx="214">
                  <c:v>0.27473016037766868</c:v>
                </c:pt>
                <c:pt idx="215">
                  <c:v>0.27345234567823767</c:v>
                </c:pt>
                <c:pt idx="216">
                  <c:v>0.272186362596394</c:v>
                </c:pt>
                <c:pt idx="217">
                  <c:v>0.27093204756138756</c:v>
                </c:pt>
                <c:pt idx="218">
                  <c:v>0.26968924000376654</c:v>
                </c:pt>
                <c:pt idx="219">
                  <c:v>0.26845778228685435</c:v>
                </c:pt>
                <c:pt idx="220">
                  <c:v>0.26723751964009596</c:v>
                </c:pt>
                <c:pt idx="221">
                  <c:v>0.26602830009421313</c:v>
                </c:pt>
                <c:pt idx="222">
                  <c:v>0.26482997441811312</c:v>
                </c:pt>
                <c:pt idx="223">
                  <c:v>0.26364239605749368</c:v>
                </c:pt>
                <c:pt idx="224">
                  <c:v>0.26246542107509419</c:v>
                </c:pt>
                <c:pt idx="225">
                  <c:v>0.2612989080925382</c:v>
                </c:pt>
                <c:pt idx="226">
                  <c:v>0.2601427182337217</c:v>
                </c:pt>
                <c:pt idx="227">
                  <c:v>0.25899671506969651</c:v>
                </c:pt>
                <c:pt idx="228">
                  <c:v>0.25786076456500479</c:v>
                </c:pt>
                <c:pt idx="229">
                  <c:v>0.25673473502541966</c:v>
                </c:pt>
                <c:pt idx="230">
                  <c:v>0.25561849704704825</c:v>
                </c:pt>
                <c:pt idx="231">
                  <c:v>0.25451192346675805</c:v>
                </c:pt>
                <c:pt idx="232">
                  <c:v>0.25341488931388401</c:v>
                </c:pt>
                <c:pt idx="233">
                  <c:v>0.2523272717631807</c:v>
                </c:pt>
                <c:pt idx="234">
                  <c:v>0.25124895008897902</c:v>
                </c:pt>
                <c:pt idx="235">
                  <c:v>0.25017980562051528</c:v>
                </c:pt>
                <c:pt idx="236">
                  <c:v>0.24911972169839444</c:v>
                </c:pt>
                <c:pt idx="237">
                  <c:v>0.24806858363215648</c:v>
                </c:pt>
                <c:pt idx="238">
                  <c:v>0.24702627865891216</c:v>
                </c:pt>
                <c:pt idx="239">
                  <c:v>0.24599269590301717</c:v>
                </c:pt>
                <c:pt idx="240">
                  <c:v>0.24496772633675451</c:v>
                </c:pt>
                <c:pt idx="241">
                  <c:v>0.24395126274199627</c:v>
                </c:pt>
                <c:pt idx="242">
                  <c:v>0.24294319967281444</c:v>
                </c:pt>
                <c:pt idx="243">
                  <c:v>0.24194343341901681</c:v>
                </c:pt>
                <c:pt idx="244">
                  <c:v>0.24095186197057827</c:v>
                </c:pt>
                <c:pt idx="245">
                  <c:v>0.23996838498294321</c:v>
                </c:pt>
                <c:pt idx="246">
                  <c:v>0.23899290374317519</c:v>
                </c:pt>
                <c:pt idx="247">
                  <c:v>0.23802532113692756</c:v>
                </c:pt>
                <c:pt idx="248">
                  <c:v>0.23706554161621404</c:v>
                </c:pt>
                <c:pt idx="249">
                  <c:v>0.23611347116795617</c:v>
                </c:pt>
                <c:pt idx="250">
                  <c:v>0.23516901728328435</c:v>
                </c:pt>
                <c:pt idx="251">
                  <c:v>0.23423208892757408</c:v>
                </c:pt>
                <c:pt idx="252">
                  <c:v>0.23330259651119484</c:v>
                </c:pt>
                <c:pt idx="253">
                  <c:v>0.23238045186095291</c:v>
                </c:pt>
                <c:pt idx="254">
                  <c:v>0.23146556819220901</c:v>
                </c:pt>
                <c:pt idx="255">
                  <c:v>0.23055786008165138</c:v>
                </c:pt>
                <c:pt idx="256">
                  <c:v>0.2296572434407074</c:v>
                </c:pt>
                <c:pt idx="257">
                  <c:v>0.22876363548957623</c:v>
                </c:pt>
                <c:pt idx="258">
                  <c:v>0.22787695473186464</c:v>
                </c:pt>
                <c:pt idx="259">
                  <c:v>0.22699712092981117</c:v>
                </c:pt>
                <c:pt idx="260">
                  <c:v>0.22612405508008107</c:v>
                </c:pt>
                <c:pt idx="261">
                  <c:v>0.22525767939011915</c:v>
                </c:pt>
                <c:pt idx="262">
                  <c:v>0.22439791725504232</c:v>
                </c:pt>
                <c:pt idx="263">
                  <c:v>0.22354469323506115</c:v>
                </c:pt>
                <c:pt idx="264">
                  <c:v>0.2226979330334132</c:v>
                </c:pt>
                <c:pt idx="265">
                  <c:v>0.22185756347479652</c:v>
                </c:pt>
                <c:pt idx="266">
                  <c:v>0.22102351248428981</c:v>
                </c:pt>
                <c:pt idx="267">
                  <c:v>0.22019570906674571</c:v>
                </c:pt>
                <c:pt idx="268">
                  <c:v>0.21937408328664584</c:v>
                </c:pt>
                <c:pt idx="269">
                  <c:v>0.21855856624840547</c:v>
                </c:pt>
                <c:pt idx="270">
                  <c:v>0.2177490900771151</c:v>
                </c:pt>
                <c:pt idx="271">
                  <c:v>0.21694558789970877</c:v>
                </c:pt>
                <c:pt idx="272">
                  <c:v>0.21614799382654809</c:v>
                </c:pt>
                <c:pt idx="273">
                  <c:v>0.21535624293341057</c:v>
                </c:pt>
                <c:pt idx="274">
                  <c:v>0.21457027124387251</c:v>
                </c:pt>
                <c:pt idx="275">
                  <c:v>0.21379001571207668</c:v>
                </c:pt>
                <c:pt idx="276">
                  <c:v>0.21301541420587353</c:v>
                </c:pt>
                <c:pt idx="277">
                  <c:v>0.2122464054903288</c:v>
                </c:pt>
                <c:pt idx="278">
                  <c:v>0.21148292921158662</c:v>
                </c:pt>
                <c:pt idx="279">
                  <c:v>0.21072492588107916</c:v>
                </c:pt>
                <c:pt idx="280">
                  <c:v>0.2099723368600753</c:v>
                </c:pt>
                <c:pt idx="281">
                  <c:v>0.20922510434455902</c:v>
                </c:pt>
                <c:pt idx="282">
                  <c:v>0.20848317135042935</c:v>
                </c:pt>
                <c:pt idx="283">
                  <c:v>0.20774648169901438</c:v>
                </c:pt>
                <c:pt idx="284">
                  <c:v>0.20701498000289109</c:v>
                </c:pt>
                <c:pt idx="285">
                  <c:v>0.20628861165200385</c:v>
                </c:pt>
                <c:pt idx="286">
                  <c:v>0.20556732280007373</c:v>
                </c:pt>
                <c:pt idx="287">
                  <c:v>0.20485106035129297</c:v>
                </c:pt>
                <c:pt idx="288">
                  <c:v>0.20413977194729541</c:v>
                </c:pt>
                <c:pt idx="289">
                  <c:v>0.20343340595439821</c:v>
                </c:pt>
                <c:pt idx="290">
                  <c:v>0.20273191145110714</c:v>
                </c:pt>
                <c:pt idx="291">
                  <c:v>0.20203523821588001</c:v>
                </c:pt>
                <c:pt idx="292">
                  <c:v>0.20134333671514065</c:v>
                </c:pt>
                <c:pt idx="293">
                  <c:v>0.20065615809153953</c:v>
                </c:pt>
                <c:pt idx="294">
                  <c:v>0.19997365415245263</c:v>
                </c:pt>
                <c:pt idx="295">
                  <c:v>0.19929577735871551</c:v>
                </c:pt>
                <c:pt idx="296">
                  <c:v>0.19862248081358469</c:v>
                </c:pt>
                <c:pt idx="297">
                  <c:v>0.19795371825192279</c:v>
                </c:pt>
                <c:pt idx="298">
                  <c:v>0.19728944402960094</c:v>
                </c:pt>
                <c:pt idx="299">
                  <c:v>0.19662961311311397</c:v>
                </c:pt>
                <c:pt idx="300">
                  <c:v>0.19597418106940359</c:v>
                </c:pt>
                <c:pt idx="301">
                  <c:v>0.19532310405588399</c:v>
                </c:pt>
                <c:pt idx="302">
                  <c:v>0.19467633881066582</c:v>
                </c:pt>
                <c:pt idx="303">
                  <c:v>0.19403384264297385</c:v>
                </c:pt>
                <c:pt idx="304">
                  <c:v>0.19339557342375352</c:v>
                </c:pt>
                <c:pt idx="305">
                  <c:v>0.19276148957646252</c:v>
                </c:pt>
                <c:pt idx="306">
                  <c:v>0.19213155006804275</c:v>
                </c:pt>
                <c:pt idx="307">
                  <c:v>0.19150571440006864</c:v>
                </c:pt>
                <c:pt idx="308">
                  <c:v>0.19088394260006844</c:v>
                </c:pt>
                <c:pt idx="309">
                  <c:v>0.19026619521301322</c:v>
                </c:pt>
                <c:pt idx="310">
                  <c:v>0.18965243329297121</c:v>
                </c:pt>
                <c:pt idx="311">
                  <c:v>0.18904261839492306</c:v>
                </c:pt>
                <c:pt idx="312">
                  <c:v>0.18843671256673422</c:v>
                </c:pt>
                <c:pt idx="313">
                  <c:v>0.1878346783412814</c:v>
                </c:pt>
                <c:pt idx="314">
                  <c:v>0.18723647872872953</c:v>
                </c:pt>
                <c:pt idx="315">
                  <c:v>0.18664207720895576</c:v>
                </c:pt>
                <c:pt idx="316">
                  <c:v>0.18605143772411731</c:v>
                </c:pt>
                <c:pt idx="317">
                  <c:v>0.18546452467135988</c:v>
                </c:pt>
                <c:pt idx="318">
                  <c:v>0.18488130289566373</c:v>
                </c:pt>
                <c:pt idx="319">
                  <c:v>0.18430173768282471</c:v>
                </c:pt>
                <c:pt idx="320">
                  <c:v>0.18372579475256584</c:v>
                </c:pt>
                <c:pt idx="321">
                  <c:v>0.18315344025177907</c:v>
                </c:pt>
                <c:pt idx="322">
                  <c:v>0.18258464074789155</c:v>
                </c:pt>
                <c:pt idx="323">
                  <c:v>0.18201936322235648</c:v>
                </c:pt>
                <c:pt idx="324">
                  <c:v>0.18145757506426252</c:v>
                </c:pt>
                <c:pt idx="325">
                  <c:v>0.18089924406406485</c:v>
                </c:pt>
                <c:pt idx="326">
                  <c:v>0.18034433840742681</c:v>
                </c:pt>
                <c:pt idx="327">
                  <c:v>0.17979282666917784</c:v>
                </c:pt>
                <c:pt idx="328">
                  <c:v>0.17924467780738151</c:v>
                </c:pt>
                <c:pt idx="329">
                  <c:v>0.1786998611575108</c:v>
                </c:pt>
                <c:pt idx="330">
                  <c:v>0.1781583464267307</c:v>
                </c:pt>
                <c:pt idx="331">
                  <c:v>0.17762010368828138</c:v>
                </c:pt>
                <c:pt idx="332">
                  <c:v>0.17708510337596728</c:v>
                </c:pt>
                <c:pt idx="333">
                  <c:v>0.17655331627874216</c:v>
                </c:pt>
                <c:pt idx="334">
                  <c:v>0.17602471353539265</c:v>
                </c:pt>
                <c:pt idx="335">
                  <c:v>0.17549926662931681</c:v>
                </c:pt>
                <c:pt idx="336">
                  <c:v>0.17497694738339623</c:v>
                </c:pt>
                <c:pt idx="337">
                  <c:v>0.1744577279549589</c:v>
                </c:pt>
                <c:pt idx="338">
                  <c:v>0.17394158083083178</c:v>
                </c:pt>
                <c:pt idx="339">
                  <c:v>0.17342847882248122</c:v>
                </c:pt>
                <c:pt idx="340">
                  <c:v>0.17291839506123857</c:v>
                </c:pt>
                <c:pt idx="341">
                  <c:v>0.17241130299361035</c:v>
                </c:pt>
                <c:pt idx="342">
                  <c:v>0.17190717637667</c:v>
                </c:pt>
                <c:pt idx="343">
                  <c:v>0.17140598927353096</c:v>
                </c:pt>
                <c:pt idx="344">
                  <c:v>0.17090771604889868</c:v>
                </c:pt>
                <c:pt idx="345">
                  <c:v>0.17041233136469894</c:v>
                </c:pt>
                <c:pt idx="346">
                  <c:v>0.16991981017578361</c:v>
                </c:pt>
                <c:pt idx="347">
                  <c:v>0.16943012772570934</c:v>
                </c:pt>
                <c:pt idx="348">
                  <c:v>0.16894325954258946</c:v>
                </c:pt>
                <c:pt idx="349">
                  <c:v>0.16845918143501754</c:v>
                </c:pt>
                <c:pt idx="350">
                  <c:v>0.16797786948806034</c:v>
                </c:pt>
                <c:pt idx="351">
                  <c:v>0.16749930005931943</c:v>
                </c:pt>
                <c:pt idx="352">
                  <c:v>0.16702344977506003</c:v>
                </c:pt>
                <c:pt idx="353">
                  <c:v>0.16655029552640549</c:v>
                </c:pt>
                <c:pt idx="354">
                  <c:v>0.16607981446559641</c:v>
                </c:pt>
                <c:pt idx="355">
                  <c:v>0.165611984002313</c:v>
                </c:pt>
                <c:pt idx="356">
                  <c:v>0.16514678180005937</c:v>
                </c:pt>
                <c:pt idx="357">
                  <c:v>0.16468418577260821</c:v>
                </c:pt>
                <c:pt idx="358">
                  <c:v>0.16422417408050596</c:v>
                </c:pt>
                <c:pt idx="359">
                  <c:v>0.16376672512763546</c:v>
                </c:pt>
                <c:pt idx="360">
                  <c:v>0.16331181755783647</c:v>
                </c:pt>
                <c:pt idx="361">
                  <c:v>0.16285943025158206</c:v>
                </c:pt>
                <c:pt idx="362">
                  <c:v>0.16240954232271029</c:v>
                </c:pt>
                <c:pt idx="363">
                  <c:v>0.16196213311520974</c:v>
                </c:pt>
                <c:pt idx="364">
                  <c:v>0.16151718220005806</c:v>
                </c:pt>
                <c:pt idx="365">
                  <c:v>0.16107466937211265</c:v>
                </c:pt>
                <c:pt idx="366">
                  <c:v>0.16063457464705222</c:v>
                </c:pt>
                <c:pt idx="367">
                  <c:v>0.1601968782583682</c:v>
                </c:pt>
                <c:pt idx="368">
                  <c:v>0.15976156065440522</c:v>
                </c:pt>
                <c:pt idx="369">
                  <c:v>0.15932860249545017</c:v>
                </c:pt>
                <c:pt idx="370">
                  <c:v>0.15889798465086791</c:v>
                </c:pt>
                <c:pt idx="371">
                  <c:v>0.15846968819628329</c:v>
                </c:pt>
                <c:pt idx="372">
                  <c:v>0.15804369441080951</c:v>
                </c:pt>
                <c:pt idx="373">
                  <c:v>0.15761998477431938</c:v>
                </c:pt>
                <c:pt idx="374">
                  <c:v>0.15719854096476238</c:v>
                </c:pt>
                <c:pt idx="375">
                  <c:v>0.156779344855523</c:v>
                </c:pt>
                <c:pt idx="376">
                  <c:v>0.15636237851282211</c:v>
                </c:pt>
                <c:pt idx="377">
                  <c:v>0.1559476241931595</c:v>
                </c:pt>
                <c:pt idx="378">
                  <c:v>0.15553506434079664</c:v>
                </c:pt>
                <c:pt idx="379">
                  <c:v>0.15512468158528001</c:v>
                </c:pt>
                <c:pt idx="380">
                  <c:v>0.15471645873900292</c:v>
                </c:pt>
                <c:pt idx="381">
                  <c:v>0.15431037879480608</c:v>
                </c:pt>
                <c:pt idx="382">
                  <c:v>0.1539064249236155</c:v>
                </c:pt>
                <c:pt idx="383">
                  <c:v>0.15350458047211782</c:v>
                </c:pt>
                <c:pt idx="384">
                  <c:v>0.15310482896047167</c:v>
                </c:pt>
                <c:pt idx="385">
                  <c:v>0.15270715408005484</c:v>
                </c:pt>
                <c:pt idx="386">
                  <c:v>0.15231153969124639</c:v>
                </c:pt>
                <c:pt idx="387">
                  <c:v>0.15191796982124323</c:v>
                </c:pt>
                <c:pt idx="388">
                  <c:v>0.15152642866191007</c:v>
                </c:pt>
                <c:pt idx="389">
                  <c:v>0.15113690056766352</c:v>
                </c:pt>
                <c:pt idx="390">
                  <c:v>0.15074937005338751</c:v>
                </c:pt>
                <c:pt idx="391">
                  <c:v>0.15036382179238139</c:v>
                </c:pt>
                <c:pt idx="392">
                  <c:v>0.14998024061433962</c:v>
                </c:pt>
                <c:pt idx="393">
                  <c:v>0.14959861150336165</c:v>
                </c:pt>
                <c:pt idx="394">
                  <c:v>0.14921891959599265</c:v>
                </c:pt>
                <c:pt idx="395">
                  <c:v>0.14884115017929395</c:v>
                </c:pt>
                <c:pt idx="396">
                  <c:v>0.14846528868894221</c:v>
                </c:pt>
                <c:pt idx="397">
                  <c:v>0.14809132070735798</c:v>
                </c:pt>
                <c:pt idx="398">
                  <c:v>0.1477192319618621</c:v>
                </c:pt>
                <c:pt idx="399">
                  <c:v>0.14734900832285996</c:v>
                </c:pt>
                <c:pt idx="400">
                  <c:v>0.14698063580205278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'EC8 (2004)'!$G$6</c:f>
              <c:strCache>
                <c:ptCount val="1"/>
                <c:pt idx="0">
                  <c:v>Tb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(2004)'!$D$29,'EC8 (2004)'!$D$29)</c:f>
              <c:numCache>
                <c:formatCode>0.00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xVal>
          <c:yVal>
            <c:numRef>
              <c:f>('EC8 (2004)'!$K$3,'EC8 (2004)'!$G$29)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0.2449677263367542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'EC8 (2004)'!$G$7</c:f>
              <c:strCache>
                <c:ptCount val="1"/>
                <c:pt idx="0">
                  <c:v>Tc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(2004)'!$D$30,'EC8 (2004)'!$D$30)</c:f>
              <c:numCache>
                <c:formatCode>0.00</c:formatCode>
                <c:ptCount val="2"/>
                <c:pt idx="0">
                  <c:v>0.25</c:v>
                </c:pt>
                <c:pt idx="1">
                  <c:v>0.25</c:v>
                </c:pt>
              </c:numCache>
            </c:numRef>
          </c:xVal>
          <c:yVal>
            <c:numRef>
              <c:f>('EC8 (2004)'!$K$3,'EC8 (2004)'!$G$30)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1.2248386316837707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'EC8 (2004)'!$G$8</c:f>
              <c:strCache>
                <c:ptCount val="1"/>
                <c:pt idx="0">
                  <c:v>Td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('EC8 (2004)'!$D$31,'EC8 (2004)'!$D$31)</c:f>
              <c:numCache>
                <c:formatCode>0.00</c:formatCode>
                <c:ptCount val="2"/>
                <c:pt idx="0">
                  <c:v>1.2</c:v>
                </c:pt>
                <c:pt idx="1">
                  <c:v>1.2</c:v>
                </c:pt>
              </c:numCache>
            </c:numRef>
          </c:xVal>
          <c:yVal>
            <c:numRef>
              <c:f>('EC8 (2004)'!$K$3,'EC8 (2004)'!$G$31)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1.2248386316837707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98208"/>
        <c:axId val="184804480"/>
      </c:scatterChart>
      <c:valAx>
        <c:axId val="184798208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804480"/>
        <c:crosses val="autoZero"/>
        <c:crossBetween val="midCat"/>
      </c:valAx>
      <c:valAx>
        <c:axId val="184804480"/>
        <c:scaling>
          <c:orientation val="minMax"/>
          <c:max val="2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v</a:t>
                </a:r>
                <a:r>
                  <a:rPr lang="es-ES" sz="1200"/>
                  <a:t>(T) [m/s]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79820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user!$L$1</c:f>
              <c:strCache>
                <c:ptCount val="1"/>
                <c:pt idx="0">
                  <c:v>Sa(T) [g]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user!$K$2:$K$162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user!$L$2:$L$162</c:f>
              <c:numCache>
                <c:formatCode>0.0000</c:formatCode>
                <c:ptCount val="161"/>
                <c:pt idx="0">
                  <c:v>0.12</c:v>
                </c:pt>
                <c:pt idx="1">
                  <c:v>0.12375</c:v>
                </c:pt>
                <c:pt idx="2">
                  <c:v>0.1275</c:v>
                </c:pt>
                <c:pt idx="3">
                  <c:v>0.13125000000000001</c:v>
                </c:pt>
                <c:pt idx="4">
                  <c:v>0.13500000000000001</c:v>
                </c:pt>
                <c:pt idx="5">
                  <c:v>0.13874999999999998</c:v>
                </c:pt>
                <c:pt idx="6">
                  <c:v>0.14249999999999999</c:v>
                </c:pt>
                <c:pt idx="7">
                  <c:v>0.14624999999999999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0.14399999999999999</c:v>
                </c:pt>
                <c:pt idx="26">
                  <c:v>0.13846153846153844</c:v>
                </c:pt>
                <c:pt idx="27">
                  <c:v>0.1333333333333333</c:v>
                </c:pt>
                <c:pt idx="28">
                  <c:v>0.12857142857142856</c:v>
                </c:pt>
                <c:pt idx="29">
                  <c:v>0.12413793103448276</c:v>
                </c:pt>
                <c:pt idx="30">
                  <c:v>0.12</c:v>
                </c:pt>
                <c:pt idx="31">
                  <c:v>0.11612903225806451</c:v>
                </c:pt>
                <c:pt idx="32">
                  <c:v>0.11249999999999999</c:v>
                </c:pt>
                <c:pt idx="33">
                  <c:v>0.1090909090909091</c:v>
                </c:pt>
                <c:pt idx="34">
                  <c:v>0.10588235294117647</c:v>
                </c:pt>
                <c:pt idx="35">
                  <c:v>0.10285714285714284</c:v>
                </c:pt>
                <c:pt idx="36">
                  <c:v>9.9999999999999992E-2</c:v>
                </c:pt>
                <c:pt idx="37">
                  <c:v>9.7297297297297289E-2</c:v>
                </c:pt>
                <c:pt idx="38">
                  <c:v>9.4736842105263161E-2</c:v>
                </c:pt>
                <c:pt idx="39">
                  <c:v>9.2307692307692313E-2</c:v>
                </c:pt>
                <c:pt idx="40">
                  <c:v>0.09</c:v>
                </c:pt>
                <c:pt idx="41">
                  <c:v>8.7804878048780496E-2</c:v>
                </c:pt>
                <c:pt idx="42">
                  <c:v>8.5714285714285715E-2</c:v>
                </c:pt>
                <c:pt idx="43">
                  <c:v>8.3720930232558138E-2</c:v>
                </c:pt>
                <c:pt idx="44">
                  <c:v>8.1818181818181804E-2</c:v>
                </c:pt>
                <c:pt idx="45">
                  <c:v>7.9999999999999988E-2</c:v>
                </c:pt>
                <c:pt idx="46">
                  <c:v>7.8260869565217384E-2</c:v>
                </c:pt>
                <c:pt idx="47">
                  <c:v>7.6595744680851049E-2</c:v>
                </c:pt>
                <c:pt idx="48">
                  <c:v>7.4999999999999997E-2</c:v>
                </c:pt>
                <c:pt idx="49">
                  <c:v>7.346938775510202E-2</c:v>
                </c:pt>
                <c:pt idx="50">
                  <c:v>7.1999999999999995E-2</c:v>
                </c:pt>
                <c:pt idx="51">
                  <c:v>7.0588235294117646E-2</c:v>
                </c:pt>
                <c:pt idx="52">
                  <c:v>6.9230769230769221E-2</c:v>
                </c:pt>
                <c:pt idx="53">
                  <c:v>6.7924528301886791E-2</c:v>
                </c:pt>
                <c:pt idx="54">
                  <c:v>6.6666666666666652E-2</c:v>
                </c:pt>
                <c:pt idx="55">
                  <c:v>6.5454545454545446E-2</c:v>
                </c:pt>
                <c:pt idx="56">
                  <c:v>6.4285714285714279E-2</c:v>
                </c:pt>
                <c:pt idx="57">
                  <c:v>6.3157894736842093E-2</c:v>
                </c:pt>
                <c:pt idx="58">
                  <c:v>6.2068965517241378E-2</c:v>
                </c:pt>
                <c:pt idx="59">
                  <c:v>6.1016949152542369E-2</c:v>
                </c:pt>
                <c:pt idx="60">
                  <c:v>0.06</c:v>
                </c:pt>
                <c:pt idx="61">
                  <c:v>5.9016393442622953E-2</c:v>
                </c:pt>
                <c:pt idx="62">
                  <c:v>5.8064516129032254E-2</c:v>
                </c:pt>
                <c:pt idx="63">
                  <c:v>5.7142857142857141E-2</c:v>
                </c:pt>
                <c:pt idx="64">
                  <c:v>5.6249999999999994E-2</c:v>
                </c:pt>
                <c:pt idx="65">
                  <c:v>5.5384615384615386E-2</c:v>
                </c:pt>
                <c:pt idx="66">
                  <c:v>5.454545454545455E-2</c:v>
                </c:pt>
                <c:pt idx="67">
                  <c:v>5.3731343283582089E-2</c:v>
                </c:pt>
                <c:pt idx="68">
                  <c:v>5.2941176470588235E-2</c:v>
                </c:pt>
                <c:pt idx="69">
                  <c:v>5.2173913043478258E-2</c:v>
                </c:pt>
                <c:pt idx="70">
                  <c:v>5.1428571428571421E-2</c:v>
                </c:pt>
                <c:pt idx="71">
                  <c:v>5.0704225352112678E-2</c:v>
                </c:pt>
                <c:pt idx="72">
                  <c:v>4.9999999999999996E-2</c:v>
                </c:pt>
                <c:pt idx="73">
                  <c:v>4.9315068493150684E-2</c:v>
                </c:pt>
                <c:pt idx="74">
                  <c:v>4.8648648648648644E-2</c:v>
                </c:pt>
                <c:pt idx="75">
                  <c:v>4.8000000000000001E-2</c:v>
                </c:pt>
                <c:pt idx="76">
                  <c:v>4.736842105263158E-2</c:v>
                </c:pt>
                <c:pt idx="77">
                  <c:v>4.6753246753246755E-2</c:v>
                </c:pt>
                <c:pt idx="78">
                  <c:v>4.6153846153846156E-2</c:v>
                </c:pt>
                <c:pt idx="79">
                  <c:v>4.556962025316455E-2</c:v>
                </c:pt>
                <c:pt idx="80">
                  <c:v>4.4999999999999998E-2</c:v>
                </c:pt>
                <c:pt idx="81">
                  <c:v>4.38957475994513E-2</c:v>
                </c:pt>
                <c:pt idx="82">
                  <c:v>4.2831647828673408E-2</c:v>
                </c:pt>
                <c:pt idx="83">
                  <c:v>4.1805777326172147E-2</c:v>
                </c:pt>
                <c:pt idx="84">
                  <c:v>4.0816326530612242E-2</c:v>
                </c:pt>
                <c:pt idx="85">
                  <c:v>3.9861591695501727E-2</c:v>
                </c:pt>
                <c:pt idx="86">
                  <c:v>3.8939967550027044E-2</c:v>
                </c:pt>
                <c:pt idx="87">
                  <c:v>3.8049940546967899E-2</c:v>
                </c:pt>
                <c:pt idx="88">
                  <c:v>3.7190082644628093E-2</c:v>
                </c:pt>
                <c:pt idx="89">
                  <c:v>3.635904557505365E-2</c:v>
                </c:pt>
                <c:pt idx="90">
                  <c:v>3.5555555555555556E-2</c:v>
                </c:pt>
                <c:pt idx="91">
                  <c:v>3.4778408404782031E-2</c:v>
                </c:pt>
                <c:pt idx="92">
                  <c:v>3.4026465028355393E-2</c:v>
                </c:pt>
                <c:pt idx="93">
                  <c:v>3.3298647242455771E-2</c:v>
                </c:pt>
                <c:pt idx="94">
                  <c:v>3.2593933906745129E-2</c:v>
                </c:pt>
                <c:pt idx="95">
                  <c:v>3.1911357340720224E-2</c:v>
                </c:pt>
                <c:pt idx="96">
                  <c:v>3.125E-2</c:v>
                </c:pt>
                <c:pt idx="97">
                  <c:v>3.0608991391221176E-2</c:v>
                </c:pt>
                <c:pt idx="98">
                  <c:v>2.998750520616409E-2</c:v>
                </c:pt>
                <c:pt idx="99">
                  <c:v>2.938475665748393E-2</c:v>
                </c:pt>
                <c:pt idx="100">
                  <c:v>2.8799999999999999E-2</c:v>
                </c:pt>
                <c:pt idx="101">
                  <c:v>2.8232526222919323E-2</c:v>
                </c:pt>
                <c:pt idx="102">
                  <c:v>2.768166089965398E-2</c:v>
                </c:pt>
                <c:pt idx="103">
                  <c:v>2.714676218305212E-2</c:v>
                </c:pt>
                <c:pt idx="104">
                  <c:v>2.6627218934911236E-2</c:v>
                </c:pt>
                <c:pt idx="105">
                  <c:v>2.6122448979591834E-2</c:v>
                </c:pt>
                <c:pt idx="106">
                  <c:v>2.5631897472410108E-2</c:v>
                </c:pt>
                <c:pt idx="107">
                  <c:v>2.5155035374268497E-2</c:v>
                </c:pt>
                <c:pt idx="108">
                  <c:v>2.4691358024691353E-2</c:v>
                </c:pt>
                <c:pt idx="109">
                  <c:v>2.4240383806076928E-2</c:v>
                </c:pt>
                <c:pt idx="110">
                  <c:v>2.3801652892561982E-2</c:v>
                </c:pt>
                <c:pt idx="111">
                  <c:v>2.3374726077428781E-2</c:v>
                </c:pt>
                <c:pt idx="112">
                  <c:v>2.2959183673469389E-2</c:v>
                </c:pt>
                <c:pt idx="113">
                  <c:v>2.2554624481165318E-2</c:v>
                </c:pt>
                <c:pt idx="114">
                  <c:v>2.2160664819944595E-2</c:v>
                </c:pt>
                <c:pt idx="115">
                  <c:v>2.177693761814745E-2</c:v>
                </c:pt>
                <c:pt idx="116">
                  <c:v>2.1403091557669441E-2</c:v>
                </c:pt>
                <c:pt idx="117">
                  <c:v>2.1038790269559501E-2</c:v>
                </c:pt>
                <c:pt idx="118">
                  <c:v>2.0683711577133005E-2</c:v>
                </c:pt>
                <c:pt idx="119">
                  <c:v>2.0337546783419248E-2</c:v>
                </c:pt>
                <c:pt idx="120">
                  <c:v>1.9999999999999997E-2</c:v>
                </c:pt>
                <c:pt idx="121">
                  <c:v>1.9670787514514034E-2</c:v>
                </c:pt>
                <c:pt idx="122">
                  <c:v>1.9349637194302608E-2</c:v>
                </c:pt>
                <c:pt idx="123">
                  <c:v>1.9036287923854846E-2</c:v>
                </c:pt>
                <c:pt idx="124">
                  <c:v>1.8730489073881373E-2</c:v>
                </c:pt>
                <c:pt idx="125">
                  <c:v>1.8431999999999997E-2</c:v>
                </c:pt>
                <c:pt idx="126">
                  <c:v>1.8140589569160998E-2</c:v>
                </c:pt>
                <c:pt idx="127">
                  <c:v>1.7856035712071425E-2</c:v>
                </c:pt>
                <c:pt idx="128">
                  <c:v>1.7578124999999997E-2</c:v>
                </c:pt>
                <c:pt idx="129">
                  <c:v>1.7306652244456464E-2</c:v>
                </c:pt>
                <c:pt idx="130">
                  <c:v>1.7041420118343194E-2</c:v>
                </c:pt>
                <c:pt idx="131">
                  <c:v>1.6782238797272888E-2</c:v>
                </c:pt>
                <c:pt idx="132">
                  <c:v>1.6528925619834711E-2</c:v>
                </c:pt>
                <c:pt idx="133">
                  <c:v>1.628130476567358E-2</c:v>
                </c:pt>
                <c:pt idx="134">
                  <c:v>1.6039206950323012E-2</c:v>
                </c:pt>
                <c:pt idx="135">
                  <c:v>1.580246913580247E-2</c:v>
                </c:pt>
                <c:pt idx="136">
                  <c:v>1.5570934256055364E-2</c:v>
                </c:pt>
                <c:pt idx="137">
                  <c:v>1.534445095636422E-2</c:v>
                </c:pt>
                <c:pt idx="138">
                  <c:v>1.5122873345935726E-2</c:v>
                </c:pt>
                <c:pt idx="139">
                  <c:v>1.4906060762900469E-2</c:v>
                </c:pt>
                <c:pt idx="140">
                  <c:v>1.4693877551020407E-2</c:v>
                </c:pt>
                <c:pt idx="141">
                  <c:v>1.4486192847442281E-2</c:v>
                </c:pt>
                <c:pt idx="142">
                  <c:v>1.4282880380876811E-2</c:v>
                </c:pt>
                <c:pt idx="143">
                  <c:v>1.4083818279622474E-2</c:v>
                </c:pt>
                <c:pt idx="144">
                  <c:v>1.3888888888888886E-2</c:v>
                </c:pt>
                <c:pt idx="145">
                  <c:v>1.3697978596908442E-2</c:v>
                </c:pt>
                <c:pt idx="146">
                  <c:v>1.351097766935635E-2</c:v>
                </c:pt>
                <c:pt idx="147">
                  <c:v>1.3327780091628489E-2</c:v>
                </c:pt>
                <c:pt idx="148">
                  <c:v>1.3148283418553687E-2</c:v>
                </c:pt>
                <c:pt idx="149">
                  <c:v>1.297238863114274E-2</c:v>
                </c:pt>
                <c:pt idx="150">
                  <c:v>1.2800000000000001E-2</c:v>
                </c:pt>
                <c:pt idx="151">
                  <c:v>1.2631024955045832E-2</c:v>
                </c:pt>
                <c:pt idx="152">
                  <c:v>1.2465373961218837E-2</c:v>
                </c:pt>
                <c:pt idx="153">
                  <c:v>1.230296039984621E-2</c:v>
                </c:pt>
                <c:pt idx="154">
                  <c:v>1.2143700455388765E-2</c:v>
                </c:pt>
                <c:pt idx="155">
                  <c:v>1.1987513007284078E-2</c:v>
                </c:pt>
                <c:pt idx="156">
                  <c:v>1.1834319526627219E-2</c:v>
                </c:pt>
                <c:pt idx="157">
                  <c:v>1.1684043977443303E-2</c:v>
                </c:pt>
                <c:pt idx="158">
                  <c:v>1.1536612722320139E-2</c:v>
                </c:pt>
                <c:pt idx="159">
                  <c:v>1.1391954432182272E-2</c:v>
                </c:pt>
                <c:pt idx="160">
                  <c:v>1.125E-2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user!$G$6</c:f>
              <c:strCache>
                <c:ptCount val="1"/>
                <c:pt idx="0">
                  <c:v>Tb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(user!$D$29,user!$D$29)</c:f>
              <c:numCache>
                <c:formatCode>0.00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(user!$K$2,user!$E$29)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user!$G$7</c:f>
              <c:strCache>
                <c:ptCount val="1"/>
                <c:pt idx="0">
                  <c:v>Tc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(user!$D$30,user!$D$30)</c:f>
              <c:numCache>
                <c:formatCode>0.00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xVal>
          <c:yVal>
            <c:numRef>
              <c:f>(user!$K$2,user!$E$30)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0.15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user!$G$8</c:f>
              <c:strCache>
                <c:ptCount val="1"/>
                <c:pt idx="0">
                  <c:v>Td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(user!$D$31,user!$D$31)</c:f>
              <c:numCache>
                <c:formatCode>0.00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(user!$K$2,user!$E$31)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4.4999999999999998E-2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54240"/>
        <c:axId val="184968704"/>
      </c:scatterChart>
      <c:valAx>
        <c:axId val="184954240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968704"/>
        <c:crosses val="autoZero"/>
        <c:crossBetween val="midCat"/>
      </c:valAx>
      <c:valAx>
        <c:axId val="184968704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954240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'MV-101 (1962)'!$M$1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'MV-101 (1962)'!$K$3:$K$403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8.1749999999999901</c:v>
                </c:pt>
                <c:pt idx="328">
                  <c:v>8.1999999999999904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8.2999999999999901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'MV-101 (1962)'!$M$3:$M$403</c:f>
              <c:numCache>
                <c:formatCode>0.0000</c:formatCode>
                <c:ptCount val="401"/>
                <c:pt idx="0">
                  <c:v>0</c:v>
                </c:pt>
                <c:pt idx="1">
                  <c:v>1.2424510144141672E-3</c:v>
                </c:pt>
                <c:pt idx="2">
                  <c:v>4.9698040576566689E-3</c:v>
                </c:pt>
                <c:pt idx="3">
                  <c:v>1.1182059129727502E-2</c:v>
                </c:pt>
                <c:pt idx="4">
                  <c:v>1.9879216230626676E-2</c:v>
                </c:pt>
                <c:pt idx="5">
                  <c:v>3.1061275360354176E-2</c:v>
                </c:pt>
                <c:pt idx="6">
                  <c:v>4.472823651891001E-2</c:v>
                </c:pt>
                <c:pt idx="7">
                  <c:v>6.0880099706294183E-2</c:v>
                </c:pt>
                <c:pt idx="8">
                  <c:v>7.9516864922506703E-2</c:v>
                </c:pt>
                <c:pt idx="9">
                  <c:v>0.10063853216754755</c:v>
                </c:pt>
                <c:pt idx="10">
                  <c:v>0.12424510144141671</c:v>
                </c:pt>
                <c:pt idx="11">
                  <c:v>0.15033657274411424</c:v>
                </c:pt>
                <c:pt idx="12">
                  <c:v>0.17891294607564004</c:v>
                </c:pt>
                <c:pt idx="13">
                  <c:v>0.20997422143599423</c:v>
                </c:pt>
                <c:pt idx="14">
                  <c:v>0.24352039882517673</c:v>
                </c:pt>
                <c:pt idx="15">
                  <c:v>0.2795514782431876</c:v>
                </c:pt>
                <c:pt idx="16">
                  <c:v>0.31806745969002681</c:v>
                </c:pt>
                <c:pt idx="17">
                  <c:v>0.35906834316569425</c:v>
                </c:pt>
                <c:pt idx="18">
                  <c:v>0.40255412867019019</c:v>
                </c:pt>
                <c:pt idx="19">
                  <c:v>0.44852481620351425</c:v>
                </c:pt>
                <c:pt idx="20">
                  <c:v>0.49698040576566682</c:v>
                </c:pt>
                <c:pt idx="21">
                  <c:v>0.54792089735664773</c:v>
                </c:pt>
                <c:pt idx="22">
                  <c:v>0.60134629097645698</c:v>
                </c:pt>
                <c:pt idx="23">
                  <c:v>0.65725658662509423</c:v>
                </c:pt>
                <c:pt idx="24">
                  <c:v>0.71565178430256016</c:v>
                </c:pt>
                <c:pt idx="25">
                  <c:v>0.77653188400885442</c:v>
                </c:pt>
                <c:pt idx="26">
                  <c:v>0.83989688574397692</c:v>
                </c:pt>
                <c:pt idx="27">
                  <c:v>0.90574678950792786</c:v>
                </c:pt>
                <c:pt idx="28">
                  <c:v>0.97408159530070693</c:v>
                </c:pt>
                <c:pt idx="29">
                  <c:v>1.0449013031223144</c:v>
                </c:pt>
                <c:pt idx="30">
                  <c:v>1.1182059129727504</c:v>
                </c:pt>
                <c:pt idx="31">
                  <c:v>1.1939954248520148</c:v>
                </c:pt>
                <c:pt idx="32">
                  <c:v>1.2722698387601072</c:v>
                </c:pt>
                <c:pt idx="33">
                  <c:v>1.3530291546970279</c:v>
                </c:pt>
                <c:pt idx="34">
                  <c:v>1.436273372662777</c:v>
                </c:pt>
                <c:pt idx="35">
                  <c:v>1.5220024926573545</c:v>
                </c:pt>
                <c:pt idx="36">
                  <c:v>1.6102165146807608</c:v>
                </c:pt>
                <c:pt idx="37">
                  <c:v>1.700915438732995</c:v>
                </c:pt>
                <c:pt idx="38">
                  <c:v>1.794099264814057</c:v>
                </c:pt>
                <c:pt idx="39">
                  <c:v>1.8897679929239481</c:v>
                </c:pt>
                <c:pt idx="40">
                  <c:v>1.9879216230626673</c:v>
                </c:pt>
                <c:pt idx="41">
                  <c:v>2.0885601552302147</c:v>
                </c:pt>
                <c:pt idx="42">
                  <c:v>2.1916835894265909</c:v>
                </c:pt>
                <c:pt idx="43">
                  <c:v>2.2972919256517947</c:v>
                </c:pt>
                <c:pt idx="44">
                  <c:v>2.4053851639058279</c:v>
                </c:pt>
                <c:pt idx="45">
                  <c:v>2.5159633041886882</c:v>
                </c:pt>
                <c:pt idx="46">
                  <c:v>2.6290263465003769</c:v>
                </c:pt>
                <c:pt idx="47">
                  <c:v>2.7445742908408954</c:v>
                </c:pt>
                <c:pt idx="48">
                  <c:v>2.8626071372102406</c:v>
                </c:pt>
                <c:pt idx="49">
                  <c:v>2.983124885608416</c:v>
                </c:pt>
                <c:pt idx="50">
                  <c:v>3.1061275360354177</c:v>
                </c:pt>
                <c:pt idx="51">
                  <c:v>3.2316150884912482</c:v>
                </c:pt>
                <c:pt idx="52">
                  <c:v>3.3595875429759077</c:v>
                </c:pt>
                <c:pt idx="53">
                  <c:v>3.4900448994893951</c:v>
                </c:pt>
                <c:pt idx="54">
                  <c:v>3.6229871580317115</c:v>
                </c:pt>
                <c:pt idx="55">
                  <c:v>3.7584143186028554</c:v>
                </c:pt>
                <c:pt idx="56">
                  <c:v>3.8963263812028277</c:v>
                </c:pt>
                <c:pt idx="57">
                  <c:v>4.0367233458316294</c:v>
                </c:pt>
                <c:pt idx="58">
                  <c:v>4.1796052124892578</c:v>
                </c:pt>
                <c:pt idx="59">
                  <c:v>4.3249719811757155</c:v>
                </c:pt>
                <c:pt idx="60">
                  <c:v>4.4728236518910016</c:v>
                </c:pt>
                <c:pt idx="61">
                  <c:v>4.6231602246351144</c:v>
                </c:pt>
                <c:pt idx="62">
                  <c:v>4.7759816994080593</c:v>
                </c:pt>
                <c:pt idx="63">
                  <c:v>4.931288076209829</c:v>
                </c:pt>
                <c:pt idx="64">
                  <c:v>5.089079355040429</c:v>
                </c:pt>
                <c:pt idx="65">
                  <c:v>5.2493555358998556</c:v>
                </c:pt>
                <c:pt idx="66">
                  <c:v>5.4121166187881116</c:v>
                </c:pt>
                <c:pt idx="67">
                  <c:v>5.577362603705196</c:v>
                </c:pt>
                <c:pt idx="68">
                  <c:v>5.745093490651108</c:v>
                </c:pt>
                <c:pt idx="69">
                  <c:v>5.9153092796258502</c:v>
                </c:pt>
                <c:pt idx="70">
                  <c:v>6.0880099706294182</c:v>
                </c:pt>
                <c:pt idx="71">
                  <c:v>6.2631955636618155</c:v>
                </c:pt>
                <c:pt idx="72">
                  <c:v>6.4408660587230431</c:v>
                </c:pt>
                <c:pt idx="73">
                  <c:v>6.6210214558130964</c:v>
                </c:pt>
                <c:pt idx="74">
                  <c:v>6.80366175493198</c:v>
                </c:pt>
                <c:pt idx="75">
                  <c:v>6.9887869560796894</c:v>
                </c:pt>
                <c:pt idx="76">
                  <c:v>7.1763970592562281</c:v>
                </c:pt>
                <c:pt idx="77">
                  <c:v>7.3664920644615979</c:v>
                </c:pt>
                <c:pt idx="78">
                  <c:v>7.5590719716957926</c:v>
                </c:pt>
                <c:pt idx="79">
                  <c:v>7.7541367809588166</c:v>
                </c:pt>
                <c:pt idx="80">
                  <c:v>7.9516864922506691</c:v>
                </c:pt>
                <c:pt idx="81">
                  <c:v>8.1517211055713492</c:v>
                </c:pt>
                <c:pt idx="82">
                  <c:v>8.3542406209208586</c:v>
                </c:pt>
                <c:pt idx="83">
                  <c:v>8.5592450382991991</c:v>
                </c:pt>
                <c:pt idx="84">
                  <c:v>8.7667343577063637</c:v>
                </c:pt>
                <c:pt idx="85">
                  <c:v>8.9767085791423575</c:v>
                </c:pt>
                <c:pt idx="86">
                  <c:v>9.189167702607179</c:v>
                </c:pt>
                <c:pt idx="87">
                  <c:v>9.4041117281008297</c:v>
                </c:pt>
                <c:pt idx="88">
                  <c:v>9.6215406556233116</c:v>
                </c:pt>
                <c:pt idx="89">
                  <c:v>9.8414544851746193</c:v>
                </c:pt>
                <c:pt idx="90">
                  <c:v>10.063853216754753</c:v>
                </c:pt>
                <c:pt idx="91">
                  <c:v>10.288736850363716</c:v>
                </c:pt>
                <c:pt idx="92">
                  <c:v>10.516105386001508</c:v>
                </c:pt>
                <c:pt idx="93">
                  <c:v>10.745958823668133</c:v>
                </c:pt>
                <c:pt idx="94">
                  <c:v>10.978297163363582</c:v>
                </c:pt>
                <c:pt idx="95">
                  <c:v>11.213120405087858</c:v>
                </c:pt>
                <c:pt idx="96">
                  <c:v>11.450428548840963</c:v>
                </c:pt>
                <c:pt idx="97">
                  <c:v>11.690221594622896</c:v>
                </c:pt>
                <c:pt idx="98">
                  <c:v>11.932499542433664</c:v>
                </c:pt>
                <c:pt idx="99">
                  <c:v>12.177262392273253</c:v>
                </c:pt>
                <c:pt idx="100">
                  <c:v>12.424510144141671</c:v>
                </c:pt>
                <c:pt idx="101">
                  <c:v>12.674242798038916</c:v>
                </c:pt>
                <c:pt idx="102">
                  <c:v>12.926460353964993</c:v>
                </c:pt>
                <c:pt idx="103">
                  <c:v>13.181162811919901</c:v>
                </c:pt>
                <c:pt idx="104">
                  <c:v>13.438350171903631</c:v>
                </c:pt>
                <c:pt idx="105">
                  <c:v>13.698022433916192</c:v>
                </c:pt>
                <c:pt idx="106">
                  <c:v>13.96017959795758</c:v>
                </c:pt>
                <c:pt idx="107">
                  <c:v>14.224821664027797</c:v>
                </c:pt>
                <c:pt idx="108">
                  <c:v>14.491948632126846</c:v>
                </c:pt>
                <c:pt idx="109">
                  <c:v>14.761560502254719</c:v>
                </c:pt>
                <c:pt idx="110">
                  <c:v>15.033657274411421</c:v>
                </c:pt>
                <c:pt idx="111">
                  <c:v>15.308238948596951</c:v>
                </c:pt>
                <c:pt idx="112">
                  <c:v>15.585305524811311</c:v>
                </c:pt>
                <c:pt idx="113">
                  <c:v>15.8648570030545</c:v>
                </c:pt>
                <c:pt idx="114">
                  <c:v>16.146893383326518</c:v>
                </c:pt>
                <c:pt idx="115">
                  <c:v>16.431414665627361</c:v>
                </c:pt>
                <c:pt idx="116">
                  <c:v>16.718420849957031</c:v>
                </c:pt>
                <c:pt idx="117">
                  <c:v>17.00791193631553</c:v>
                </c:pt>
                <c:pt idx="118">
                  <c:v>17.299887924702862</c:v>
                </c:pt>
                <c:pt idx="119">
                  <c:v>17.594348815119019</c:v>
                </c:pt>
                <c:pt idx="120">
                  <c:v>17.891294607564006</c:v>
                </c:pt>
                <c:pt idx="121">
                  <c:v>18.190725302037819</c:v>
                </c:pt>
                <c:pt idx="122">
                  <c:v>18.492640898540458</c:v>
                </c:pt>
                <c:pt idx="123">
                  <c:v>18.797041397071936</c:v>
                </c:pt>
                <c:pt idx="124">
                  <c:v>19.103926797632237</c:v>
                </c:pt>
                <c:pt idx="125">
                  <c:v>19.41329710022136</c:v>
                </c:pt>
                <c:pt idx="126">
                  <c:v>19.725152304839316</c:v>
                </c:pt>
                <c:pt idx="127">
                  <c:v>20.039492411486098</c:v>
                </c:pt>
                <c:pt idx="128">
                  <c:v>20.356317420161716</c:v>
                </c:pt>
                <c:pt idx="129">
                  <c:v>20.675627330866153</c:v>
                </c:pt>
                <c:pt idx="130">
                  <c:v>20.997422143599422</c:v>
                </c:pt>
                <c:pt idx="131">
                  <c:v>21.321701858361518</c:v>
                </c:pt>
                <c:pt idx="132">
                  <c:v>21.648466475152446</c:v>
                </c:pt>
                <c:pt idx="133">
                  <c:v>21.977715993972204</c:v>
                </c:pt>
                <c:pt idx="134">
                  <c:v>22.309450414820784</c:v>
                </c:pt>
                <c:pt idx="135">
                  <c:v>22.643669737698197</c:v>
                </c:pt>
                <c:pt idx="136">
                  <c:v>22.980373962604432</c:v>
                </c:pt>
                <c:pt idx="137">
                  <c:v>23.3195630895395</c:v>
                </c:pt>
                <c:pt idx="138">
                  <c:v>23.661237118503401</c:v>
                </c:pt>
                <c:pt idx="139">
                  <c:v>24.00539604949612</c:v>
                </c:pt>
                <c:pt idx="140">
                  <c:v>24.352039882517673</c:v>
                </c:pt>
                <c:pt idx="141">
                  <c:v>24.701168617568058</c:v>
                </c:pt>
                <c:pt idx="142">
                  <c:v>25.052782254647262</c:v>
                </c:pt>
                <c:pt idx="143">
                  <c:v>25.406880793755306</c:v>
                </c:pt>
                <c:pt idx="144">
                  <c:v>25.763464234892172</c:v>
                </c:pt>
                <c:pt idx="145">
                  <c:v>26.122532578057864</c:v>
                </c:pt>
                <c:pt idx="146">
                  <c:v>26.484085823252386</c:v>
                </c:pt>
                <c:pt idx="147">
                  <c:v>26.848123970475729</c:v>
                </c:pt>
                <c:pt idx="148">
                  <c:v>27.21464701972792</c:v>
                </c:pt>
                <c:pt idx="149">
                  <c:v>27.583654971008926</c:v>
                </c:pt>
                <c:pt idx="150">
                  <c:v>27.955147824318757</c:v>
                </c:pt>
                <c:pt idx="151">
                  <c:v>28.329125579657422</c:v>
                </c:pt>
                <c:pt idx="152">
                  <c:v>28.705588237024912</c:v>
                </c:pt>
                <c:pt idx="153">
                  <c:v>29.084535796421243</c:v>
                </c:pt>
                <c:pt idx="154">
                  <c:v>29.465968257846392</c:v>
                </c:pt>
                <c:pt idx="155">
                  <c:v>29.849885621300363</c:v>
                </c:pt>
                <c:pt idx="156">
                  <c:v>30.23628788678317</c:v>
                </c:pt>
                <c:pt idx="157">
                  <c:v>30.6251750542948</c:v>
                </c:pt>
                <c:pt idx="158">
                  <c:v>31.016547123835267</c:v>
                </c:pt>
                <c:pt idx="159">
                  <c:v>31.410404095404555</c:v>
                </c:pt>
                <c:pt idx="160">
                  <c:v>31.806745969002677</c:v>
                </c:pt>
                <c:pt idx="161">
                  <c:v>32.205572744629627</c:v>
                </c:pt>
                <c:pt idx="162">
                  <c:v>32.606884422285397</c:v>
                </c:pt>
                <c:pt idx="163">
                  <c:v>33.010681001970006</c:v>
                </c:pt>
                <c:pt idx="164">
                  <c:v>33.416962483683434</c:v>
                </c:pt>
                <c:pt idx="165">
                  <c:v>33.825728867425696</c:v>
                </c:pt>
                <c:pt idx="166">
                  <c:v>34.236980153196797</c:v>
                </c:pt>
                <c:pt idx="167">
                  <c:v>34.650716340996702</c:v>
                </c:pt>
                <c:pt idx="168">
                  <c:v>35.066937430825455</c:v>
                </c:pt>
                <c:pt idx="169">
                  <c:v>35.485643422683019</c:v>
                </c:pt>
                <c:pt idx="170">
                  <c:v>35.90683431656943</c:v>
                </c:pt>
                <c:pt idx="171">
                  <c:v>36.330510112484667</c:v>
                </c:pt>
                <c:pt idx="172">
                  <c:v>36.756670810428716</c:v>
                </c:pt>
                <c:pt idx="173">
                  <c:v>37.185316410401612</c:v>
                </c:pt>
                <c:pt idx="174">
                  <c:v>37.616446912403319</c:v>
                </c:pt>
                <c:pt idx="175">
                  <c:v>38.050062316433866</c:v>
                </c:pt>
                <c:pt idx="176">
                  <c:v>38.486162622493246</c:v>
                </c:pt>
                <c:pt idx="177">
                  <c:v>38.924747830581438</c:v>
                </c:pt>
                <c:pt idx="178">
                  <c:v>39.365817940698477</c:v>
                </c:pt>
                <c:pt idx="179">
                  <c:v>39.809372952844328</c:v>
                </c:pt>
                <c:pt idx="180">
                  <c:v>40.255412867019011</c:v>
                </c:pt>
                <c:pt idx="181">
                  <c:v>40.703937683222534</c:v>
                </c:pt>
                <c:pt idx="182">
                  <c:v>41.154947401454862</c:v>
                </c:pt>
                <c:pt idx="183">
                  <c:v>41.608442021716044</c:v>
                </c:pt>
                <c:pt idx="184">
                  <c:v>42.064421544006031</c:v>
                </c:pt>
                <c:pt idx="185">
                  <c:v>42.522885968324871</c:v>
                </c:pt>
                <c:pt idx="186">
                  <c:v>42.983835294672531</c:v>
                </c:pt>
                <c:pt idx="187">
                  <c:v>43.447269523049009</c:v>
                </c:pt>
                <c:pt idx="188">
                  <c:v>43.913188653454327</c:v>
                </c:pt>
                <c:pt idx="189">
                  <c:v>44.38159268588845</c:v>
                </c:pt>
                <c:pt idx="190">
                  <c:v>44.852481620351433</c:v>
                </c:pt>
                <c:pt idx="191">
                  <c:v>45.325855456843236</c:v>
                </c:pt>
                <c:pt idx="192">
                  <c:v>45.80171419536385</c:v>
                </c:pt>
                <c:pt idx="193">
                  <c:v>46.280057835913311</c:v>
                </c:pt>
                <c:pt idx="194">
                  <c:v>46.760886378491584</c:v>
                </c:pt>
                <c:pt idx="195">
                  <c:v>47.244199823098704</c:v>
                </c:pt>
                <c:pt idx="196">
                  <c:v>47.729998169734657</c:v>
                </c:pt>
                <c:pt idx="197">
                  <c:v>48.218281418399407</c:v>
                </c:pt>
                <c:pt idx="198">
                  <c:v>48.709049569093011</c:v>
                </c:pt>
                <c:pt idx="199">
                  <c:v>49.20230262181542</c:v>
                </c:pt>
                <c:pt idx="200">
                  <c:v>49.698040576566683</c:v>
                </c:pt>
                <c:pt idx="201">
                  <c:v>50.196263433346772</c:v>
                </c:pt>
                <c:pt idx="202">
                  <c:v>50.696971192155665</c:v>
                </c:pt>
                <c:pt idx="203">
                  <c:v>51.200163852993413</c:v>
                </c:pt>
                <c:pt idx="204">
                  <c:v>51.705841415859972</c:v>
                </c:pt>
                <c:pt idx="205">
                  <c:v>52.214003880755371</c:v>
                </c:pt>
                <c:pt idx="206">
                  <c:v>52.724651247679603</c:v>
                </c:pt>
                <c:pt idx="207">
                  <c:v>53.237783516632639</c:v>
                </c:pt>
                <c:pt idx="208">
                  <c:v>53.753400687614523</c:v>
                </c:pt>
                <c:pt idx="209">
                  <c:v>54.271502760625225</c:v>
                </c:pt>
                <c:pt idx="210">
                  <c:v>54.792089735664767</c:v>
                </c:pt>
                <c:pt idx="211">
                  <c:v>55.315161612733135</c:v>
                </c:pt>
                <c:pt idx="212">
                  <c:v>55.840718391830322</c:v>
                </c:pt>
                <c:pt idx="213">
                  <c:v>56.368760072956348</c:v>
                </c:pt>
                <c:pt idx="214">
                  <c:v>56.899286656111187</c:v>
                </c:pt>
                <c:pt idx="215">
                  <c:v>57.432298141294879</c:v>
                </c:pt>
                <c:pt idx="216">
                  <c:v>57.967794528507156</c:v>
                </c:pt>
                <c:pt idx="217">
                  <c:v>58.505775817748493</c:v>
                </c:pt>
                <c:pt idx="218">
                  <c:v>59.04624200901867</c:v>
                </c:pt>
                <c:pt idx="219">
                  <c:v>59.589193102317651</c:v>
                </c:pt>
                <c:pt idx="220">
                  <c:v>60.134629097645472</c:v>
                </c:pt>
                <c:pt idx="221">
                  <c:v>60.682549995002113</c:v>
                </c:pt>
                <c:pt idx="222">
                  <c:v>61.232955794387593</c:v>
                </c:pt>
                <c:pt idx="223">
                  <c:v>61.785846495801898</c:v>
                </c:pt>
                <c:pt idx="224">
                  <c:v>62.341222099245023</c:v>
                </c:pt>
                <c:pt idx="225">
                  <c:v>62.899082604716988</c:v>
                </c:pt>
                <c:pt idx="226">
                  <c:v>63.459428012217757</c:v>
                </c:pt>
                <c:pt idx="227">
                  <c:v>64.022258321747387</c:v>
                </c:pt>
                <c:pt idx="228">
                  <c:v>64.587573533305843</c:v>
                </c:pt>
                <c:pt idx="229">
                  <c:v>65.155373646893111</c:v>
                </c:pt>
                <c:pt idx="230">
                  <c:v>65.725658662509218</c:v>
                </c:pt>
                <c:pt idx="231">
                  <c:v>66.298428580154123</c:v>
                </c:pt>
                <c:pt idx="232">
                  <c:v>66.873683399827911</c:v>
                </c:pt>
                <c:pt idx="233">
                  <c:v>67.451423121530496</c:v>
                </c:pt>
                <c:pt idx="234">
                  <c:v>68.031647745261907</c:v>
                </c:pt>
                <c:pt idx="235">
                  <c:v>68.614357271022143</c:v>
                </c:pt>
                <c:pt idx="236">
                  <c:v>69.199551698811206</c:v>
                </c:pt>
                <c:pt idx="237">
                  <c:v>69.787231028629108</c:v>
                </c:pt>
                <c:pt idx="238">
                  <c:v>70.377395260475836</c:v>
                </c:pt>
                <c:pt idx="239">
                  <c:v>70.970044394351405</c:v>
                </c:pt>
                <c:pt idx="240">
                  <c:v>71.565178430255799</c:v>
                </c:pt>
                <c:pt idx="241">
                  <c:v>72.16279736818899</c:v>
                </c:pt>
                <c:pt idx="242">
                  <c:v>72.762901208151035</c:v>
                </c:pt>
                <c:pt idx="243">
                  <c:v>73.365489950141935</c:v>
                </c:pt>
                <c:pt idx="244">
                  <c:v>73.97056359416159</c:v>
                </c:pt>
                <c:pt idx="245">
                  <c:v>74.578122140210141</c:v>
                </c:pt>
                <c:pt idx="246">
                  <c:v>75.188165588287475</c:v>
                </c:pt>
                <c:pt idx="247">
                  <c:v>75.800693938393678</c:v>
                </c:pt>
                <c:pt idx="248">
                  <c:v>76.415707190528707</c:v>
                </c:pt>
                <c:pt idx="249">
                  <c:v>77.033205344692519</c:v>
                </c:pt>
                <c:pt idx="250">
                  <c:v>77.653188400885199</c:v>
                </c:pt>
                <c:pt idx="251">
                  <c:v>78.275656359106691</c:v>
                </c:pt>
                <c:pt idx="252">
                  <c:v>78.900609219357023</c:v>
                </c:pt>
                <c:pt idx="253">
                  <c:v>79.52804698163618</c:v>
                </c:pt>
                <c:pt idx="254">
                  <c:v>80.157969645944135</c:v>
                </c:pt>
                <c:pt idx="255">
                  <c:v>80.790377212280958</c:v>
                </c:pt>
                <c:pt idx="256">
                  <c:v>81.425269680646593</c:v>
                </c:pt>
                <c:pt idx="257">
                  <c:v>82.062647051041068</c:v>
                </c:pt>
                <c:pt idx="258">
                  <c:v>82.702509323464383</c:v>
                </c:pt>
                <c:pt idx="259">
                  <c:v>83.344856497916481</c:v>
                </c:pt>
                <c:pt idx="260">
                  <c:v>83.989688574397448</c:v>
                </c:pt>
                <c:pt idx="261">
                  <c:v>84.637005552907212</c:v>
                </c:pt>
                <c:pt idx="262">
                  <c:v>85.286807433445816</c:v>
                </c:pt>
                <c:pt idx="263">
                  <c:v>85.939094216013274</c:v>
                </c:pt>
                <c:pt idx="264">
                  <c:v>86.593865900609515</c:v>
                </c:pt>
                <c:pt idx="265">
                  <c:v>87.251122487234625</c:v>
                </c:pt>
                <c:pt idx="266">
                  <c:v>87.910863975888532</c:v>
                </c:pt>
                <c:pt idx="267">
                  <c:v>88.573090366571279</c:v>
                </c:pt>
                <c:pt idx="268">
                  <c:v>89.23780165928288</c:v>
                </c:pt>
                <c:pt idx="269">
                  <c:v>89.904997854023264</c:v>
                </c:pt>
                <c:pt idx="270">
                  <c:v>90.574678950792503</c:v>
                </c:pt>
                <c:pt idx="271">
                  <c:v>91.246844949590582</c:v>
                </c:pt>
                <c:pt idx="272">
                  <c:v>91.921495850417472</c:v>
                </c:pt>
                <c:pt idx="273">
                  <c:v>92.598631653273202</c:v>
                </c:pt>
                <c:pt idx="274">
                  <c:v>93.278252358157744</c:v>
                </c:pt>
                <c:pt idx="275">
                  <c:v>93.960357965071111</c:v>
                </c:pt>
                <c:pt idx="276">
                  <c:v>94.644948474013304</c:v>
                </c:pt>
                <c:pt idx="277">
                  <c:v>95.332023884984352</c:v>
                </c:pt>
                <c:pt idx="278">
                  <c:v>96.021584197984225</c:v>
                </c:pt>
                <c:pt idx="279">
                  <c:v>96.713629413012896</c:v>
                </c:pt>
                <c:pt idx="280">
                  <c:v>97.408159530070421</c:v>
                </c:pt>
                <c:pt idx="281">
                  <c:v>98.105174549156757</c:v>
                </c:pt>
                <c:pt idx="282">
                  <c:v>98.804674470271934</c:v>
                </c:pt>
                <c:pt idx="283">
                  <c:v>99.50665929341595</c:v>
                </c:pt>
                <c:pt idx="284">
                  <c:v>100.21112901858876</c:v>
                </c:pt>
                <c:pt idx="285">
                  <c:v>100.91808364579043</c:v>
                </c:pt>
                <c:pt idx="286">
                  <c:v>101.62752317502091</c:v>
                </c:pt>
                <c:pt idx="287">
                  <c:v>102.33944760628023</c:v>
                </c:pt>
                <c:pt idx="288">
                  <c:v>103.05385693956839</c:v>
                </c:pt>
                <c:pt idx="289">
                  <c:v>103.77075117488536</c:v>
                </c:pt>
                <c:pt idx="290">
                  <c:v>104.49013031223116</c:v>
                </c:pt>
                <c:pt idx="291">
                  <c:v>105.21199435160577</c:v>
                </c:pt>
                <c:pt idx="292">
                  <c:v>105.93634329300926</c:v>
                </c:pt>
                <c:pt idx="293">
                  <c:v>106.66317713644153</c:v>
                </c:pt>
                <c:pt idx="294">
                  <c:v>107.39249588190265</c:v>
                </c:pt>
                <c:pt idx="295">
                  <c:v>108.12429952939262</c:v>
                </c:pt>
                <c:pt idx="296">
                  <c:v>108.85858807891135</c:v>
                </c:pt>
                <c:pt idx="297">
                  <c:v>109.59536153045896</c:v>
                </c:pt>
                <c:pt idx="298">
                  <c:v>110.3346198840354</c:v>
                </c:pt>
                <c:pt idx="299">
                  <c:v>111.07636313964065</c:v>
                </c:pt>
                <c:pt idx="300">
                  <c:v>111.82059129727473</c:v>
                </c:pt>
                <c:pt idx="301">
                  <c:v>112.56730435693764</c:v>
                </c:pt>
                <c:pt idx="302">
                  <c:v>113.31650231862939</c:v>
                </c:pt>
                <c:pt idx="303">
                  <c:v>114.06818518234996</c:v>
                </c:pt>
                <c:pt idx="304">
                  <c:v>114.82235294809938</c:v>
                </c:pt>
                <c:pt idx="305">
                  <c:v>115.57900561587759</c:v>
                </c:pt>
                <c:pt idx="306">
                  <c:v>116.33814318568464</c:v>
                </c:pt>
                <c:pt idx="307">
                  <c:v>117.09976565752052</c:v>
                </c:pt>
                <c:pt idx="308">
                  <c:v>117.86387303138524</c:v>
                </c:pt>
                <c:pt idx="309">
                  <c:v>118.63046530727877</c:v>
                </c:pt>
                <c:pt idx="310">
                  <c:v>119.39954248520115</c:v>
                </c:pt>
                <c:pt idx="311">
                  <c:v>120.17110456515233</c:v>
                </c:pt>
                <c:pt idx="312">
                  <c:v>120.94515154713238</c:v>
                </c:pt>
                <c:pt idx="313">
                  <c:v>121.72168343114123</c:v>
                </c:pt>
                <c:pt idx="314">
                  <c:v>122.5007002171789</c:v>
                </c:pt>
                <c:pt idx="315">
                  <c:v>123.28220190524542</c:v>
                </c:pt>
                <c:pt idx="316">
                  <c:v>124.06618849534075</c:v>
                </c:pt>
                <c:pt idx="317">
                  <c:v>124.85265998746493</c:v>
                </c:pt>
                <c:pt idx="318">
                  <c:v>125.64161638161792</c:v>
                </c:pt>
                <c:pt idx="319">
                  <c:v>126.43305767779972</c:v>
                </c:pt>
                <c:pt idx="320">
                  <c:v>127.22698387601041</c:v>
                </c:pt>
                <c:pt idx="321">
                  <c:v>128.02339497624985</c:v>
                </c:pt>
                <c:pt idx="322">
                  <c:v>128.82229097851817</c:v>
                </c:pt>
                <c:pt idx="323">
                  <c:v>129.62367188281533</c:v>
                </c:pt>
                <c:pt idx="324">
                  <c:v>130.4275376891413</c:v>
                </c:pt>
                <c:pt idx="325">
                  <c:v>131.23388839749606</c:v>
                </c:pt>
                <c:pt idx="326">
                  <c:v>132.0427240078794</c:v>
                </c:pt>
                <c:pt idx="327">
                  <c:v>132.85404452029215</c:v>
                </c:pt>
                <c:pt idx="328">
                  <c:v>133.66784993473343</c:v>
                </c:pt>
                <c:pt idx="329">
                  <c:v>134.4841402512032</c:v>
                </c:pt>
                <c:pt idx="330">
                  <c:v>135.30291546970216</c:v>
                </c:pt>
                <c:pt idx="331">
                  <c:v>136.12417559022992</c:v>
                </c:pt>
                <c:pt idx="332">
                  <c:v>136.94792061278682</c:v>
                </c:pt>
                <c:pt idx="333">
                  <c:v>137.7741505373719</c:v>
                </c:pt>
                <c:pt idx="334">
                  <c:v>138.60286536398615</c:v>
                </c:pt>
                <c:pt idx="335">
                  <c:v>139.43406509262925</c:v>
                </c:pt>
                <c:pt idx="336">
                  <c:v>140.26774972330116</c:v>
                </c:pt>
                <c:pt idx="337">
                  <c:v>141.10391925600183</c:v>
                </c:pt>
                <c:pt idx="338">
                  <c:v>141.94257369073142</c:v>
                </c:pt>
                <c:pt idx="339">
                  <c:v>142.7837130274898</c:v>
                </c:pt>
                <c:pt idx="340">
                  <c:v>143.62733726627707</c:v>
                </c:pt>
                <c:pt idx="341">
                  <c:v>144.47344640709312</c:v>
                </c:pt>
                <c:pt idx="342">
                  <c:v>145.32204044993793</c:v>
                </c:pt>
                <c:pt idx="343">
                  <c:v>146.17311939481166</c:v>
                </c:pt>
                <c:pt idx="344">
                  <c:v>147.02668324171418</c:v>
                </c:pt>
                <c:pt idx="345">
                  <c:v>147.88273199064554</c:v>
                </c:pt>
                <c:pt idx="346">
                  <c:v>148.74126564160576</c:v>
                </c:pt>
                <c:pt idx="347">
                  <c:v>149.60228419459472</c:v>
                </c:pt>
                <c:pt idx="348">
                  <c:v>150.46578764961257</c:v>
                </c:pt>
                <c:pt idx="349">
                  <c:v>151.33177600665928</c:v>
                </c:pt>
                <c:pt idx="350">
                  <c:v>152.20024926573478</c:v>
                </c:pt>
                <c:pt idx="351">
                  <c:v>153.07120742683912</c:v>
                </c:pt>
                <c:pt idx="352">
                  <c:v>153.94465048997225</c:v>
                </c:pt>
                <c:pt idx="353">
                  <c:v>154.82057845513424</c:v>
                </c:pt>
                <c:pt idx="354">
                  <c:v>155.69899132232507</c:v>
                </c:pt>
                <c:pt idx="355">
                  <c:v>156.57988909154471</c:v>
                </c:pt>
                <c:pt idx="356">
                  <c:v>157.4632717627932</c:v>
                </c:pt>
                <c:pt idx="357">
                  <c:v>158.34913933607044</c:v>
                </c:pt>
                <c:pt idx="358">
                  <c:v>159.23749181137657</c:v>
                </c:pt>
                <c:pt idx="359">
                  <c:v>160.12832918871155</c:v>
                </c:pt>
                <c:pt idx="360">
                  <c:v>161.02165146807536</c:v>
                </c:pt>
                <c:pt idx="361">
                  <c:v>161.91745864946796</c:v>
                </c:pt>
                <c:pt idx="362">
                  <c:v>162.8157507328894</c:v>
                </c:pt>
                <c:pt idx="363">
                  <c:v>163.71652771833965</c:v>
                </c:pt>
                <c:pt idx="364">
                  <c:v>164.61978960581874</c:v>
                </c:pt>
                <c:pt idx="365">
                  <c:v>165.5255363953267</c:v>
                </c:pt>
                <c:pt idx="366">
                  <c:v>166.43376808686349</c:v>
                </c:pt>
                <c:pt idx="367">
                  <c:v>167.34448468042899</c:v>
                </c:pt>
                <c:pt idx="368">
                  <c:v>168.25768617602344</c:v>
                </c:pt>
                <c:pt idx="369">
                  <c:v>169.17337257364667</c:v>
                </c:pt>
                <c:pt idx="370">
                  <c:v>170.09154387329878</c:v>
                </c:pt>
                <c:pt idx="371">
                  <c:v>171.01220007497966</c:v>
                </c:pt>
                <c:pt idx="372">
                  <c:v>171.93534117868933</c:v>
                </c:pt>
                <c:pt idx="373">
                  <c:v>172.86096718442792</c:v>
                </c:pt>
                <c:pt idx="374">
                  <c:v>173.7890780921953</c:v>
                </c:pt>
                <c:pt idx="375">
                  <c:v>174.71967390199151</c:v>
                </c:pt>
                <c:pt idx="376">
                  <c:v>175.65275461381657</c:v>
                </c:pt>
                <c:pt idx="377">
                  <c:v>176.58832022767038</c:v>
                </c:pt>
                <c:pt idx="378">
                  <c:v>177.52637074355306</c:v>
                </c:pt>
                <c:pt idx="379">
                  <c:v>178.46690616146464</c:v>
                </c:pt>
                <c:pt idx="380">
                  <c:v>179.40992648140499</c:v>
                </c:pt>
                <c:pt idx="381">
                  <c:v>180.35543170337419</c:v>
                </c:pt>
                <c:pt idx="382">
                  <c:v>181.30342182737215</c:v>
                </c:pt>
                <c:pt idx="383">
                  <c:v>182.25389685339897</c:v>
                </c:pt>
                <c:pt idx="384">
                  <c:v>183.20685678145466</c:v>
                </c:pt>
                <c:pt idx="385">
                  <c:v>184.16230161153919</c:v>
                </c:pt>
                <c:pt idx="386">
                  <c:v>185.12023134365251</c:v>
                </c:pt>
                <c:pt idx="387">
                  <c:v>186.0806459777946</c:v>
                </c:pt>
                <c:pt idx="388">
                  <c:v>187.0435455139656</c:v>
                </c:pt>
                <c:pt idx="389">
                  <c:v>188.00892995216543</c:v>
                </c:pt>
                <c:pt idx="390">
                  <c:v>188.97679929239405</c:v>
                </c:pt>
                <c:pt idx="391">
                  <c:v>189.94715353465153</c:v>
                </c:pt>
                <c:pt idx="392">
                  <c:v>190.91999267893777</c:v>
                </c:pt>
                <c:pt idx="393">
                  <c:v>191.89531672525291</c:v>
                </c:pt>
                <c:pt idx="394">
                  <c:v>192.87312567359686</c:v>
                </c:pt>
                <c:pt idx="395">
                  <c:v>193.85341952396965</c:v>
                </c:pt>
                <c:pt idx="396">
                  <c:v>194.83619827637125</c:v>
                </c:pt>
                <c:pt idx="397">
                  <c:v>195.82146193080166</c:v>
                </c:pt>
                <c:pt idx="398">
                  <c:v>196.80921048726091</c:v>
                </c:pt>
                <c:pt idx="399">
                  <c:v>197.799443945749</c:v>
                </c:pt>
                <c:pt idx="400">
                  <c:v>198.79216230626594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90368"/>
        <c:axId val="178092288"/>
      </c:scatterChart>
      <c:valAx>
        <c:axId val="178090368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092288"/>
        <c:crosses val="autoZero"/>
        <c:crossBetween val="midCat"/>
      </c:valAx>
      <c:valAx>
        <c:axId val="178092288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[cm]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09036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user!$M$1</c:f>
              <c:strCache>
                <c:ptCount val="1"/>
                <c:pt idx="0">
                  <c:v>Sd(T) [cm]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user!$K$2:$K$162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user!$M$2:$M$162</c:f>
              <c:numCache>
                <c:formatCode>0.0000</c:formatCode>
                <c:ptCount val="161"/>
                <c:pt idx="0">
                  <c:v>0</c:v>
                </c:pt>
                <c:pt idx="1">
                  <c:v>1.9219164129219148E-3</c:v>
                </c:pt>
                <c:pt idx="2">
                  <c:v>7.9206252168903153E-3</c:v>
                </c:pt>
                <c:pt idx="3">
                  <c:v>1.8345565759709182E-2</c:v>
                </c:pt>
                <c:pt idx="4">
                  <c:v>3.3546177389182516E-2</c:v>
                </c:pt>
                <c:pt idx="5">
                  <c:v>5.3871899453114262E-2</c:v>
                </c:pt>
                <c:pt idx="6">
                  <c:v>7.9672171299308439E-2</c:v>
                </c:pt>
                <c:pt idx="7">
                  <c:v>0.11129643227556904</c:v>
                </c:pt>
                <c:pt idx="8">
                  <c:v>0.14909412172970007</c:v>
                </c:pt>
                <c:pt idx="9">
                  <c:v>0.18869724781415165</c:v>
                </c:pt>
                <c:pt idx="10">
                  <c:v>0.23295956520265632</c:v>
                </c:pt>
                <c:pt idx="11">
                  <c:v>0.28188107389521416</c:v>
                </c:pt>
                <c:pt idx="12">
                  <c:v>0.33546177389182508</c:v>
                </c:pt>
                <c:pt idx="13">
                  <c:v>0.39370166519248923</c:v>
                </c:pt>
                <c:pt idx="14">
                  <c:v>0.45660074779720633</c:v>
                </c:pt>
                <c:pt idx="15">
                  <c:v>0.52415902170597672</c:v>
                </c:pt>
                <c:pt idx="16">
                  <c:v>0.5963764869188003</c:v>
                </c:pt>
                <c:pt idx="17">
                  <c:v>0.67325314343567666</c:v>
                </c:pt>
                <c:pt idx="18">
                  <c:v>0.75478899125660659</c:v>
                </c:pt>
                <c:pt idx="19">
                  <c:v>0.84098403038158931</c:v>
                </c:pt>
                <c:pt idx="20">
                  <c:v>0.93183826081062526</c:v>
                </c:pt>
                <c:pt idx="21">
                  <c:v>1.0273516825437143</c:v>
                </c:pt>
                <c:pt idx="22">
                  <c:v>1.1275242955808567</c:v>
                </c:pt>
                <c:pt idx="23">
                  <c:v>1.2323560999220518</c:v>
                </c:pt>
                <c:pt idx="24">
                  <c:v>1.3418470955673003</c:v>
                </c:pt>
                <c:pt idx="25">
                  <c:v>1.3977573912159376</c:v>
                </c:pt>
                <c:pt idx="26">
                  <c:v>1.4536676868645755</c:v>
                </c:pt>
                <c:pt idx="27">
                  <c:v>1.509577982513213</c:v>
                </c:pt>
                <c:pt idx="28">
                  <c:v>1.5654882781618502</c:v>
                </c:pt>
                <c:pt idx="29">
                  <c:v>1.6213985738104879</c:v>
                </c:pt>
                <c:pt idx="30">
                  <c:v>1.6773088694591254</c:v>
                </c:pt>
                <c:pt idx="31">
                  <c:v>1.7332191651077631</c:v>
                </c:pt>
                <c:pt idx="32">
                  <c:v>1.7891294607564006</c:v>
                </c:pt>
                <c:pt idx="33">
                  <c:v>1.8450397564050383</c:v>
                </c:pt>
                <c:pt idx="34">
                  <c:v>1.9009500520536753</c:v>
                </c:pt>
                <c:pt idx="35">
                  <c:v>1.956860347702313</c:v>
                </c:pt>
                <c:pt idx="36">
                  <c:v>2.0127706433509505</c:v>
                </c:pt>
                <c:pt idx="37">
                  <c:v>2.0686809389995879</c:v>
                </c:pt>
                <c:pt idx="38">
                  <c:v>2.1245912346482254</c:v>
                </c:pt>
                <c:pt idx="39">
                  <c:v>2.1805015302968629</c:v>
                </c:pt>
                <c:pt idx="40">
                  <c:v>2.2364118259455004</c:v>
                </c:pt>
                <c:pt idx="41">
                  <c:v>2.2923221215941378</c:v>
                </c:pt>
                <c:pt idx="42">
                  <c:v>2.3482324172427758</c:v>
                </c:pt>
                <c:pt idx="43">
                  <c:v>2.4041427128914132</c:v>
                </c:pt>
                <c:pt idx="44">
                  <c:v>2.4600530085400507</c:v>
                </c:pt>
                <c:pt idx="45">
                  <c:v>2.5159633041886877</c:v>
                </c:pt>
                <c:pt idx="46">
                  <c:v>2.5718735998373252</c:v>
                </c:pt>
                <c:pt idx="47">
                  <c:v>2.6277838954859631</c:v>
                </c:pt>
                <c:pt idx="48">
                  <c:v>2.6836941911346006</c:v>
                </c:pt>
                <c:pt idx="49">
                  <c:v>2.7396044867832381</c:v>
                </c:pt>
                <c:pt idx="50">
                  <c:v>2.7955147824318751</c:v>
                </c:pt>
                <c:pt idx="51">
                  <c:v>2.851425078080513</c:v>
                </c:pt>
                <c:pt idx="52">
                  <c:v>2.907335373729151</c:v>
                </c:pt>
                <c:pt idx="53">
                  <c:v>2.963245669377788</c:v>
                </c:pt>
                <c:pt idx="54">
                  <c:v>3.0191559650264259</c:v>
                </c:pt>
                <c:pt idx="55">
                  <c:v>3.0750662606750629</c:v>
                </c:pt>
                <c:pt idx="56">
                  <c:v>3.1309765563237004</c:v>
                </c:pt>
                <c:pt idx="57">
                  <c:v>3.1868868519723379</c:v>
                </c:pt>
                <c:pt idx="58">
                  <c:v>3.2427971476209758</c:v>
                </c:pt>
                <c:pt idx="59">
                  <c:v>3.2987074432696128</c:v>
                </c:pt>
                <c:pt idx="60">
                  <c:v>3.3546177389182508</c:v>
                </c:pt>
                <c:pt idx="61">
                  <c:v>3.4105280345668882</c:v>
                </c:pt>
                <c:pt idx="62">
                  <c:v>3.4664383302155262</c:v>
                </c:pt>
                <c:pt idx="63">
                  <c:v>3.5223486258641632</c:v>
                </c:pt>
                <c:pt idx="64">
                  <c:v>3.5782589215128011</c:v>
                </c:pt>
                <c:pt idx="65">
                  <c:v>3.6341692171614386</c:v>
                </c:pt>
                <c:pt idx="66">
                  <c:v>3.6900795128100765</c:v>
                </c:pt>
                <c:pt idx="67">
                  <c:v>3.7459898084587135</c:v>
                </c:pt>
                <c:pt idx="68">
                  <c:v>3.8019001041073506</c:v>
                </c:pt>
                <c:pt idx="69">
                  <c:v>3.8578103997559885</c:v>
                </c:pt>
                <c:pt idx="70">
                  <c:v>3.913720695404626</c:v>
                </c:pt>
                <c:pt idx="71">
                  <c:v>3.9696309910532639</c:v>
                </c:pt>
                <c:pt idx="72">
                  <c:v>4.0255412867019009</c:v>
                </c:pt>
                <c:pt idx="73">
                  <c:v>4.081451582350538</c:v>
                </c:pt>
                <c:pt idx="74">
                  <c:v>4.1373618779991759</c:v>
                </c:pt>
                <c:pt idx="75">
                  <c:v>4.1932721736478138</c:v>
                </c:pt>
                <c:pt idx="76">
                  <c:v>4.2491824692964508</c:v>
                </c:pt>
                <c:pt idx="77">
                  <c:v>4.3050927649450887</c:v>
                </c:pt>
                <c:pt idx="78">
                  <c:v>4.3610030605937258</c:v>
                </c:pt>
                <c:pt idx="79">
                  <c:v>4.4169133562423637</c:v>
                </c:pt>
                <c:pt idx="80">
                  <c:v>4.4728236518910007</c:v>
                </c:pt>
                <c:pt idx="81">
                  <c:v>4.4728236518910007</c:v>
                </c:pt>
                <c:pt idx="82">
                  <c:v>4.4728236518910007</c:v>
                </c:pt>
                <c:pt idx="83">
                  <c:v>4.4728236518910016</c:v>
                </c:pt>
                <c:pt idx="84">
                  <c:v>4.4728236518910007</c:v>
                </c:pt>
                <c:pt idx="85">
                  <c:v>4.4728236518910007</c:v>
                </c:pt>
                <c:pt idx="86">
                  <c:v>4.4728236518910007</c:v>
                </c:pt>
                <c:pt idx="87">
                  <c:v>4.4728236518910007</c:v>
                </c:pt>
                <c:pt idx="88">
                  <c:v>4.4728236518910016</c:v>
                </c:pt>
                <c:pt idx="89">
                  <c:v>4.4728236518910007</c:v>
                </c:pt>
                <c:pt idx="90">
                  <c:v>4.4728236518910016</c:v>
                </c:pt>
                <c:pt idx="91">
                  <c:v>4.4728236518909998</c:v>
                </c:pt>
                <c:pt idx="92">
                  <c:v>4.4728236518910016</c:v>
                </c:pt>
                <c:pt idx="93">
                  <c:v>4.4728236518910007</c:v>
                </c:pt>
                <c:pt idx="94">
                  <c:v>4.4728236518910016</c:v>
                </c:pt>
                <c:pt idx="95">
                  <c:v>4.4728236518910016</c:v>
                </c:pt>
                <c:pt idx="96">
                  <c:v>4.4728236518910007</c:v>
                </c:pt>
                <c:pt idx="97">
                  <c:v>4.4728236518910016</c:v>
                </c:pt>
                <c:pt idx="98">
                  <c:v>4.4728236518910007</c:v>
                </c:pt>
                <c:pt idx="99">
                  <c:v>4.4728236518910016</c:v>
                </c:pt>
                <c:pt idx="100">
                  <c:v>4.4728236518910016</c:v>
                </c:pt>
                <c:pt idx="101">
                  <c:v>4.4728236518910007</c:v>
                </c:pt>
                <c:pt idx="102">
                  <c:v>4.4728236518910016</c:v>
                </c:pt>
                <c:pt idx="103">
                  <c:v>4.4728236518910016</c:v>
                </c:pt>
                <c:pt idx="104">
                  <c:v>4.4728236518910007</c:v>
                </c:pt>
                <c:pt idx="105">
                  <c:v>4.4728236518910007</c:v>
                </c:pt>
                <c:pt idx="106">
                  <c:v>4.4728236518910007</c:v>
                </c:pt>
                <c:pt idx="107">
                  <c:v>4.4728236518910007</c:v>
                </c:pt>
                <c:pt idx="108">
                  <c:v>4.4728236518910007</c:v>
                </c:pt>
                <c:pt idx="109">
                  <c:v>4.4728236518910016</c:v>
                </c:pt>
                <c:pt idx="110">
                  <c:v>4.4728236518910007</c:v>
                </c:pt>
                <c:pt idx="111">
                  <c:v>4.4728236518910007</c:v>
                </c:pt>
                <c:pt idx="112">
                  <c:v>4.4728236518910007</c:v>
                </c:pt>
                <c:pt idx="113">
                  <c:v>4.4728236518910007</c:v>
                </c:pt>
                <c:pt idx="114">
                  <c:v>4.4728236518910007</c:v>
                </c:pt>
                <c:pt idx="115">
                  <c:v>4.4728236518910016</c:v>
                </c:pt>
                <c:pt idx="116">
                  <c:v>4.4728236518910007</c:v>
                </c:pt>
                <c:pt idx="117">
                  <c:v>4.4728236518910016</c:v>
                </c:pt>
                <c:pt idx="118">
                  <c:v>4.4728236518910007</c:v>
                </c:pt>
                <c:pt idx="119">
                  <c:v>4.4728236518910007</c:v>
                </c:pt>
                <c:pt idx="120">
                  <c:v>4.4728236518910007</c:v>
                </c:pt>
                <c:pt idx="121">
                  <c:v>4.4728236518910007</c:v>
                </c:pt>
                <c:pt idx="122">
                  <c:v>4.4728236518910007</c:v>
                </c:pt>
                <c:pt idx="123">
                  <c:v>4.4728236518910007</c:v>
                </c:pt>
                <c:pt idx="124">
                  <c:v>4.4728236518910016</c:v>
                </c:pt>
                <c:pt idx="125">
                  <c:v>4.4728236518909998</c:v>
                </c:pt>
                <c:pt idx="126">
                  <c:v>4.4728236518910007</c:v>
                </c:pt>
                <c:pt idx="127">
                  <c:v>4.4728236518910007</c:v>
                </c:pt>
                <c:pt idx="128">
                  <c:v>4.4728236518910007</c:v>
                </c:pt>
                <c:pt idx="129">
                  <c:v>4.4728236518910007</c:v>
                </c:pt>
                <c:pt idx="130">
                  <c:v>4.4728236518910007</c:v>
                </c:pt>
                <c:pt idx="131">
                  <c:v>4.4728236518910016</c:v>
                </c:pt>
                <c:pt idx="132">
                  <c:v>4.4728236518910007</c:v>
                </c:pt>
                <c:pt idx="133">
                  <c:v>4.4728236518910007</c:v>
                </c:pt>
                <c:pt idx="134">
                  <c:v>4.4728236518910016</c:v>
                </c:pt>
                <c:pt idx="135">
                  <c:v>4.4728236518910016</c:v>
                </c:pt>
                <c:pt idx="136">
                  <c:v>4.4728236518910007</c:v>
                </c:pt>
                <c:pt idx="137">
                  <c:v>4.4728236518910016</c:v>
                </c:pt>
                <c:pt idx="138">
                  <c:v>4.4728236518910016</c:v>
                </c:pt>
                <c:pt idx="139">
                  <c:v>4.4728236518910007</c:v>
                </c:pt>
                <c:pt idx="140">
                  <c:v>4.4728236518910007</c:v>
                </c:pt>
                <c:pt idx="141">
                  <c:v>4.4728236518910016</c:v>
                </c:pt>
                <c:pt idx="142">
                  <c:v>4.4728236518910007</c:v>
                </c:pt>
                <c:pt idx="143">
                  <c:v>4.4728236518910007</c:v>
                </c:pt>
                <c:pt idx="144">
                  <c:v>4.4728236518910007</c:v>
                </c:pt>
                <c:pt idx="145">
                  <c:v>4.4728236518910007</c:v>
                </c:pt>
                <c:pt idx="146">
                  <c:v>4.4728236518910007</c:v>
                </c:pt>
                <c:pt idx="147">
                  <c:v>4.4728236518910007</c:v>
                </c:pt>
                <c:pt idx="148">
                  <c:v>4.4728236518910007</c:v>
                </c:pt>
                <c:pt idx="149">
                  <c:v>4.4728236518910016</c:v>
                </c:pt>
                <c:pt idx="150">
                  <c:v>4.4728236518910016</c:v>
                </c:pt>
                <c:pt idx="151">
                  <c:v>4.4728236518910007</c:v>
                </c:pt>
                <c:pt idx="152">
                  <c:v>4.4728236518910016</c:v>
                </c:pt>
                <c:pt idx="153">
                  <c:v>4.4728236518910007</c:v>
                </c:pt>
                <c:pt idx="154">
                  <c:v>4.4728236518910007</c:v>
                </c:pt>
                <c:pt idx="155">
                  <c:v>4.4728236518910007</c:v>
                </c:pt>
                <c:pt idx="156">
                  <c:v>4.4728236518910007</c:v>
                </c:pt>
                <c:pt idx="157">
                  <c:v>4.4728236518909998</c:v>
                </c:pt>
                <c:pt idx="158">
                  <c:v>4.4728236518910007</c:v>
                </c:pt>
                <c:pt idx="159">
                  <c:v>4.4728236518910016</c:v>
                </c:pt>
                <c:pt idx="160">
                  <c:v>4.4728236518910007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user!$G$6</c:f>
              <c:strCache>
                <c:ptCount val="1"/>
                <c:pt idx="0">
                  <c:v>Tb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(user!$D$29,user!$D$29)</c:f>
              <c:numCache>
                <c:formatCode>0.00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(user!$K$2,user!$F$29)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0.14909412172970007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user!$G$7</c:f>
              <c:strCache>
                <c:ptCount val="1"/>
                <c:pt idx="0">
                  <c:v>Tc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(user!$D$30,user!$D$30)</c:f>
              <c:numCache>
                <c:formatCode>0.00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xVal>
          <c:yVal>
            <c:numRef>
              <c:f>(user!$K$2,user!$F$30)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1.3418470955673003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user!$G$8</c:f>
              <c:strCache>
                <c:ptCount val="1"/>
                <c:pt idx="0">
                  <c:v>Td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(user!$D$31,user!$D$31)</c:f>
              <c:numCache>
                <c:formatCode>0.00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(user!$K$2,user!$F$31)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4.4728236518910007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99296"/>
        <c:axId val="185013760"/>
      </c:scatterChart>
      <c:valAx>
        <c:axId val="184999296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013760"/>
        <c:crosses val="autoZero"/>
        <c:crossBetween val="midCat"/>
      </c:valAx>
      <c:valAx>
        <c:axId val="18501376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4999296"/>
        <c:crosses val="autoZero"/>
        <c:crossBetween val="midCat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3"/>
          <c:order val="1"/>
          <c:tx>
            <c:strRef>
              <c:f>'EC8 (2004)'!$L$1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'EC8 (2004)'!$K$3:$K$163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'EC8 (2004)'!$L$3:$L$163</c:f>
              <c:numCache>
                <c:formatCode>0.0000</c:formatCode>
                <c:ptCount val="161"/>
                <c:pt idx="0">
                  <c:v>0.12717740931939522</c:v>
                </c:pt>
                <c:pt idx="1">
                  <c:v>0.22256046630894163</c:v>
                </c:pt>
                <c:pt idx="2">
                  <c:v>0.31794352329848807</c:v>
                </c:pt>
                <c:pt idx="3">
                  <c:v>0.31794352329848807</c:v>
                </c:pt>
                <c:pt idx="4">
                  <c:v>0.31794352329848807</c:v>
                </c:pt>
                <c:pt idx="5">
                  <c:v>0.31794352329848807</c:v>
                </c:pt>
                <c:pt idx="6">
                  <c:v>0.31794352329848807</c:v>
                </c:pt>
                <c:pt idx="7">
                  <c:v>0.31794352329848807</c:v>
                </c:pt>
                <c:pt idx="8">
                  <c:v>0.31794352329848807</c:v>
                </c:pt>
                <c:pt idx="9">
                  <c:v>0.31794352329848807</c:v>
                </c:pt>
                <c:pt idx="10">
                  <c:v>0.31794352329848807</c:v>
                </c:pt>
                <c:pt idx="11">
                  <c:v>0.28903956663498909</c:v>
                </c:pt>
                <c:pt idx="12">
                  <c:v>0.26495293608207338</c:v>
                </c:pt>
                <c:pt idx="13">
                  <c:v>0.24457194099883695</c:v>
                </c:pt>
                <c:pt idx="14">
                  <c:v>0.22710251664177719</c:v>
                </c:pt>
                <c:pt idx="15">
                  <c:v>0.21196234886565871</c:v>
                </c:pt>
                <c:pt idx="16">
                  <c:v>0.19871470206155503</c:v>
                </c:pt>
                <c:pt idx="17">
                  <c:v>0.18702560194028711</c:v>
                </c:pt>
                <c:pt idx="18">
                  <c:v>0.17663529072138226</c:v>
                </c:pt>
                <c:pt idx="19">
                  <c:v>0.16733869647288846</c:v>
                </c:pt>
                <c:pt idx="20">
                  <c:v>0.15897176164924404</c:v>
                </c:pt>
                <c:pt idx="21">
                  <c:v>0.15140167776118479</c:v>
                </c:pt>
                <c:pt idx="22">
                  <c:v>0.14451978331749454</c:v>
                </c:pt>
                <c:pt idx="23">
                  <c:v>0.13823631447760351</c:v>
                </c:pt>
                <c:pt idx="24">
                  <c:v>0.13247646804103669</c:v>
                </c:pt>
                <c:pt idx="25">
                  <c:v>0.12717740931939522</c:v>
                </c:pt>
                <c:pt idx="26">
                  <c:v>0.12228597049941847</c:v>
                </c:pt>
                <c:pt idx="27">
                  <c:v>0.11775686048092149</c:v>
                </c:pt>
                <c:pt idx="28">
                  <c:v>0.1135512583208886</c:v>
                </c:pt>
                <c:pt idx="29">
                  <c:v>0.10963569768913382</c:v>
                </c:pt>
                <c:pt idx="30">
                  <c:v>0.10598117443282935</c:v>
                </c:pt>
                <c:pt idx="31">
                  <c:v>0.10256242687048002</c:v>
                </c:pt>
                <c:pt idx="32">
                  <c:v>9.9357351030777516E-2</c:v>
                </c:pt>
                <c:pt idx="33">
                  <c:v>9.6346522211663052E-2</c:v>
                </c:pt>
                <c:pt idx="34">
                  <c:v>9.3512800970143556E-2</c:v>
                </c:pt>
                <c:pt idx="35">
                  <c:v>9.0841006656710882E-2</c:v>
                </c:pt>
                <c:pt idx="36">
                  <c:v>8.831764536069113E-2</c:v>
                </c:pt>
                <c:pt idx="37">
                  <c:v>8.5930681972564343E-2</c:v>
                </c:pt>
                <c:pt idx="38">
                  <c:v>8.366934823644423E-2</c:v>
                </c:pt>
                <c:pt idx="39">
                  <c:v>8.1523980332945667E-2</c:v>
                </c:pt>
                <c:pt idx="40">
                  <c:v>7.9485880824622018E-2</c:v>
                </c:pt>
                <c:pt idx="41">
                  <c:v>7.7547200804509289E-2</c:v>
                </c:pt>
                <c:pt idx="42">
                  <c:v>7.5700838880592397E-2</c:v>
                </c:pt>
                <c:pt idx="43">
                  <c:v>7.3940354255462346E-2</c:v>
                </c:pt>
                <c:pt idx="44">
                  <c:v>7.2259891658747272E-2</c:v>
                </c:pt>
                <c:pt idx="45">
                  <c:v>7.0654116288552907E-2</c:v>
                </c:pt>
                <c:pt idx="46">
                  <c:v>6.9118157238801756E-2</c:v>
                </c:pt>
                <c:pt idx="47">
                  <c:v>6.7647558148614478E-2</c:v>
                </c:pt>
                <c:pt idx="48">
                  <c:v>6.6238234020518344E-2</c:v>
                </c:pt>
                <c:pt idx="49">
                  <c:v>6.3562220401197092E-2</c:v>
                </c:pt>
                <c:pt idx="50">
                  <c:v>6.1045156473309707E-2</c:v>
                </c:pt>
                <c:pt idx="51">
                  <c:v>5.8674698647933211E-2</c:v>
                </c:pt>
                <c:pt idx="52">
                  <c:v>5.6439678692039294E-2</c:v>
                </c:pt>
                <c:pt idx="53">
                  <c:v>5.4329971941357871E-2</c:v>
                </c:pt>
                <c:pt idx="54">
                  <c:v>5.2336382435965105E-2</c:v>
                </c:pt>
                <c:pt idx="55">
                  <c:v>5.0450542539925376E-2</c:v>
                </c:pt>
                <c:pt idx="56">
                  <c:v>4.8664824994666546E-2</c:v>
                </c:pt>
                <c:pt idx="57">
                  <c:v>4.6972265676600261E-2</c:v>
                </c:pt>
                <c:pt idx="58">
                  <c:v>4.5366495595503646E-2</c:v>
                </c:pt>
                <c:pt idx="59">
                  <c:v>4.38416808914893E-2</c:v>
                </c:pt>
                <c:pt idx="60">
                  <c:v>4.2392469773131741E-2</c:v>
                </c:pt>
                <c:pt idx="61">
                  <c:v>4.1013945494026954E-2</c:v>
                </c:pt>
                <c:pt idx="62">
                  <c:v>3.9701584595024521E-2</c:v>
                </c:pt>
                <c:pt idx="63">
                  <c:v>3.8451219748872327E-2</c:v>
                </c:pt>
                <c:pt idx="64">
                  <c:v>3.725900663654156E-2</c:v>
                </c:pt>
                <c:pt idx="65">
                  <c:v>3.6121394362905151E-2</c:v>
                </c:pt>
                <c:pt idx="66">
                  <c:v>3.503509898605929E-2</c:v>
                </c:pt>
                <c:pt idx="67">
                  <c:v>3.3997079791328641E-2</c:v>
                </c:pt>
                <c:pt idx="68">
                  <c:v>3.3004517989462433E-2</c:v>
                </c:pt>
                <c:pt idx="69">
                  <c:v>3.2054797560023995E-2</c:v>
                </c:pt>
                <c:pt idx="70">
                  <c:v>3.1145487996586584E-2</c:v>
                </c:pt>
                <c:pt idx="71">
                  <c:v>3.027432874097883E-2</c:v>
                </c:pt>
                <c:pt idx="72">
                  <c:v>2.9439215120230372E-2</c:v>
                </c:pt>
                <c:pt idx="73">
                  <c:v>2.8638185622682354E-2</c:v>
                </c:pt>
                <c:pt idx="74">
                  <c:v>2.7869410369480322E-2</c:v>
                </c:pt>
                <c:pt idx="75">
                  <c:v>2.7131180654804316E-2</c:v>
                </c:pt>
                <c:pt idx="76">
                  <c:v>2.6421899443087652E-2</c:v>
                </c:pt>
                <c:pt idx="77">
                  <c:v>2.574007272445172E-2</c:v>
                </c:pt>
                <c:pt idx="78">
                  <c:v>2.5084301640906356E-2</c:v>
                </c:pt>
                <c:pt idx="79">
                  <c:v>2.4453275305764181E-2</c:v>
                </c:pt>
                <c:pt idx="80">
                  <c:v>2.3845764247386603E-2</c:v>
                </c:pt>
                <c:pt idx="81">
                  <c:v>2.3260614415984492E-2</c:v>
                </c:pt>
                <c:pt idx="82">
                  <c:v>2.2696741698880769E-2</c:v>
                </c:pt>
                <c:pt idx="83">
                  <c:v>2.2153126895525364E-2</c:v>
                </c:pt>
                <c:pt idx="84">
                  <c:v>2.1628811108740684E-2</c:v>
                </c:pt>
                <c:pt idx="85">
                  <c:v>2.1122891513255953E-2</c:v>
                </c:pt>
                <c:pt idx="86">
                  <c:v>2.0634517466640655E-2</c:v>
                </c:pt>
                <c:pt idx="87">
                  <c:v>2.0162886931334958E-2</c:v>
                </c:pt>
                <c:pt idx="88">
                  <c:v>1.970724317965835E-2</c:v>
                </c:pt>
                <c:pt idx="89">
                  <c:v>1.9266871756504766E-2</c:v>
                </c:pt>
                <c:pt idx="90">
                  <c:v>1.884109767694744E-2</c:v>
                </c:pt>
                <c:pt idx="91">
                  <c:v>1.8429282838216914E-2</c:v>
                </c:pt>
                <c:pt idx="92">
                  <c:v>1.8030823627513504E-2</c:v>
                </c:pt>
                <c:pt idx="93">
                  <c:v>1.7645148708899789E-2</c:v>
                </c:pt>
                <c:pt idx="94">
                  <c:v>1.7271716974114334E-2</c:v>
                </c:pt>
                <c:pt idx="95">
                  <c:v>1.6910015643576096E-2</c:v>
                </c:pt>
                <c:pt idx="96">
                  <c:v>1.6559558505129586E-2</c:v>
                </c:pt>
                <c:pt idx="97">
                  <c:v>1.6219884279229917E-2</c:v>
                </c:pt>
                <c:pt idx="98">
                  <c:v>1.5890555100299273E-2</c:v>
                </c:pt>
                <c:pt idx="99">
                  <c:v>1.5571155104915239E-2</c:v>
                </c:pt>
                <c:pt idx="100">
                  <c:v>1.5261289118327427E-2</c:v>
                </c:pt>
                <c:pt idx="101">
                  <c:v>1.4960581431553209E-2</c:v>
                </c:pt>
                <c:pt idx="102">
                  <c:v>1.4668674661983303E-2</c:v>
                </c:pt>
                <c:pt idx="103">
                  <c:v>1.438522869104291E-2</c:v>
                </c:pt>
                <c:pt idx="104">
                  <c:v>1.4109919673009823E-2</c:v>
                </c:pt>
                <c:pt idx="105">
                  <c:v>1.3842439109594037E-2</c:v>
                </c:pt>
                <c:pt idx="106">
                  <c:v>1.3582492985339468E-2</c:v>
                </c:pt>
                <c:pt idx="107">
                  <c:v>1.3329800959321713E-2</c:v>
                </c:pt>
                <c:pt idx="108">
                  <c:v>1.3084095608991276E-2</c:v>
                </c:pt>
                <c:pt idx="109">
                  <c:v>1.2845121722352854E-2</c:v>
                </c:pt>
                <c:pt idx="110">
                  <c:v>1.2612635634981344E-2</c:v>
                </c:pt>
                <c:pt idx="111">
                  <c:v>1.2386404608657923E-2</c:v>
                </c:pt>
                <c:pt idx="112">
                  <c:v>1.2166206248666636E-2</c:v>
                </c:pt>
                <c:pt idx="113">
                  <c:v>1.1951827957026725E-2</c:v>
                </c:pt>
                <c:pt idx="114">
                  <c:v>1.1743066419150065E-2</c:v>
                </c:pt>
                <c:pt idx="115">
                  <c:v>1.1539727121608641E-2</c:v>
                </c:pt>
                <c:pt idx="116">
                  <c:v>1.1341623898875912E-2</c:v>
                </c:pt>
                <c:pt idx="117">
                  <c:v>1.1148578507069493E-2</c:v>
                </c:pt>
                <c:pt idx="118">
                  <c:v>1.0960420222872325E-2</c:v>
                </c:pt>
                <c:pt idx="119">
                  <c:v>1.0776985465946914E-2</c:v>
                </c:pt>
                <c:pt idx="120">
                  <c:v>1.0598117443282935E-2</c:v>
                </c:pt>
                <c:pt idx="121">
                  <c:v>1.0423665814034169E-2</c:v>
                </c:pt>
                <c:pt idx="122">
                  <c:v>1.0253486373506739E-2</c:v>
                </c:pt>
                <c:pt idx="123">
                  <c:v>1.0087440755058116E-2</c:v>
                </c:pt>
                <c:pt idx="124">
                  <c:v>9.9253961487561302E-3</c:v>
                </c:pt>
                <c:pt idx="125">
                  <c:v>9.7672250357295522E-3</c:v>
                </c:pt>
                <c:pt idx="126">
                  <c:v>9.6128049372180818E-3</c:v>
                </c:pt>
                <c:pt idx="127">
                  <c:v>9.4620181773993599E-3</c:v>
                </c:pt>
                <c:pt idx="128">
                  <c:v>9.31475165913539E-3</c:v>
                </c:pt>
                <c:pt idx="129">
                  <c:v>9.1708966518402914E-3</c:v>
                </c:pt>
                <c:pt idx="130">
                  <c:v>9.0303485907262879E-3</c:v>
                </c:pt>
                <c:pt idx="131">
                  <c:v>8.8930068867358724E-3</c:v>
                </c:pt>
                <c:pt idx="132">
                  <c:v>8.7587747465148226E-3</c:v>
                </c:pt>
                <c:pt idx="133">
                  <c:v>8.627559001824537E-3</c:v>
                </c:pt>
                <c:pt idx="134">
                  <c:v>8.4992699478321602E-3</c:v>
                </c:pt>
                <c:pt idx="135">
                  <c:v>8.3738211897544188E-3</c:v>
                </c:pt>
                <c:pt idx="136">
                  <c:v>8.2511294973656082E-3</c:v>
                </c:pt>
                <c:pt idx="137">
                  <c:v>8.1311146669121575E-3</c:v>
                </c:pt>
                <c:pt idx="138">
                  <c:v>8.0136993900059988E-3</c:v>
                </c:pt>
                <c:pt idx="139">
                  <c:v>7.8988091290965404E-3</c:v>
                </c:pt>
                <c:pt idx="140">
                  <c:v>7.7863719991466459E-3</c:v>
                </c:pt>
                <c:pt idx="141">
                  <c:v>7.676318655161927E-3</c:v>
                </c:pt>
                <c:pt idx="142">
                  <c:v>7.5685821852447075E-3</c:v>
                </c:pt>
                <c:pt idx="143">
                  <c:v>7.4630980088647011E-3</c:v>
                </c:pt>
                <c:pt idx="144">
                  <c:v>7.359803780057593E-3</c:v>
                </c:pt>
                <c:pt idx="145">
                  <c:v>7.2586392952805837E-3</c:v>
                </c:pt>
                <c:pt idx="146">
                  <c:v>7.1595464056705884E-3</c:v>
                </c:pt>
                <c:pt idx="147">
                  <c:v>7.0624689334663465E-3</c:v>
                </c:pt>
                <c:pt idx="148">
                  <c:v>6.9673525923700805E-3</c:v>
                </c:pt>
                <c:pt idx="149">
                  <c:v>6.8741449116379557E-3</c:v>
                </c:pt>
                <c:pt idx="150">
                  <c:v>6.7827951637010791E-3</c:v>
                </c:pt>
                <c:pt idx="151">
                  <c:v>6.6932542951306647E-3</c:v>
                </c:pt>
                <c:pt idx="152">
                  <c:v>6.605474860771913E-3</c:v>
                </c:pt>
                <c:pt idx="153">
                  <c:v>6.5194109608814662E-3</c:v>
                </c:pt>
                <c:pt idx="154">
                  <c:v>6.43501818111293E-3</c:v>
                </c:pt>
                <c:pt idx="155">
                  <c:v>6.3522535352039233E-3</c:v>
                </c:pt>
                <c:pt idx="156">
                  <c:v>6.2710754102265889E-3</c:v>
                </c:pt>
                <c:pt idx="157">
                  <c:v>6.1914435142713404E-3</c:v>
                </c:pt>
                <c:pt idx="158">
                  <c:v>6.1133188264410453E-3</c:v>
                </c:pt>
                <c:pt idx="159">
                  <c:v>6.0366635490397644E-3</c:v>
                </c:pt>
                <c:pt idx="160">
                  <c:v>5.9614410618466507E-3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'MV-101 (1962)'!$L$1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'MV-101 (1962)'!$K$3:$K$163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'MV-101 (1962)'!$L$3:$L$163</c:f>
              <c:numCache>
                <c:formatCode>0.0000</c:formatCode>
                <c:ptCount val="161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0.08</c:v>
                </c:pt>
                <c:pt idx="19">
                  <c:v>0.08</c:v>
                </c:pt>
                <c:pt idx="20">
                  <c:v>0.08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  <c:pt idx="26">
                  <c:v>0.08</c:v>
                </c:pt>
                <c:pt idx="27">
                  <c:v>0.08</c:v>
                </c:pt>
                <c:pt idx="28">
                  <c:v>0.08</c:v>
                </c:pt>
                <c:pt idx="29">
                  <c:v>0.08</c:v>
                </c:pt>
                <c:pt idx="30">
                  <c:v>0.08</c:v>
                </c:pt>
                <c:pt idx="31">
                  <c:v>0.08</c:v>
                </c:pt>
                <c:pt idx="32">
                  <c:v>0.08</c:v>
                </c:pt>
                <c:pt idx="33">
                  <c:v>0.08</c:v>
                </c:pt>
                <c:pt idx="34">
                  <c:v>0.08</c:v>
                </c:pt>
                <c:pt idx="35">
                  <c:v>0.08</c:v>
                </c:pt>
                <c:pt idx="36">
                  <c:v>0.08</c:v>
                </c:pt>
                <c:pt idx="37">
                  <c:v>0.08</c:v>
                </c:pt>
                <c:pt idx="38">
                  <c:v>0.08</c:v>
                </c:pt>
                <c:pt idx="39">
                  <c:v>0.08</c:v>
                </c:pt>
                <c:pt idx="40">
                  <c:v>0.08</c:v>
                </c:pt>
                <c:pt idx="41">
                  <c:v>0.08</c:v>
                </c:pt>
                <c:pt idx="42">
                  <c:v>0.08</c:v>
                </c:pt>
                <c:pt idx="43">
                  <c:v>0.08</c:v>
                </c:pt>
                <c:pt idx="44">
                  <c:v>0.08</c:v>
                </c:pt>
                <c:pt idx="45">
                  <c:v>0.08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0.08</c:v>
                </c:pt>
                <c:pt idx="51">
                  <c:v>0.08</c:v>
                </c:pt>
                <c:pt idx="52">
                  <c:v>0.08</c:v>
                </c:pt>
                <c:pt idx="53">
                  <c:v>0.08</c:v>
                </c:pt>
                <c:pt idx="54">
                  <c:v>0.08</c:v>
                </c:pt>
                <c:pt idx="55">
                  <c:v>0.08</c:v>
                </c:pt>
                <c:pt idx="56">
                  <c:v>0.08</c:v>
                </c:pt>
                <c:pt idx="57">
                  <c:v>0.08</c:v>
                </c:pt>
                <c:pt idx="58">
                  <c:v>0.08</c:v>
                </c:pt>
                <c:pt idx="59">
                  <c:v>0.08</c:v>
                </c:pt>
                <c:pt idx="60">
                  <c:v>0.08</c:v>
                </c:pt>
                <c:pt idx="61">
                  <c:v>0.08</c:v>
                </c:pt>
                <c:pt idx="62">
                  <c:v>0.08</c:v>
                </c:pt>
                <c:pt idx="63">
                  <c:v>0.08</c:v>
                </c:pt>
                <c:pt idx="64">
                  <c:v>0.08</c:v>
                </c:pt>
                <c:pt idx="65">
                  <c:v>0.08</c:v>
                </c:pt>
                <c:pt idx="66">
                  <c:v>0.08</c:v>
                </c:pt>
                <c:pt idx="67">
                  <c:v>0.08</c:v>
                </c:pt>
                <c:pt idx="68">
                  <c:v>0.08</c:v>
                </c:pt>
                <c:pt idx="69">
                  <c:v>0.08</c:v>
                </c:pt>
                <c:pt idx="70">
                  <c:v>0.08</c:v>
                </c:pt>
                <c:pt idx="71">
                  <c:v>0.08</c:v>
                </c:pt>
                <c:pt idx="72">
                  <c:v>0.08</c:v>
                </c:pt>
                <c:pt idx="73">
                  <c:v>0.08</c:v>
                </c:pt>
                <c:pt idx="74">
                  <c:v>0.08</c:v>
                </c:pt>
                <c:pt idx="75">
                  <c:v>0.08</c:v>
                </c:pt>
                <c:pt idx="76">
                  <c:v>0.08</c:v>
                </c:pt>
                <c:pt idx="77">
                  <c:v>0.08</c:v>
                </c:pt>
                <c:pt idx="78">
                  <c:v>0.08</c:v>
                </c:pt>
                <c:pt idx="79">
                  <c:v>0.08</c:v>
                </c:pt>
                <c:pt idx="80">
                  <c:v>0.08</c:v>
                </c:pt>
                <c:pt idx="81">
                  <c:v>0.08</c:v>
                </c:pt>
                <c:pt idx="82">
                  <c:v>0.08</c:v>
                </c:pt>
                <c:pt idx="83">
                  <c:v>0.08</c:v>
                </c:pt>
                <c:pt idx="84">
                  <c:v>0.08</c:v>
                </c:pt>
                <c:pt idx="85">
                  <c:v>0.08</c:v>
                </c:pt>
                <c:pt idx="86">
                  <c:v>0.08</c:v>
                </c:pt>
                <c:pt idx="87">
                  <c:v>0.08</c:v>
                </c:pt>
                <c:pt idx="88">
                  <c:v>0.08</c:v>
                </c:pt>
                <c:pt idx="89">
                  <c:v>0.08</c:v>
                </c:pt>
                <c:pt idx="90">
                  <c:v>0.08</c:v>
                </c:pt>
                <c:pt idx="91">
                  <c:v>0.08</c:v>
                </c:pt>
                <c:pt idx="92">
                  <c:v>0.08</c:v>
                </c:pt>
                <c:pt idx="93">
                  <c:v>0.08</c:v>
                </c:pt>
                <c:pt idx="94">
                  <c:v>0.08</c:v>
                </c:pt>
                <c:pt idx="95">
                  <c:v>0.08</c:v>
                </c:pt>
                <c:pt idx="96">
                  <c:v>0.08</c:v>
                </c:pt>
                <c:pt idx="97">
                  <c:v>0.08</c:v>
                </c:pt>
                <c:pt idx="98">
                  <c:v>0.08</c:v>
                </c:pt>
                <c:pt idx="99">
                  <c:v>0.08</c:v>
                </c:pt>
                <c:pt idx="100">
                  <c:v>0.08</c:v>
                </c:pt>
                <c:pt idx="101">
                  <c:v>0.08</c:v>
                </c:pt>
                <c:pt idx="102">
                  <c:v>0.08</c:v>
                </c:pt>
                <c:pt idx="103">
                  <c:v>0.08</c:v>
                </c:pt>
                <c:pt idx="104">
                  <c:v>0.08</c:v>
                </c:pt>
                <c:pt idx="105">
                  <c:v>0.08</c:v>
                </c:pt>
                <c:pt idx="106">
                  <c:v>0.08</c:v>
                </c:pt>
                <c:pt idx="107">
                  <c:v>0.08</c:v>
                </c:pt>
                <c:pt idx="108">
                  <c:v>0.08</c:v>
                </c:pt>
                <c:pt idx="109">
                  <c:v>0.08</c:v>
                </c:pt>
                <c:pt idx="110">
                  <c:v>0.08</c:v>
                </c:pt>
                <c:pt idx="111">
                  <c:v>0.08</c:v>
                </c:pt>
                <c:pt idx="112">
                  <c:v>0.08</c:v>
                </c:pt>
                <c:pt idx="113">
                  <c:v>0.08</c:v>
                </c:pt>
                <c:pt idx="114">
                  <c:v>0.08</c:v>
                </c:pt>
                <c:pt idx="115">
                  <c:v>0.08</c:v>
                </c:pt>
                <c:pt idx="116">
                  <c:v>0.08</c:v>
                </c:pt>
                <c:pt idx="117">
                  <c:v>0.08</c:v>
                </c:pt>
                <c:pt idx="118">
                  <c:v>0.08</c:v>
                </c:pt>
                <c:pt idx="119">
                  <c:v>0.08</c:v>
                </c:pt>
                <c:pt idx="120">
                  <c:v>0.08</c:v>
                </c:pt>
                <c:pt idx="121">
                  <c:v>0.08</c:v>
                </c:pt>
                <c:pt idx="122">
                  <c:v>0.08</c:v>
                </c:pt>
                <c:pt idx="123">
                  <c:v>0.08</c:v>
                </c:pt>
                <c:pt idx="124">
                  <c:v>0.08</c:v>
                </c:pt>
                <c:pt idx="125">
                  <c:v>0.08</c:v>
                </c:pt>
                <c:pt idx="126">
                  <c:v>0.08</c:v>
                </c:pt>
                <c:pt idx="127">
                  <c:v>0.08</c:v>
                </c:pt>
                <c:pt idx="128">
                  <c:v>0.08</c:v>
                </c:pt>
                <c:pt idx="129">
                  <c:v>0.08</c:v>
                </c:pt>
                <c:pt idx="130">
                  <c:v>0.08</c:v>
                </c:pt>
                <c:pt idx="131">
                  <c:v>0.08</c:v>
                </c:pt>
                <c:pt idx="132">
                  <c:v>0.08</c:v>
                </c:pt>
                <c:pt idx="133">
                  <c:v>0.08</c:v>
                </c:pt>
                <c:pt idx="134">
                  <c:v>0.08</c:v>
                </c:pt>
                <c:pt idx="135">
                  <c:v>0.08</c:v>
                </c:pt>
                <c:pt idx="136">
                  <c:v>0.08</c:v>
                </c:pt>
                <c:pt idx="137">
                  <c:v>0.08</c:v>
                </c:pt>
                <c:pt idx="138">
                  <c:v>0.08</c:v>
                </c:pt>
                <c:pt idx="139">
                  <c:v>0.08</c:v>
                </c:pt>
                <c:pt idx="140">
                  <c:v>0.08</c:v>
                </c:pt>
                <c:pt idx="141">
                  <c:v>0.08</c:v>
                </c:pt>
                <c:pt idx="142">
                  <c:v>0.08</c:v>
                </c:pt>
                <c:pt idx="143">
                  <c:v>0.08</c:v>
                </c:pt>
                <c:pt idx="144">
                  <c:v>0.08</c:v>
                </c:pt>
                <c:pt idx="145">
                  <c:v>0.08</c:v>
                </c:pt>
                <c:pt idx="146">
                  <c:v>0.08</c:v>
                </c:pt>
                <c:pt idx="147">
                  <c:v>0.08</c:v>
                </c:pt>
                <c:pt idx="148">
                  <c:v>0.08</c:v>
                </c:pt>
                <c:pt idx="149">
                  <c:v>0.08</c:v>
                </c:pt>
                <c:pt idx="150">
                  <c:v>0.08</c:v>
                </c:pt>
                <c:pt idx="151">
                  <c:v>0.08</c:v>
                </c:pt>
                <c:pt idx="152">
                  <c:v>0.08</c:v>
                </c:pt>
                <c:pt idx="153">
                  <c:v>0.08</c:v>
                </c:pt>
                <c:pt idx="154">
                  <c:v>0.08</c:v>
                </c:pt>
                <c:pt idx="155">
                  <c:v>0.08</c:v>
                </c:pt>
                <c:pt idx="156">
                  <c:v>0.08</c:v>
                </c:pt>
                <c:pt idx="157">
                  <c:v>0.08</c:v>
                </c:pt>
                <c:pt idx="158">
                  <c:v>0.08</c:v>
                </c:pt>
                <c:pt idx="159">
                  <c:v>0.08</c:v>
                </c:pt>
                <c:pt idx="160">
                  <c:v>0.08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'PGS-1 (1968)'!$L$1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'PGS-1 (1968)'!$K$3:$K$163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'PGS-1 (1968)'!$L$3:$L$163</c:f>
              <c:numCache>
                <c:formatCode>0.0000</c:formatCode>
                <c:ptCount val="161"/>
                <c:pt idx="1">
                  <c:v>0.22161288268929993</c:v>
                </c:pt>
                <c:pt idx="2">
                  <c:v>0.17589426155534996</c:v>
                </c:pt>
                <c:pt idx="3">
                  <c:v>0.15365779075397074</c:v>
                </c:pt>
                <c:pt idx="4">
                  <c:v>0.13960736791406606</c:v>
                </c:pt>
                <c:pt idx="5">
                  <c:v>0.12959999999999999</c:v>
                </c:pt>
                <c:pt idx="6">
                  <c:v>0.1219582693429813</c:v>
                </c:pt>
                <c:pt idx="7">
                  <c:v>0.11584989814851518</c:v>
                </c:pt>
                <c:pt idx="8">
                  <c:v>0.11080644134464997</c:v>
                </c:pt>
                <c:pt idx="9">
                  <c:v>0.10654036161107633</c:v>
                </c:pt>
                <c:pt idx="10">
                  <c:v>0.10286358816753934</c:v>
                </c:pt>
                <c:pt idx="11">
                  <c:v>9.9646972393790348E-2</c:v>
                </c:pt>
                <c:pt idx="12">
                  <c:v>9.6798342525634767E-2</c:v>
                </c:pt>
                <c:pt idx="13">
                  <c:v>9.4249824938413246E-2</c:v>
                </c:pt>
                <c:pt idx="14">
                  <c:v>9.1950125095680887E-2</c:v>
                </c:pt>
                <c:pt idx="15">
                  <c:v>8.9859621155842284E-2</c:v>
                </c:pt>
                <c:pt idx="16">
                  <c:v>8.7947130777674992E-2</c:v>
                </c:pt>
                <c:pt idx="17">
                  <c:v>8.6187714132300905E-2</c:v>
                </c:pt>
                <c:pt idx="18">
                  <c:v>8.4561141049247474E-2</c:v>
                </c:pt>
                <c:pt idx="19">
                  <c:v>8.3050796642793065E-2</c:v>
                </c:pt>
                <c:pt idx="20">
                  <c:v>8.1642884033187785E-2</c:v>
                </c:pt>
                <c:pt idx="21">
                  <c:v>7.6500793346329268E-2</c:v>
                </c:pt>
                <c:pt idx="22">
                  <c:v>7.1899867637885875E-2</c:v>
                </c:pt>
                <c:pt idx="23">
                  <c:v>6.7762260287748413E-2</c:v>
                </c:pt>
                <c:pt idx="24">
                  <c:v>6.4024079480821144E-2</c:v>
                </c:pt>
                <c:pt idx="25">
                  <c:v>6.0632431819582E-2</c:v>
                </c:pt>
                <c:pt idx="26">
                  <c:v>5.754318125194454E-2</c:v>
                </c:pt>
                <c:pt idx="27">
                  <c:v>5.471923029365431E-2</c:v>
                </c:pt>
                <c:pt idx="28">
                  <c:v>5.2129187609104066E-2</c:v>
                </c:pt>
                <c:pt idx="29">
                  <c:v>4.9746324839427494E-2</c:v>
                </c:pt>
                <c:pt idx="30">
                  <c:v>4.7547752384082625E-2</c:v>
                </c:pt>
                <c:pt idx="31">
                  <c:v>4.5513762631438553E-2</c:v>
                </c:pt>
                <c:pt idx="32">
                  <c:v>4.3627302473145647E-2</c:v>
                </c:pt>
                <c:pt idx="33">
                  <c:v>4.187354652372182E-2</c:v>
                </c:pt>
                <c:pt idx="34">
                  <c:v>4.0239549435396746E-2</c:v>
                </c:pt>
                <c:pt idx="35">
                  <c:v>3.8713960817875682E-2</c:v>
                </c:pt>
                <c:pt idx="36">
                  <c:v>3.7286790071446314E-2</c:v>
                </c:pt>
                <c:pt idx="37">
                  <c:v>3.5949211286892817E-2</c:v>
                </c:pt>
                <c:pt idx="38">
                  <c:v>3.4693400515149131E-2</c:v>
                </c:pt>
                <c:pt idx="39">
                  <c:v>3.3512399346985869E-2</c:v>
                </c:pt>
                <c:pt idx="40">
                  <c:v>3.2400000000000005E-2</c:v>
                </c:pt>
                <c:pt idx="41">
                  <c:v>3.1350648082222869E-2</c:v>
                </c:pt>
                <c:pt idx="42">
                  <c:v>3.0359359958591223E-2</c:v>
                </c:pt>
                <c:pt idx="43">
                  <c:v>2.9421652239823987E-2</c:v>
                </c:pt>
                <c:pt idx="44">
                  <c:v>2.8533481381188587E-2</c:v>
                </c:pt>
                <c:pt idx="45">
                  <c:v>2.7691191749902245E-2</c:v>
                </c:pt>
                <c:pt idx="46">
                  <c:v>2.68914708161287E-2</c:v>
                </c:pt>
                <c:pt idx="47">
                  <c:v>2.6131310360140176E-2</c:v>
                </c:pt>
                <c:pt idx="48">
                  <c:v>2.5407972779787773E-2</c:v>
                </c:pt>
                <c:pt idx="49">
                  <c:v>2.4718961737635058E-2</c:v>
                </c:pt>
                <c:pt idx="50">
                  <c:v>2.406199651344865E-2</c:v>
                </c:pt>
                <c:pt idx="51">
                  <c:v>2.3434989531035441E-2</c:v>
                </c:pt>
                <c:pt idx="52">
                  <c:v>2.2836026613233383E-2</c:v>
                </c:pt>
                <c:pt idx="53">
                  <c:v>2.2263349588791916E-2</c:v>
                </c:pt>
                <c:pt idx="54">
                  <c:v>2.1715340932759251E-2</c:v>
                </c:pt>
                <c:pt idx="55">
                  <c:v>2.1190510170083693E-2</c:v>
                </c:pt>
                <c:pt idx="56">
                  <c:v>2.0687481812234853E-2</c:v>
                </c:pt>
                <c:pt idx="57">
                  <c:v>2.0204984630204353E-2</c:v>
                </c:pt>
                <c:pt idx="58">
                  <c:v>1.9741842095414745E-2</c:v>
                </c:pt>
                <c:pt idx="59">
                  <c:v>1.9296963843792123E-2</c:v>
                </c:pt>
                <c:pt idx="60">
                  <c:v>1.8869338038304057E-2</c:v>
                </c:pt>
                <c:pt idx="61">
                  <c:v>1.8458024522251894E-2</c:v>
                </c:pt>
                <c:pt idx="62">
                  <c:v>1.8062148670044124E-2</c:v>
                </c:pt>
                <c:pt idx="63">
                  <c:v>1.7680895854481803E-2</c:v>
                </c:pt>
                <c:pt idx="64">
                  <c:v>1.731350646010156E-2</c:v>
                </c:pt>
                <c:pt idx="65">
                  <c:v>1.6959271381130934E-2</c:v>
                </c:pt>
                <c:pt idx="66">
                  <c:v>1.6617527950348841E-2</c:v>
                </c:pt>
                <c:pt idx="67">
                  <c:v>1.6287656251806969E-2</c:v>
                </c:pt>
                <c:pt idx="68">
                  <c:v>1.596907577611879E-2</c:v>
                </c:pt>
                <c:pt idx="69">
                  <c:v>1.566124238199755E-2</c:v>
                </c:pt>
                <c:pt idx="70">
                  <c:v>1.5363645532037878E-2</c:v>
                </c:pt>
                <c:pt idx="71">
                  <c:v>1.5075805774483053E-2</c:v>
                </c:pt>
                <c:pt idx="72">
                  <c:v>1.4797272445982824E-2</c:v>
                </c:pt>
                <c:pt idx="73">
                  <c:v>1.452762157319348E-2</c:v>
                </c:pt>
                <c:pt idx="74">
                  <c:v>1.4266453953560181E-2</c:v>
                </c:pt>
                <c:pt idx="75">
                  <c:v>1.4013393397801117E-2</c:v>
                </c:pt>
                <c:pt idx="76">
                  <c:v>1.3768085118525454E-2</c:v>
                </c:pt>
                <c:pt idx="77">
                  <c:v>1.3530194251098271E-2</c:v>
                </c:pt>
                <c:pt idx="78">
                  <c:v>1.3299404494345943E-2</c:v>
                </c:pt>
                <c:pt idx="79">
                  <c:v>1.3075416860001361E-2</c:v>
                </c:pt>
                <c:pt idx="80">
                  <c:v>1.2857948520942417E-2</c:v>
                </c:pt>
                <c:pt idx="81">
                  <c:v>1.2646731749298005E-2</c:v>
                </c:pt>
                <c:pt idx="82">
                  <c:v>1.2441512936401349E-2</c:v>
                </c:pt>
                <c:pt idx="83">
                  <c:v>1.2242051687373854E-2</c:v>
                </c:pt>
                <c:pt idx="84">
                  <c:v>1.2048119983837237E-2</c:v>
                </c:pt>
                <c:pt idx="85">
                  <c:v>1.1859501408887887E-2</c:v>
                </c:pt>
                <c:pt idx="86">
                  <c:v>1.1675990429034781E-2</c:v>
                </c:pt>
                <c:pt idx="87">
                  <c:v>1.1497391728308694E-2</c:v>
                </c:pt>
                <c:pt idx="88">
                  <c:v>1.1323519590203449E-2</c:v>
                </c:pt>
                <c:pt idx="89">
                  <c:v>1.1154197323515568E-2</c:v>
                </c:pt>
                <c:pt idx="90">
                  <c:v>1.0989256728511988E-2</c:v>
                </c:pt>
                <c:pt idx="91">
                  <c:v>1.0828537600182138E-2</c:v>
                </c:pt>
                <c:pt idx="92">
                  <c:v>1.0671887265623708E-2</c:v>
                </c:pt>
                <c:pt idx="93">
                  <c:v>1.0519160152875512E-2</c:v>
                </c:pt>
                <c:pt idx="94">
                  <c:v>1.0370217388748505E-2</c:v>
                </c:pt>
                <c:pt idx="95">
                  <c:v>1.0224926423420481E-2</c:v>
                </c:pt>
                <c:pt idx="96">
                  <c:v>1.0083160679753622E-2</c:v>
                </c:pt>
                <c:pt idx="97">
                  <c:v>9.94479922546904E-3</c:v>
                </c:pt>
                <c:pt idx="98">
                  <c:v>9.8097264664708909E-3</c:v>
                </c:pt>
                <c:pt idx="99">
                  <c:v>9.6778318597561166E-3</c:v>
                </c:pt>
                <c:pt idx="100">
                  <c:v>9.5490096444758848E-3</c:v>
                </c:pt>
                <c:pt idx="101">
                  <c:v>9.4231585898330809E-3</c:v>
                </c:pt>
                <c:pt idx="102">
                  <c:v>9.3001817586073517E-3</c:v>
                </c:pt>
                <c:pt idx="103">
                  <c:v>9.1799862851969054E-3</c:v>
                </c:pt>
                <c:pt idx="104">
                  <c:v>9.0624831671551193E-3</c:v>
                </c:pt>
                <c:pt idx="105">
                  <c:v>8.947587069280942E-3</c:v>
                </c:pt>
                <c:pt idx="106">
                  <c:v>8.8352161393960189E-3</c:v>
                </c:pt>
                <c:pt idx="107">
                  <c:v>8.7252918350087891E-3</c:v>
                </c:pt>
                <c:pt idx="108">
                  <c:v>8.6177387601275354E-3</c:v>
                </c:pt>
                <c:pt idx="109">
                  <c:v>8.512484511540571E-3</c:v>
                </c:pt>
                <c:pt idx="110">
                  <c:v>8.4094595339334211E-3</c:v>
                </c:pt>
                <c:pt idx="111">
                  <c:v>8.3085969832600772E-3</c:v>
                </c:pt>
                <c:pt idx="112">
                  <c:v>8.2098325978286514E-3</c:v>
                </c:pt>
                <c:pt idx="113">
                  <c:v>8.1131045766015767E-3</c:v>
                </c:pt>
                <c:pt idx="114">
                  <c:v>8.0183534642469228E-3</c:v>
                </c:pt>
                <c:pt idx="115">
                  <c:v>7.9255220425109452E-3</c:v>
                </c:pt>
                <c:pt idx="116">
                  <c:v>7.8345552275128627E-3</c:v>
                </c:pt>
                <c:pt idx="117">
                  <c:v>7.7453999725911656E-3</c:v>
                </c:pt>
                <c:pt idx="118">
                  <c:v>7.6580051763569809E-3</c:v>
                </c:pt>
                <c:pt idx="119">
                  <c:v>7.5723215956340038E-3</c:v>
                </c:pt>
                <c:pt idx="120">
                  <c:v>7.4883017629868561E-3</c:v>
                </c:pt>
                <c:pt idx="121">
                  <c:v>7.4058999085601269E-3</c:v>
                </c:pt>
                <c:pt idx="122">
                  <c:v>7.325071885969368E-3</c:v>
                </c:pt>
                <c:pt idx="123">
                  <c:v>7.2457751020027746E-3</c:v>
                </c:pt>
                <c:pt idx="124">
                  <c:v>7.1679684499085143E-3</c:v>
                </c:pt>
                <c:pt idx="125">
                  <c:v>7.0916122460575985E-3</c:v>
                </c:pt>
                <c:pt idx="126">
                  <c:v>7.016668169786148E-3</c:v>
                </c:pt>
                <c:pt idx="127">
                  <c:v>6.9430992062336546E-3</c:v>
                </c:pt>
                <c:pt idx="128">
                  <c:v>6.8708695920058583E-3</c:v>
                </c:pt>
                <c:pt idx="129">
                  <c:v>6.7999447635018551E-3</c:v>
                </c:pt>
                <c:pt idx="130">
                  <c:v>6.7302913077553553E-3</c:v>
                </c:pt>
                <c:pt idx="131">
                  <c:v>6.6618769156495195E-3</c:v>
                </c:pt>
                <c:pt idx="132">
                  <c:v>6.5946703373736771E-3</c:v>
                </c:pt>
                <c:pt idx="133">
                  <c:v>6.5286413399984807E-3</c:v>
                </c:pt>
                <c:pt idx="134">
                  <c:v>6.4637606670537012E-3</c:v>
                </c:pt>
                <c:pt idx="135">
                  <c:v>6.4000000000000003E-3</c:v>
                </c:pt>
                <c:pt idx="136">
                  <c:v>6.3373319214927136E-3</c:v>
                </c:pt>
                <c:pt idx="137">
                  <c:v>6.2757298803418019E-3</c:v>
                </c:pt>
                <c:pt idx="138">
                  <c:v>6.2151681580779649E-3</c:v>
                </c:pt>
                <c:pt idx="139">
                  <c:v>6.1556218370403025E-3</c:v>
                </c:pt>
                <c:pt idx="140">
                  <c:v>6.0970667699058638E-3</c:v>
                </c:pt>
                <c:pt idx="141">
                  <c:v>6.0394795505862454E-3</c:v>
                </c:pt>
                <c:pt idx="142">
                  <c:v>5.9828374864206637E-3</c:v>
                </c:pt>
                <c:pt idx="143">
                  <c:v>5.9271185715991607E-3</c:v>
                </c:pt>
                <c:pt idx="144">
                  <c:v>5.872301461753297E-3</c:v>
                </c:pt>
                <c:pt idx="145">
                  <c:v>5.8183654496554108E-3</c:v>
                </c:pt>
                <c:pt idx="146">
                  <c:v>5.7652904419708091E-3</c:v>
                </c:pt>
                <c:pt idx="147">
                  <c:v>5.7130569370104096E-3</c:v>
                </c:pt>
                <c:pt idx="148">
                  <c:v>5.6616460034343277E-3</c:v>
                </c:pt>
                <c:pt idx="149">
                  <c:v>5.6110392598596867E-3</c:v>
                </c:pt>
                <c:pt idx="150">
                  <c:v>5.5612188553284285E-3</c:v>
                </c:pt>
                <c:pt idx="151">
                  <c:v>5.5121674505934732E-3</c:v>
                </c:pt>
                <c:pt idx="152">
                  <c:v>5.4638682001837543E-3</c:v>
                </c:pt>
                <c:pt idx="153">
                  <c:v>5.4163047352108386E-3</c:v>
                </c:pt>
                <c:pt idx="154">
                  <c:v>5.3694611468818702E-3</c:v>
                </c:pt>
                <c:pt idx="155">
                  <c:v>5.3233219706854493E-3</c:v>
                </c:pt>
                <c:pt idx="156">
                  <c:v>5.277872171218838E-3</c:v>
                </c:pt>
                <c:pt idx="157">
                  <c:v>5.2330971276265846E-3</c:v>
                </c:pt>
                <c:pt idx="158">
                  <c:v>5.1889826196222224E-3</c:v>
                </c:pt>
                <c:pt idx="159">
                  <c:v>5.1455148140661473E-3</c:v>
                </c:pt>
                <c:pt idx="160">
                  <c:v>5.1026802520742374E-3</c:v>
                </c:pt>
              </c:numCache>
            </c:numRef>
          </c:yVal>
          <c:smooth val="0"/>
        </c:ser>
        <c:ser>
          <c:idx val="7"/>
          <c:order val="4"/>
          <c:tx>
            <c:strRef>
              <c:f>'PDS-1 (1974)'!$L$1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'PDS-1 (1974)'!$K$3:$K$163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'PDS-1 (1974)'!$L$3:$L$163</c:f>
              <c:numCache>
                <c:formatCode>0.0000</c:formatCode>
                <c:ptCount val="161"/>
                <c:pt idx="0">
                  <c:v>8.1642884033187785E-2</c:v>
                </c:pt>
                <c:pt idx="1">
                  <c:v>8.1642884033187785E-2</c:v>
                </c:pt>
                <c:pt idx="2">
                  <c:v>8.1642884033187785E-2</c:v>
                </c:pt>
                <c:pt idx="3">
                  <c:v>8.1642884033187785E-2</c:v>
                </c:pt>
                <c:pt idx="4">
                  <c:v>8.1642884033187785E-2</c:v>
                </c:pt>
                <c:pt idx="5">
                  <c:v>8.1642884033187785E-2</c:v>
                </c:pt>
                <c:pt idx="6">
                  <c:v>8.1642884033187785E-2</c:v>
                </c:pt>
                <c:pt idx="7">
                  <c:v>8.1642884033187785E-2</c:v>
                </c:pt>
                <c:pt idx="8">
                  <c:v>8.1642884033187785E-2</c:v>
                </c:pt>
                <c:pt idx="9">
                  <c:v>8.1642884033187785E-2</c:v>
                </c:pt>
                <c:pt idx="10">
                  <c:v>8.1642884033187785E-2</c:v>
                </c:pt>
                <c:pt idx="11">
                  <c:v>8.1642884033187785E-2</c:v>
                </c:pt>
                <c:pt idx="12">
                  <c:v>8.1642884033187785E-2</c:v>
                </c:pt>
                <c:pt idx="13">
                  <c:v>8.1642884033187785E-2</c:v>
                </c:pt>
                <c:pt idx="14">
                  <c:v>8.1642884033187785E-2</c:v>
                </c:pt>
                <c:pt idx="15">
                  <c:v>8.1642884033187785E-2</c:v>
                </c:pt>
                <c:pt idx="16">
                  <c:v>8.1642884033187785E-2</c:v>
                </c:pt>
                <c:pt idx="17">
                  <c:v>8.1642884033187785E-2</c:v>
                </c:pt>
                <c:pt idx="18">
                  <c:v>8.1642884033187785E-2</c:v>
                </c:pt>
                <c:pt idx="19">
                  <c:v>8.1642884033187785E-2</c:v>
                </c:pt>
                <c:pt idx="20">
                  <c:v>8.1642884033187785E-2</c:v>
                </c:pt>
                <c:pt idx="21">
                  <c:v>7.6500793346329268E-2</c:v>
                </c:pt>
                <c:pt idx="22">
                  <c:v>7.1899867637885875E-2</c:v>
                </c:pt>
                <c:pt idx="23">
                  <c:v>6.7762260287748413E-2</c:v>
                </c:pt>
                <c:pt idx="24">
                  <c:v>6.4024079480821144E-2</c:v>
                </c:pt>
                <c:pt idx="25">
                  <c:v>6.0632431819582E-2</c:v>
                </c:pt>
                <c:pt idx="26">
                  <c:v>5.7543181251944547E-2</c:v>
                </c:pt>
                <c:pt idx="27">
                  <c:v>5.471923029365431E-2</c:v>
                </c:pt>
                <c:pt idx="28">
                  <c:v>5.2129187609104066E-2</c:v>
                </c:pt>
                <c:pt idx="29">
                  <c:v>4.9746324839427494E-2</c:v>
                </c:pt>
                <c:pt idx="30">
                  <c:v>4.7547752384082632E-2</c:v>
                </c:pt>
                <c:pt idx="31">
                  <c:v>4.5513762631438553E-2</c:v>
                </c:pt>
                <c:pt idx="32">
                  <c:v>4.3627302473145647E-2</c:v>
                </c:pt>
                <c:pt idx="33">
                  <c:v>4.187354652372182E-2</c:v>
                </c:pt>
                <c:pt idx="34">
                  <c:v>4.0239549435396746E-2</c:v>
                </c:pt>
                <c:pt idx="35">
                  <c:v>3.8713960817875689E-2</c:v>
                </c:pt>
                <c:pt idx="36">
                  <c:v>3.7286790071446314E-2</c:v>
                </c:pt>
                <c:pt idx="37">
                  <c:v>3.5949211286892817E-2</c:v>
                </c:pt>
                <c:pt idx="38">
                  <c:v>3.4693400515149138E-2</c:v>
                </c:pt>
                <c:pt idx="39">
                  <c:v>3.3512399346985862E-2</c:v>
                </c:pt>
                <c:pt idx="40">
                  <c:v>3.2400000000000005E-2</c:v>
                </c:pt>
                <c:pt idx="41">
                  <c:v>3.1350648082222869E-2</c:v>
                </c:pt>
                <c:pt idx="42">
                  <c:v>3.0359359958591226E-2</c:v>
                </c:pt>
                <c:pt idx="43">
                  <c:v>2.9421652239823987E-2</c:v>
                </c:pt>
                <c:pt idx="44">
                  <c:v>2.8533481381188587E-2</c:v>
                </c:pt>
                <c:pt idx="45">
                  <c:v>2.7691191749902248E-2</c:v>
                </c:pt>
                <c:pt idx="46">
                  <c:v>2.68914708161287E-2</c:v>
                </c:pt>
                <c:pt idx="47">
                  <c:v>2.6131310360140172E-2</c:v>
                </c:pt>
                <c:pt idx="48">
                  <c:v>2.5407972779787773E-2</c:v>
                </c:pt>
                <c:pt idx="49">
                  <c:v>2.4718961737635058E-2</c:v>
                </c:pt>
                <c:pt idx="50">
                  <c:v>2.406199651344865E-2</c:v>
                </c:pt>
                <c:pt idx="51">
                  <c:v>2.3434989531035441E-2</c:v>
                </c:pt>
                <c:pt idx="52">
                  <c:v>2.2836026613233383E-2</c:v>
                </c:pt>
                <c:pt idx="53">
                  <c:v>2.2263349588791916E-2</c:v>
                </c:pt>
                <c:pt idx="54">
                  <c:v>2.1715340932759251E-2</c:v>
                </c:pt>
                <c:pt idx="55">
                  <c:v>2.1190510170083693E-2</c:v>
                </c:pt>
                <c:pt idx="56">
                  <c:v>2.0687481812234853E-2</c:v>
                </c:pt>
                <c:pt idx="57">
                  <c:v>2.0204984630204353E-2</c:v>
                </c:pt>
                <c:pt idx="58">
                  <c:v>1.9741842095414741E-2</c:v>
                </c:pt>
                <c:pt idx="59">
                  <c:v>1.9296963843792123E-2</c:v>
                </c:pt>
                <c:pt idx="60">
                  <c:v>1.8869338038304057E-2</c:v>
                </c:pt>
                <c:pt idx="61">
                  <c:v>1.8458024522251894E-2</c:v>
                </c:pt>
                <c:pt idx="62">
                  <c:v>1.8062148670044124E-2</c:v>
                </c:pt>
                <c:pt idx="63">
                  <c:v>1.7680895854481807E-2</c:v>
                </c:pt>
                <c:pt idx="64">
                  <c:v>1.731350646010156E-2</c:v>
                </c:pt>
                <c:pt idx="65">
                  <c:v>1.6959271381130934E-2</c:v>
                </c:pt>
                <c:pt idx="66">
                  <c:v>1.6617527950348841E-2</c:v>
                </c:pt>
                <c:pt idx="67">
                  <c:v>1.6287656251806969E-2</c:v>
                </c:pt>
                <c:pt idx="68">
                  <c:v>1.596907577611879E-2</c:v>
                </c:pt>
                <c:pt idx="69">
                  <c:v>1.566124238199755E-2</c:v>
                </c:pt>
                <c:pt idx="70">
                  <c:v>1.542857142857143E-2</c:v>
                </c:pt>
                <c:pt idx="71">
                  <c:v>1.5211267605633806E-2</c:v>
                </c:pt>
                <c:pt idx="72">
                  <c:v>1.5000000000000001E-2</c:v>
                </c:pt>
                <c:pt idx="73">
                  <c:v>1.4794520547945209E-2</c:v>
                </c:pt>
                <c:pt idx="74">
                  <c:v>1.4594594594594595E-2</c:v>
                </c:pt>
                <c:pt idx="75">
                  <c:v>1.4400000000000001E-2</c:v>
                </c:pt>
                <c:pt idx="76">
                  <c:v>1.4210526315789477E-2</c:v>
                </c:pt>
                <c:pt idx="77">
                  <c:v>1.4025974025974029E-2</c:v>
                </c:pt>
                <c:pt idx="78">
                  <c:v>1.384615384615385E-2</c:v>
                </c:pt>
                <c:pt idx="79">
                  <c:v>1.3670886075949368E-2</c:v>
                </c:pt>
                <c:pt idx="80">
                  <c:v>1.3500000000000003E-2</c:v>
                </c:pt>
                <c:pt idx="81">
                  <c:v>1.3333333333333338E-2</c:v>
                </c:pt>
                <c:pt idx="82">
                  <c:v>1.3170731707317078E-2</c:v>
                </c:pt>
                <c:pt idx="83">
                  <c:v>1.3012048192771084E-2</c:v>
                </c:pt>
                <c:pt idx="84">
                  <c:v>1.2857142857142859E-2</c:v>
                </c:pt>
                <c:pt idx="85">
                  <c:v>1.270588235294118E-2</c:v>
                </c:pt>
                <c:pt idx="86">
                  <c:v>1.2558139534883725E-2</c:v>
                </c:pt>
                <c:pt idx="87">
                  <c:v>1.2413793103448279E-2</c:v>
                </c:pt>
                <c:pt idx="88">
                  <c:v>1.2272727272727275E-2</c:v>
                </c:pt>
                <c:pt idx="89">
                  <c:v>1.2134831460674161E-2</c:v>
                </c:pt>
                <c:pt idx="90">
                  <c:v>1.2000000000000004E-2</c:v>
                </c:pt>
                <c:pt idx="91">
                  <c:v>1.1868131868131869E-2</c:v>
                </c:pt>
                <c:pt idx="92">
                  <c:v>1.1739130434782613E-2</c:v>
                </c:pt>
                <c:pt idx="93">
                  <c:v>1.1612903225806454E-2</c:v>
                </c:pt>
                <c:pt idx="94">
                  <c:v>1.1489361702127662E-2</c:v>
                </c:pt>
                <c:pt idx="95">
                  <c:v>1.136842105263158E-2</c:v>
                </c:pt>
                <c:pt idx="96">
                  <c:v>1.1250000000000001E-2</c:v>
                </c:pt>
                <c:pt idx="97">
                  <c:v>1.1134020618556704E-2</c:v>
                </c:pt>
                <c:pt idx="98">
                  <c:v>1.1020408163265308E-2</c:v>
                </c:pt>
                <c:pt idx="99">
                  <c:v>1.090909090909091E-2</c:v>
                </c:pt>
                <c:pt idx="100">
                  <c:v>1.0800000000000001E-2</c:v>
                </c:pt>
                <c:pt idx="101">
                  <c:v>1.0693069306930694E-2</c:v>
                </c:pt>
                <c:pt idx="102">
                  <c:v>1.058823529411765E-2</c:v>
                </c:pt>
                <c:pt idx="103">
                  <c:v>1.0485436893203885E-2</c:v>
                </c:pt>
                <c:pt idx="104">
                  <c:v>1.0384615384615384E-2</c:v>
                </c:pt>
                <c:pt idx="105">
                  <c:v>1.0285714285714287E-2</c:v>
                </c:pt>
                <c:pt idx="106">
                  <c:v>1.0188679245283022E-2</c:v>
                </c:pt>
                <c:pt idx="107">
                  <c:v>1.0093457943925237E-2</c:v>
                </c:pt>
                <c:pt idx="108">
                  <c:v>0.01</c:v>
                </c:pt>
                <c:pt idx="109">
                  <c:v>9.9082568807339465E-3</c:v>
                </c:pt>
                <c:pt idx="110">
                  <c:v>9.8181818181818196E-3</c:v>
                </c:pt>
                <c:pt idx="111">
                  <c:v>9.7297297297297327E-3</c:v>
                </c:pt>
                <c:pt idx="112">
                  <c:v>9.642857142857144E-3</c:v>
                </c:pt>
                <c:pt idx="113">
                  <c:v>9.5575221238938073E-3</c:v>
                </c:pt>
                <c:pt idx="114">
                  <c:v>9.4736842105263164E-3</c:v>
                </c:pt>
                <c:pt idx="115">
                  <c:v>9.3913043478260887E-3</c:v>
                </c:pt>
                <c:pt idx="116">
                  <c:v>9.3103448275862078E-3</c:v>
                </c:pt>
                <c:pt idx="117">
                  <c:v>9.2307692307692316E-3</c:v>
                </c:pt>
                <c:pt idx="118">
                  <c:v>9.1525423728813574E-3</c:v>
                </c:pt>
                <c:pt idx="119">
                  <c:v>9.0756302521008414E-3</c:v>
                </c:pt>
                <c:pt idx="120">
                  <c:v>9.0000000000000011E-3</c:v>
                </c:pt>
                <c:pt idx="121">
                  <c:v>8.9256198347107459E-3</c:v>
                </c:pt>
                <c:pt idx="122">
                  <c:v>8.8524590163934457E-3</c:v>
                </c:pt>
                <c:pt idx="123">
                  <c:v>8.7804878048780514E-3</c:v>
                </c:pt>
                <c:pt idx="124">
                  <c:v>8.7096774193548415E-3</c:v>
                </c:pt>
                <c:pt idx="125">
                  <c:v>8.6400000000000018E-3</c:v>
                </c:pt>
                <c:pt idx="126">
                  <c:v>8.5714285714285736E-3</c:v>
                </c:pt>
                <c:pt idx="127">
                  <c:v>8.5039370078740188E-3</c:v>
                </c:pt>
                <c:pt idx="128">
                  <c:v>8.4375000000000023E-3</c:v>
                </c:pt>
                <c:pt idx="129">
                  <c:v>8.3720930232558145E-3</c:v>
                </c:pt>
                <c:pt idx="130">
                  <c:v>8.3076923076923093E-3</c:v>
                </c:pt>
                <c:pt idx="131">
                  <c:v>8.2442748091603058E-3</c:v>
                </c:pt>
                <c:pt idx="132">
                  <c:v>8.1818181818181842E-3</c:v>
                </c:pt>
                <c:pt idx="133">
                  <c:v>8.1203007518796996E-3</c:v>
                </c:pt>
                <c:pt idx="134">
                  <c:v>8.0597014925373155E-3</c:v>
                </c:pt>
                <c:pt idx="135">
                  <c:v>8.0000000000000019E-3</c:v>
                </c:pt>
                <c:pt idx="136">
                  <c:v>7.9411764705882362E-3</c:v>
                </c:pt>
                <c:pt idx="137">
                  <c:v>7.8832116788321201E-3</c:v>
                </c:pt>
                <c:pt idx="138">
                  <c:v>7.8260869565217415E-3</c:v>
                </c:pt>
                <c:pt idx="139">
                  <c:v>7.7697841726618718E-3</c:v>
                </c:pt>
                <c:pt idx="140">
                  <c:v>7.7142857142857152E-3</c:v>
                </c:pt>
                <c:pt idx="141">
                  <c:v>7.6595744680851086E-3</c:v>
                </c:pt>
                <c:pt idx="142">
                  <c:v>7.6056338028169029E-3</c:v>
                </c:pt>
                <c:pt idx="143">
                  <c:v>7.5524475524475533E-3</c:v>
                </c:pt>
                <c:pt idx="144">
                  <c:v>7.5000000000000006E-3</c:v>
                </c:pt>
                <c:pt idx="145">
                  <c:v>7.4482758620689673E-3</c:v>
                </c:pt>
                <c:pt idx="146">
                  <c:v>7.3972602739726043E-3</c:v>
                </c:pt>
                <c:pt idx="147">
                  <c:v>7.3469387755102063E-3</c:v>
                </c:pt>
                <c:pt idx="148">
                  <c:v>7.2972972972972974E-3</c:v>
                </c:pt>
                <c:pt idx="149">
                  <c:v>7.2483221476510084E-3</c:v>
                </c:pt>
                <c:pt idx="150">
                  <c:v>7.2000000000000007E-3</c:v>
                </c:pt>
                <c:pt idx="151">
                  <c:v>7.1523178807947046E-3</c:v>
                </c:pt>
                <c:pt idx="152">
                  <c:v>7.1052631578947386E-3</c:v>
                </c:pt>
                <c:pt idx="153">
                  <c:v>7.0588235294117658E-3</c:v>
                </c:pt>
                <c:pt idx="154">
                  <c:v>7.0129870129870143E-3</c:v>
                </c:pt>
                <c:pt idx="155">
                  <c:v>6.967741935483873E-3</c:v>
                </c:pt>
                <c:pt idx="156">
                  <c:v>6.923076923076925E-3</c:v>
                </c:pt>
                <c:pt idx="157">
                  <c:v>6.8789808917197465E-3</c:v>
                </c:pt>
                <c:pt idx="158">
                  <c:v>6.8354430379746842E-3</c:v>
                </c:pt>
                <c:pt idx="159">
                  <c:v>6.7924528301886809E-3</c:v>
                </c:pt>
                <c:pt idx="160">
                  <c:v>6.7500000000000017E-3</c:v>
                </c:pt>
              </c:numCache>
            </c:numRef>
          </c:yVal>
          <c:smooth val="0"/>
        </c:ser>
        <c:ser>
          <c:idx val="9"/>
          <c:order val="5"/>
          <c:tx>
            <c:strRef>
              <c:f>'NCSR-94 (1994)'!$L$1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'NCSR-94 (1994)'!$K$3:$K$163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'NCSR-94 (1994)'!$L$3:$L$163</c:f>
              <c:numCache>
                <c:formatCode>0.0000</c:formatCode>
                <c:ptCount val="161"/>
                <c:pt idx="0">
                  <c:v>0.12</c:v>
                </c:pt>
                <c:pt idx="1">
                  <c:v>0.13384448076897654</c:v>
                </c:pt>
                <c:pt idx="2">
                  <c:v>0.14768896153795311</c:v>
                </c:pt>
                <c:pt idx="3">
                  <c:v>0.16153344230692959</c:v>
                </c:pt>
                <c:pt idx="4">
                  <c:v>0.17537792307590613</c:v>
                </c:pt>
                <c:pt idx="5">
                  <c:v>0.1892224038448827</c:v>
                </c:pt>
                <c:pt idx="6">
                  <c:v>0.20306688461385922</c:v>
                </c:pt>
                <c:pt idx="7">
                  <c:v>0.21691136538283576</c:v>
                </c:pt>
                <c:pt idx="8">
                  <c:v>0.2307558461518123</c:v>
                </c:pt>
                <c:pt idx="9">
                  <c:v>0.2307558461518123</c:v>
                </c:pt>
                <c:pt idx="10">
                  <c:v>0.2307558461518123</c:v>
                </c:pt>
                <c:pt idx="11">
                  <c:v>0.2307558461518123</c:v>
                </c:pt>
                <c:pt idx="12">
                  <c:v>0.2307558461518123</c:v>
                </c:pt>
                <c:pt idx="13">
                  <c:v>0.2307558461518123</c:v>
                </c:pt>
                <c:pt idx="14">
                  <c:v>0.2307558461518123</c:v>
                </c:pt>
                <c:pt idx="15">
                  <c:v>0.2307558461518123</c:v>
                </c:pt>
                <c:pt idx="16">
                  <c:v>0.2307558461518123</c:v>
                </c:pt>
                <c:pt idx="17">
                  <c:v>0.2307558461518123</c:v>
                </c:pt>
                <c:pt idx="18">
                  <c:v>0.2307558461518123</c:v>
                </c:pt>
                <c:pt idx="19">
                  <c:v>0.2307558461518123</c:v>
                </c:pt>
                <c:pt idx="20">
                  <c:v>0.2307558461518123</c:v>
                </c:pt>
                <c:pt idx="21">
                  <c:v>0.2307558461518123</c:v>
                </c:pt>
                <c:pt idx="22">
                  <c:v>0.2307558461518123</c:v>
                </c:pt>
                <c:pt idx="23">
                  <c:v>0.2307558461518123</c:v>
                </c:pt>
                <c:pt idx="24">
                  <c:v>0.22551139510290746</c:v>
                </c:pt>
                <c:pt idx="25">
                  <c:v>0.21649093929879118</c:v>
                </c:pt>
                <c:pt idx="26">
                  <c:v>0.20816436471037611</c:v>
                </c:pt>
                <c:pt idx="27">
                  <c:v>0.2004545734248066</c:v>
                </c:pt>
                <c:pt idx="28">
                  <c:v>0.19329548151677781</c:v>
                </c:pt>
                <c:pt idx="29">
                  <c:v>0.18663012008516477</c:v>
                </c:pt>
                <c:pt idx="30">
                  <c:v>0.18040911608232596</c:v>
                </c:pt>
                <c:pt idx="31">
                  <c:v>0.17458946717644447</c:v>
                </c:pt>
                <c:pt idx="32">
                  <c:v>0.16913354632718061</c:v>
                </c:pt>
                <c:pt idx="33">
                  <c:v>0.16400828734756906</c:v>
                </c:pt>
                <c:pt idx="34">
                  <c:v>0.15918451419028765</c:v>
                </c:pt>
                <c:pt idx="35">
                  <c:v>0.15463638521342227</c:v>
                </c:pt>
                <c:pt idx="36">
                  <c:v>0.15034093006860497</c:v>
                </c:pt>
                <c:pt idx="37">
                  <c:v>0.14627766168837239</c:v>
                </c:pt>
                <c:pt idx="38">
                  <c:v>0.14242824953867839</c:v>
                </c:pt>
                <c:pt idx="39">
                  <c:v>0.13877624314025072</c:v>
                </c:pt>
                <c:pt idx="40">
                  <c:v>0.13530683706174446</c:v>
                </c:pt>
                <c:pt idx="41">
                  <c:v>0.13200667030414098</c:v>
                </c:pt>
                <c:pt idx="42">
                  <c:v>0.12886365434451855</c:v>
                </c:pt>
                <c:pt idx="43">
                  <c:v>0.12586682517371581</c:v>
                </c:pt>
                <c:pt idx="44">
                  <c:v>0.12300621551067677</c:v>
                </c:pt>
                <c:pt idx="45">
                  <c:v>0.12027274405488397</c:v>
                </c:pt>
                <c:pt idx="46">
                  <c:v>0.11765811918412564</c:v>
                </c:pt>
                <c:pt idx="47">
                  <c:v>0.11515475494616552</c:v>
                </c:pt>
                <c:pt idx="48">
                  <c:v>0.11275569755145373</c:v>
                </c:pt>
                <c:pt idx="49">
                  <c:v>0.11045456086673017</c:v>
                </c:pt>
                <c:pt idx="50">
                  <c:v>0.10824546964939559</c:v>
                </c:pt>
                <c:pt idx="51">
                  <c:v>0.10612300946019176</c:v>
                </c:pt>
                <c:pt idx="52">
                  <c:v>0.10408218235518805</c:v>
                </c:pt>
                <c:pt idx="53">
                  <c:v>0.10211836759376941</c:v>
                </c:pt>
                <c:pt idx="54">
                  <c:v>0.1002272867124033</c:v>
                </c:pt>
                <c:pt idx="55">
                  <c:v>9.8404972408541444E-2</c:v>
                </c:pt>
                <c:pt idx="56">
                  <c:v>9.6647740758388903E-2</c:v>
                </c:pt>
                <c:pt idx="57">
                  <c:v>9.4952166359118934E-2</c:v>
                </c:pt>
                <c:pt idx="58">
                  <c:v>9.3315060042582387E-2</c:v>
                </c:pt>
                <c:pt idx="59">
                  <c:v>9.173344885541998E-2</c:v>
                </c:pt>
                <c:pt idx="60">
                  <c:v>9.020455804116298E-2</c:v>
                </c:pt>
                <c:pt idx="61">
                  <c:v>8.8725794794586546E-2</c:v>
                </c:pt>
                <c:pt idx="62">
                  <c:v>8.7294733588222234E-2</c:v>
                </c:pt>
                <c:pt idx="63">
                  <c:v>8.5909102896345707E-2</c:v>
                </c:pt>
                <c:pt idx="64">
                  <c:v>8.4566773163590306E-2</c:v>
                </c:pt>
                <c:pt idx="65">
                  <c:v>8.3265745884150449E-2</c:v>
                </c:pt>
                <c:pt idx="66">
                  <c:v>8.200414367378453E-2</c:v>
                </c:pt>
                <c:pt idx="67">
                  <c:v>8.0780201230892218E-2</c:v>
                </c:pt>
                <c:pt idx="68">
                  <c:v>7.9592257095143823E-2</c:v>
                </c:pt>
                <c:pt idx="69">
                  <c:v>7.8438746122750425E-2</c:v>
                </c:pt>
                <c:pt idx="70">
                  <c:v>7.7318192606711134E-2</c:v>
                </c:pt>
                <c:pt idx="71">
                  <c:v>7.6229203978447596E-2</c:v>
                </c:pt>
                <c:pt idx="72">
                  <c:v>7.5170465034302483E-2</c:v>
                </c:pt>
                <c:pt idx="73">
                  <c:v>7.414073263657231E-2</c:v>
                </c:pt>
                <c:pt idx="74">
                  <c:v>7.3138830844186195E-2</c:v>
                </c:pt>
                <c:pt idx="75">
                  <c:v>7.2163646432930398E-2</c:v>
                </c:pt>
                <c:pt idx="76">
                  <c:v>7.1214124769339193E-2</c:v>
                </c:pt>
                <c:pt idx="77">
                  <c:v>7.0289266006101025E-2</c:v>
                </c:pt>
                <c:pt idx="78">
                  <c:v>6.9388121570125361E-2</c:v>
                </c:pt>
                <c:pt idx="79">
                  <c:v>6.850979091733897E-2</c:v>
                </c:pt>
                <c:pt idx="80">
                  <c:v>6.7653418530872228E-2</c:v>
                </c:pt>
                <c:pt idx="81">
                  <c:v>6.6818191141602201E-2</c:v>
                </c:pt>
                <c:pt idx="82">
                  <c:v>6.6003335152070491E-2</c:v>
                </c:pt>
                <c:pt idx="83">
                  <c:v>6.5208114246623844E-2</c:v>
                </c:pt>
                <c:pt idx="84">
                  <c:v>6.4431827172259273E-2</c:v>
                </c:pt>
                <c:pt idx="85">
                  <c:v>6.3673805676115039E-2</c:v>
                </c:pt>
                <c:pt idx="86">
                  <c:v>6.2933412586857904E-2</c:v>
                </c:pt>
                <c:pt idx="87">
                  <c:v>6.2210040028388265E-2</c:v>
                </c:pt>
                <c:pt idx="88">
                  <c:v>6.1503107755338383E-2</c:v>
                </c:pt>
                <c:pt idx="89">
                  <c:v>6.0812061600784027E-2</c:v>
                </c:pt>
                <c:pt idx="90">
                  <c:v>6.0136372027441987E-2</c:v>
                </c:pt>
                <c:pt idx="91">
                  <c:v>5.9475532774393172E-2</c:v>
                </c:pt>
                <c:pt idx="92">
                  <c:v>5.8829059592062818E-2</c:v>
                </c:pt>
                <c:pt idx="93">
                  <c:v>5.8196489058814825E-2</c:v>
                </c:pt>
                <c:pt idx="94">
                  <c:v>5.7577377473082759E-2</c:v>
                </c:pt>
                <c:pt idx="95">
                  <c:v>5.697129981547136E-2</c:v>
                </c:pt>
                <c:pt idx="96">
                  <c:v>5.6377848775726866E-2</c:v>
                </c:pt>
                <c:pt idx="97">
                  <c:v>5.5796633839894645E-2</c:v>
                </c:pt>
                <c:pt idx="98">
                  <c:v>5.5227280433365084E-2</c:v>
                </c:pt>
                <c:pt idx="99">
                  <c:v>5.4669429115856351E-2</c:v>
                </c:pt>
                <c:pt idx="100">
                  <c:v>5.4122734824697795E-2</c:v>
                </c:pt>
                <c:pt idx="101">
                  <c:v>5.3586866163067119E-2</c:v>
                </c:pt>
                <c:pt idx="102">
                  <c:v>5.3061504730095882E-2</c:v>
                </c:pt>
                <c:pt idx="103">
                  <c:v>5.254634448999785E-2</c:v>
                </c:pt>
                <c:pt idx="104">
                  <c:v>5.2041091177594027E-2</c:v>
                </c:pt>
                <c:pt idx="105">
                  <c:v>5.154546173780742E-2</c:v>
                </c:pt>
                <c:pt idx="106">
                  <c:v>5.1059183796884705E-2</c:v>
                </c:pt>
                <c:pt idx="107">
                  <c:v>5.0581995163268965E-2</c:v>
                </c:pt>
                <c:pt idx="108">
                  <c:v>5.0113643356201651E-2</c:v>
                </c:pt>
                <c:pt idx="109">
                  <c:v>4.9653885160273199E-2</c:v>
                </c:pt>
                <c:pt idx="110">
                  <c:v>4.9202486204270722E-2</c:v>
                </c:pt>
                <c:pt idx="111">
                  <c:v>4.8759220562790799E-2</c:v>
                </c:pt>
                <c:pt idx="112">
                  <c:v>4.8323870379194452E-2</c:v>
                </c:pt>
                <c:pt idx="113">
                  <c:v>4.7896225508582108E-2</c:v>
                </c:pt>
                <c:pt idx="114">
                  <c:v>4.7476083179559467E-2</c:v>
                </c:pt>
                <c:pt idx="115">
                  <c:v>4.7063247673650249E-2</c:v>
                </c:pt>
                <c:pt idx="116">
                  <c:v>4.6657530021291194E-2</c:v>
                </c:pt>
                <c:pt idx="117">
                  <c:v>4.6258747713416919E-2</c:v>
                </c:pt>
                <c:pt idx="118">
                  <c:v>4.586672442770999E-2</c:v>
                </c:pt>
                <c:pt idx="119">
                  <c:v>4.5481289768653607E-2</c:v>
                </c:pt>
                <c:pt idx="120">
                  <c:v>4.510227902058149E-2</c:v>
                </c:pt>
                <c:pt idx="121">
                  <c:v>4.4729532912973373E-2</c:v>
                </c:pt>
                <c:pt idx="122">
                  <c:v>4.4362897397293273E-2</c:v>
                </c:pt>
                <c:pt idx="123">
                  <c:v>4.4002223434713647E-2</c:v>
                </c:pt>
                <c:pt idx="124">
                  <c:v>4.3647366794111117E-2</c:v>
                </c:pt>
                <c:pt idx="125">
                  <c:v>4.3298187859758232E-2</c:v>
                </c:pt>
                <c:pt idx="126">
                  <c:v>4.2954551448172854E-2</c:v>
                </c:pt>
                <c:pt idx="127">
                  <c:v>4.2616326633620312E-2</c:v>
                </c:pt>
                <c:pt idx="128">
                  <c:v>4.2283386581795153E-2</c:v>
                </c:pt>
                <c:pt idx="129">
                  <c:v>4.1955608391238595E-2</c:v>
                </c:pt>
                <c:pt idx="130">
                  <c:v>4.1632872942075225E-2</c:v>
                </c:pt>
                <c:pt idx="131">
                  <c:v>4.1315064751677698E-2</c:v>
                </c:pt>
                <c:pt idx="132">
                  <c:v>4.1002071836892265E-2</c:v>
                </c:pt>
                <c:pt idx="133">
                  <c:v>4.069378558247954E-2</c:v>
                </c:pt>
                <c:pt idx="134">
                  <c:v>4.0390100615446109E-2</c:v>
                </c:pt>
                <c:pt idx="135">
                  <c:v>4.0090914684961329E-2</c:v>
                </c:pt>
                <c:pt idx="136">
                  <c:v>3.9796128547571911E-2</c:v>
                </c:pt>
                <c:pt idx="137">
                  <c:v>3.9505645857443643E-2</c:v>
                </c:pt>
                <c:pt idx="138">
                  <c:v>3.9219373061375212E-2</c:v>
                </c:pt>
                <c:pt idx="139">
                  <c:v>3.8937219298343734E-2</c:v>
                </c:pt>
                <c:pt idx="140">
                  <c:v>3.8659096303355567E-2</c:v>
                </c:pt>
                <c:pt idx="141">
                  <c:v>3.8384918315388504E-2</c:v>
                </c:pt>
                <c:pt idx="142">
                  <c:v>3.8114601989223798E-2</c:v>
                </c:pt>
                <c:pt idx="143">
                  <c:v>3.7848066310977473E-2</c:v>
                </c:pt>
                <c:pt idx="144">
                  <c:v>3.7585232517151242E-2</c:v>
                </c:pt>
                <c:pt idx="145">
                  <c:v>3.7326024017032958E-2</c:v>
                </c:pt>
                <c:pt idx="146">
                  <c:v>3.7070366318286155E-2</c:v>
                </c:pt>
                <c:pt idx="147">
                  <c:v>3.6818186955576732E-2</c:v>
                </c:pt>
                <c:pt idx="148">
                  <c:v>3.6569415422093098E-2</c:v>
                </c:pt>
                <c:pt idx="149">
                  <c:v>3.6323983103824023E-2</c:v>
                </c:pt>
                <c:pt idx="150">
                  <c:v>3.6081823216465199E-2</c:v>
                </c:pt>
                <c:pt idx="151">
                  <c:v>3.5842870744832972E-2</c:v>
                </c:pt>
                <c:pt idx="152">
                  <c:v>3.5607062384669597E-2</c:v>
                </c:pt>
                <c:pt idx="153">
                  <c:v>3.5374336486730579E-2</c:v>
                </c:pt>
                <c:pt idx="154">
                  <c:v>3.5144633003050513E-2</c:v>
                </c:pt>
                <c:pt idx="155">
                  <c:v>3.4917893435288894E-2</c:v>
                </c:pt>
                <c:pt idx="156">
                  <c:v>3.469406078506268E-2</c:v>
                </c:pt>
                <c:pt idx="157">
                  <c:v>3.4473079506176937E-2</c:v>
                </c:pt>
                <c:pt idx="158">
                  <c:v>3.4254895458669485E-2</c:v>
                </c:pt>
                <c:pt idx="159">
                  <c:v>3.4039455864589806E-2</c:v>
                </c:pt>
                <c:pt idx="160">
                  <c:v>3.3826709265436114E-2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'NCSE-02 (2002)'!$L$1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'NCSE-02 (2002)'!$K$3:$K$163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'NCSE-02 (2002)'!$L$3:$L$163</c:f>
              <c:numCache>
                <c:formatCode>0.0000</c:formatCode>
                <c:ptCount val="161"/>
                <c:pt idx="0">
                  <c:v>0.12448032000000001</c:v>
                </c:pt>
                <c:pt idx="1">
                  <c:v>0.16038810461538464</c:v>
                </c:pt>
                <c:pt idx="2">
                  <c:v>0.19629588923076927</c:v>
                </c:pt>
                <c:pt idx="3">
                  <c:v>0.23220367384615387</c:v>
                </c:pt>
                <c:pt idx="4">
                  <c:v>0.2681114584615385</c:v>
                </c:pt>
                <c:pt idx="5">
                  <c:v>0.30401924307692307</c:v>
                </c:pt>
                <c:pt idx="6">
                  <c:v>0.3112008</c:v>
                </c:pt>
                <c:pt idx="7">
                  <c:v>0.3112008</c:v>
                </c:pt>
                <c:pt idx="8">
                  <c:v>0.3112008</c:v>
                </c:pt>
                <c:pt idx="9">
                  <c:v>0.3112008</c:v>
                </c:pt>
                <c:pt idx="10">
                  <c:v>0.3112008</c:v>
                </c:pt>
                <c:pt idx="11">
                  <c:v>0.3112008</c:v>
                </c:pt>
                <c:pt idx="12">
                  <c:v>0.3112008</c:v>
                </c:pt>
                <c:pt idx="13">
                  <c:v>0.3112008</c:v>
                </c:pt>
                <c:pt idx="14">
                  <c:v>0.3112008</c:v>
                </c:pt>
                <c:pt idx="15">
                  <c:v>0.3112008</c:v>
                </c:pt>
                <c:pt idx="16">
                  <c:v>0.3112008</c:v>
                </c:pt>
                <c:pt idx="17">
                  <c:v>0.3112008</c:v>
                </c:pt>
                <c:pt idx="18">
                  <c:v>0.3112008</c:v>
                </c:pt>
                <c:pt idx="19">
                  <c:v>0.3112008</c:v>
                </c:pt>
                <c:pt idx="20">
                  <c:v>0.3112008</c:v>
                </c:pt>
                <c:pt idx="21">
                  <c:v>0.3082369828571429</c:v>
                </c:pt>
                <c:pt idx="22">
                  <c:v>0.2942262109090909</c:v>
                </c:pt>
                <c:pt idx="23">
                  <c:v>0.28143376695652178</c:v>
                </c:pt>
                <c:pt idx="24">
                  <c:v>0.26970736000000006</c:v>
                </c:pt>
                <c:pt idx="25">
                  <c:v>0.2589190656</c:v>
                </c:pt>
                <c:pt idx="26">
                  <c:v>0.24896064000000001</c:v>
                </c:pt>
                <c:pt idx="27">
                  <c:v>0.23973987555555556</c:v>
                </c:pt>
                <c:pt idx="28">
                  <c:v>0.23117773714285719</c:v>
                </c:pt>
                <c:pt idx="29">
                  <c:v>0.22320609103448277</c:v>
                </c:pt>
                <c:pt idx="30">
                  <c:v>0.21576588800000002</c:v>
                </c:pt>
                <c:pt idx="31">
                  <c:v>0.20880569806451615</c:v>
                </c:pt>
                <c:pt idx="32">
                  <c:v>0.20228052000000002</c:v>
                </c:pt>
                <c:pt idx="33">
                  <c:v>0.1961508072727273</c:v>
                </c:pt>
                <c:pt idx="34">
                  <c:v>0.19038166588235297</c:v>
                </c:pt>
                <c:pt idx="35">
                  <c:v>0.18494218971428572</c:v>
                </c:pt>
                <c:pt idx="36">
                  <c:v>0.17980490666666668</c:v>
                </c:pt>
                <c:pt idx="37">
                  <c:v>0.17494531459459461</c:v>
                </c:pt>
                <c:pt idx="38">
                  <c:v>0.17034149052631581</c:v>
                </c:pt>
                <c:pt idx="39">
                  <c:v>0.16597376000000003</c:v>
                </c:pt>
                <c:pt idx="40">
                  <c:v>0.161824416</c:v>
                </c:pt>
                <c:pt idx="41">
                  <c:v>0.15787747902439028</c:v>
                </c:pt>
                <c:pt idx="42">
                  <c:v>0.15411849142857145</c:v>
                </c:pt>
                <c:pt idx="43">
                  <c:v>0.1505343404651163</c:v>
                </c:pt>
                <c:pt idx="44">
                  <c:v>0.14711310545454545</c:v>
                </c:pt>
                <c:pt idx="45">
                  <c:v>0.14384392533333334</c:v>
                </c:pt>
                <c:pt idx="46">
                  <c:v>0.14071688347826089</c:v>
                </c:pt>
                <c:pt idx="47">
                  <c:v>0.13772290723404257</c:v>
                </c:pt>
                <c:pt idx="48">
                  <c:v>0.13485368000000003</c:v>
                </c:pt>
                <c:pt idx="49">
                  <c:v>0.13210156408163268</c:v>
                </c:pt>
                <c:pt idx="50">
                  <c:v>0.1294595328</c:v>
                </c:pt>
                <c:pt idx="51">
                  <c:v>0.12692111058823533</c:v>
                </c:pt>
                <c:pt idx="52">
                  <c:v>0.12448032000000001</c:v>
                </c:pt>
                <c:pt idx="53">
                  <c:v>0.12213163471698116</c:v>
                </c:pt>
                <c:pt idx="54">
                  <c:v>0.11986993777777778</c:v>
                </c:pt>
                <c:pt idx="55">
                  <c:v>0.11769048436363637</c:v>
                </c:pt>
                <c:pt idx="56">
                  <c:v>0.1155888685714286</c:v>
                </c:pt>
                <c:pt idx="57">
                  <c:v>0.11356099368421052</c:v>
                </c:pt>
                <c:pt idx="58">
                  <c:v>0.11160304551724139</c:v>
                </c:pt>
                <c:pt idx="59">
                  <c:v>0.10971146847457627</c:v>
                </c:pt>
                <c:pt idx="60">
                  <c:v>0.10788294400000001</c:v>
                </c:pt>
                <c:pt idx="61">
                  <c:v>0.10611437114754099</c:v>
                </c:pt>
                <c:pt idx="62">
                  <c:v>0.10440284903225808</c:v>
                </c:pt>
                <c:pt idx="63">
                  <c:v>0.10274566095238097</c:v>
                </c:pt>
                <c:pt idx="64">
                  <c:v>0.10114026000000001</c:v>
                </c:pt>
                <c:pt idx="65">
                  <c:v>9.958425600000001E-2</c:v>
                </c:pt>
                <c:pt idx="66">
                  <c:v>9.8075403636363648E-2</c:v>
                </c:pt>
                <c:pt idx="67">
                  <c:v>9.6611591641791048E-2</c:v>
                </c:pt>
                <c:pt idx="68">
                  <c:v>9.5190832941176487E-2</c:v>
                </c:pt>
                <c:pt idx="69">
                  <c:v>9.3811255652173922E-2</c:v>
                </c:pt>
                <c:pt idx="70">
                  <c:v>9.247109485714286E-2</c:v>
                </c:pt>
                <c:pt idx="71">
                  <c:v>9.1168685070422542E-2</c:v>
                </c:pt>
                <c:pt idx="72">
                  <c:v>8.990245333333334E-2</c:v>
                </c:pt>
                <c:pt idx="73">
                  <c:v>8.8670912876712346E-2</c:v>
                </c:pt>
                <c:pt idx="74">
                  <c:v>8.7472657297297307E-2</c:v>
                </c:pt>
                <c:pt idx="75">
                  <c:v>8.6306355200000004E-2</c:v>
                </c:pt>
                <c:pt idx="76">
                  <c:v>8.5170745263157904E-2</c:v>
                </c:pt>
                <c:pt idx="77">
                  <c:v>8.4064631688311686E-2</c:v>
                </c:pt>
                <c:pt idx="78">
                  <c:v>8.2986880000000013E-2</c:v>
                </c:pt>
                <c:pt idx="79">
                  <c:v>8.1936413164556965E-2</c:v>
                </c:pt>
                <c:pt idx="80">
                  <c:v>8.0912207999999999E-2</c:v>
                </c:pt>
                <c:pt idx="81">
                  <c:v>7.9913291851851864E-2</c:v>
                </c:pt>
                <c:pt idx="82">
                  <c:v>7.8938739512195141E-2</c:v>
                </c:pt>
                <c:pt idx="83">
                  <c:v>7.7987670361445785E-2</c:v>
                </c:pt>
                <c:pt idx="84">
                  <c:v>7.7059245714285726E-2</c:v>
                </c:pt>
                <c:pt idx="85">
                  <c:v>7.6152666352941184E-2</c:v>
                </c:pt>
                <c:pt idx="86">
                  <c:v>7.5267170232558148E-2</c:v>
                </c:pt>
                <c:pt idx="87">
                  <c:v>7.4402030344827591E-2</c:v>
                </c:pt>
                <c:pt idx="88">
                  <c:v>7.3556552727272725E-2</c:v>
                </c:pt>
                <c:pt idx="89">
                  <c:v>7.2730074606741579E-2</c:v>
                </c:pt>
                <c:pt idx="90">
                  <c:v>7.1921962666666672E-2</c:v>
                </c:pt>
                <c:pt idx="91">
                  <c:v>7.113161142857144E-2</c:v>
                </c:pt>
                <c:pt idx="92">
                  <c:v>7.0358441739130445E-2</c:v>
                </c:pt>
                <c:pt idx="93">
                  <c:v>6.9601899354838709E-2</c:v>
                </c:pt>
                <c:pt idx="94">
                  <c:v>6.8861453617021284E-2</c:v>
                </c:pt>
                <c:pt idx="95">
                  <c:v>6.8136596210526326E-2</c:v>
                </c:pt>
                <c:pt idx="96">
                  <c:v>6.7426840000000016E-2</c:v>
                </c:pt>
                <c:pt idx="97">
                  <c:v>6.673171793814435E-2</c:v>
                </c:pt>
                <c:pt idx="98">
                  <c:v>6.6050782040816339E-2</c:v>
                </c:pt>
                <c:pt idx="99">
                  <c:v>6.5383602424242432E-2</c:v>
                </c:pt>
                <c:pt idx="100">
                  <c:v>6.4729766399999999E-2</c:v>
                </c:pt>
                <c:pt idx="101">
                  <c:v>6.4088877623762378E-2</c:v>
                </c:pt>
                <c:pt idx="102">
                  <c:v>6.3460555294117663E-2</c:v>
                </c:pt>
                <c:pt idx="103">
                  <c:v>6.2844433398058258E-2</c:v>
                </c:pt>
                <c:pt idx="104">
                  <c:v>6.2240160000000003E-2</c:v>
                </c:pt>
                <c:pt idx="105">
                  <c:v>6.1647396571428578E-2</c:v>
                </c:pt>
                <c:pt idx="106">
                  <c:v>6.1065817358490579E-2</c:v>
                </c:pt>
                <c:pt idx="107">
                  <c:v>6.0495108785046742E-2</c:v>
                </c:pt>
                <c:pt idx="108">
                  <c:v>5.9934968888888891E-2</c:v>
                </c:pt>
                <c:pt idx="109">
                  <c:v>5.9385106788990831E-2</c:v>
                </c:pt>
                <c:pt idx="110">
                  <c:v>5.8845242181818185E-2</c:v>
                </c:pt>
                <c:pt idx="111">
                  <c:v>5.8315104864864874E-2</c:v>
                </c:pt>
                <c:pt idx="112">
                  <c:v>5.7794434285714298E-2</c:v>
                </c:pt>
                <c:pt idx="113">
                  <c:v>5.728297911504425E-2</c:v>
                </c:pt>
                <c:pt idx="114">
                  <c:v>5.678049684210526E-2</c:v>
                </c:pt>
                <c:pt idx="115">
                  <c:v>5.6286753391304352E-2</c:v>
                </c:pt>
                <c:pt idx="116">
                  <c:v>5.5801522758620693E-2</c:v>
                </c:pt>
                <c:pt idx="117">
                  <c:v>5.5324586666666675E-2</c:v>
                </c:pt>
                <c:pt idx="118">
                  <c:v>5.4855734237288137E-2</c:v>
                </c:pt>
                <c:pt idx="119">
                  <c:v>5.4394761680672268E-2</c:v>
                </c:pt>
                <c:pt idx="120">
                  <c:v>5.3941472000000004E-2</c:v>
                </c:pt>
                <c:pt idx="121">
                  <c:v>5.3495674710743804E-2</c:v>
                </c:pt>
                <c:pt idx="122">
                  <c:v>5.3057185573770496E-2</c:v>
                </c:pt>
                <c:pt idx="123">
                  <c:v>5.2625826341463414E-2</c:v>
                </c:pt>
                <c:pt idx="124">
                  <c:v>5.2201424516129039E-2</c:v>
                </c:pt>
                <c:pt idx="125">
                  <c:v>5.1783813120000008E-2</c:v>
                </c:pt>
                <c:pt idx="126">
                  <c:v>5.1372830476190484E-2</c:v>
                </c:pt>
                <c:pt idx="127">
                  <c:v>5.0968320000000011E-2</c:v>
                </c:pt>
                <c:pt idx="128">
                  <c:v>5.0570130000000005E-2</c:v>
                </c:pt>
                <c:pt idx="129">
                  <c:v>5.0178113488372096E-2</c:v>
                </c:pt>
                <c:pt idx="130">
                  <c:v>4.9792128000000005E-2</c:v>
                </c:pt>
                <c:pt idx="131">
                  <c:v>4.9412035419847337E-2</c:v>
                </c:pt>
                <c:pt idx="132">
                  <c:v>4.9037701818181824E-2</c:v>
                </c:pt>
                <c:pt idx="133">
                  <c:v>4.8668997293233082E-2</c:v>
                </c:pt>
                <c:pt idx="134">
                  <c:v>4.8305795820895524E-2</c:v>
                </c:pt>
                <c:pt idx="135">
                  <c:v>4.794797511111111E-2</c:v>
                </c:pt>
                <c:pt idx="136">
                  <c:v>4.7595416470588243E-2</c:v>
                </c:pt>
                <c:pt idx="137">
                  <c:v>4.7248004671532853E-2</c:v>
                </c:pt>
                <c:pt idx="138">
                  <c:v>4.6905627826086961E-2</c:v>
                </c:pt>
                <c:pt idx="139">
                  <c:v>4.6568177266187054E-2</c:v>
                </c:pt>
                <c:pt idx="140">
                  <c:v>4.623554742857143E-2</c:v>
                </c:pt>
                <c:pt idx="141">
                  <c:v>4.5907635744680854E-2</c:v>
                </c:pt>
                <c:pt idx="142">
                  <c:v>4.5584342535211271E-2</c:v>
                </c:pt>
                <c:pt idx="143">
                  <c:v>4.5265570909090912E-2</c:v>
                </c:pt>
                <c:pt idx="144">
                  <c:v>4.495122666666667E-2</c:v>
                </c:pt>
                <c:pt idx="145">
                  <c:v>4.4641218206896552E-2</c:v>
                </c:pt>
                <c:pt idx="146">
                  <c:v>4.4335456438356173E-2</c:v>
                </c:pt>
                <c:pt idx="147">
                  <c:v>4.4033854693877557E-2</c:v>
                </c:pt>
                <c:pt idx="148">
                  <c:v>4.3736328648648654E-2</c:v>
                </c:pt>
                <c:pt idx="149">
                  <c:v>4.3442796241610737E-2</c:v>
                </c:pt>
                <c:pt idx="150">
                  <c:v>4.3153177600000002E-2</c:v>
                </c:pt>
                <c:pt idx="151">
                  <c:v>4.286739496688742E-2</c:v>
                </c:pt>
                <c:pt idx="152">
                  <c:v>4.2585372631578952E-2</c:v>
                </c:pt>
                <c:pt idx="153">
                  <c:v>4.2307036862745104E-2</c:v>
                </c:pt>
                <c:pt idx="154">
                  <c:v>4.2032315844155843E-2</c:v>
                </c:pt>
                <c:pt idx="155">
                  <c:v>4.1761139612903231E-2</c:v>
                </c:pt>
                <c:pt idx="156">
                  <c:v>4.1493440000000006E-2</c:v>
                </c:pt>
                <c:pt idx="157">
                  <c:v>4.1229150573248413E-2</c:v>
                </c:pt>
                <c:pt idx="158">
                  <c:v>4.0968206582278482E-2</c:v>
                </c:pt>
                <c:pt idx="159">
                  <c:v>4.0710544905660374E-2</c:v>
                </c:pt>
                <c:pt idx="160">
                  <c:v>4.0456104E-2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539776"/>
        <c:axId val="182541696"/>
      </c:scatterChart>
      <c:valAx>
        <c:axId val="182539776"/>
        <c:scaling>
          <c:orientation val="minMax"/>
          <c:max val="2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2541696"/>
        <c:crosses val="autoZero"/>
        <c:crossBetween val="midCat"/>
      </c:valAx>
      <c:valAx>
        <c:axId val="182541696"/>
        <c:scaling>
          <c:orientation val="minMax"/>
          <c:max val="0.3000000000000000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2539776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3"/>
          <c:order val="1"/>
          <c:tx>
            <c:strRef>
              <c:f>'EC8 (2004)'!$M$1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'EC8 (2004)'!$K$3:$K$163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'EC8 (2004)'!$M$3:$M$163</c:f>
              <c:numCache>
                <c:formatCode>0.0000</c:formatCode>
                <c:ptCount val="161"/>
                <c:pt idx="0">
                  <c:v>0</c:v>
                </c:pt>
                <c:pt idx="1">
                  <c:v>3.4565059641754325E-3</c:v>
                </c:pt>
                <c:pt idx="2">
                  <c:v>1.9751462652431044E-2</c:v>
                </c:pt>
                <c:pt idx="3">
                  <c:v>4.4440790967969844E-2</c:v>
                </c:pt>
                <c:pt idx="4">
                  <c:v>7.9005850609724176E-2</c:v>
                </c:pt>
                <c:pt idx="5">
                  <c:v>0.12344664157769401</c:v>
                </c:pt>
                <c:pt idx="6">
                  <c:v>0.17776316387187938</c:v>
                </c:pt>
                <c:pt idx="7">
                  <c:v>0.24195541749228025</c:v>
                </c:pt>
                <c:pt idx="8">
                  <c:v>0.31602340243889671</c:v>
                </c:pt>
                <c:pt idx="9">
                  <c:v>0.39996711871172863</c:v>
                </c:pt>
                <c:pt idx="10">
                  <c:v>0.49378656631077605</c:v>
                </c:pt>
                <c:pt idx="11">
                  <c:v>0.54316522294185365</c:v>
                </c:pt>
                <c:pt idx="12">
                  <c:v>0.5925438795729312</c:v>
                </c:pt>
                <c:pt idx="13">
                  <c:v>0.64192253620400885</c:v>
                </c:pt>
                <c:pt idx="14">
                  <c:v>0.6913011928350864</c:v>
                </c:pt>
                <c:pt idx="15">
                  <c:v>0.74067984946616405</c:v>
                </c:pt>
                <c:pt idx="16">
                  <c:v>0.79005850609724182</c:v>
                </c:pt>
                <c:pt idx="17">
                  <c:v>0.83943716272831925</c:v>
                </c:pt>
                <c:pt idx="18">
                  <c:v>0.8888158193593968</c:v>
                </c:pt>
                <c:pt idx="19">
                  <c:v>0.93819447599047445</c:v>
                </c:pt>
                <c:pt idx="20">
                  <c:v>0.98757313262155211</c:v>
                </c:pt>
                <c:pt idx="21">
                  <c:v>1.0369517892526297</c:v>
                </c:pt>
                <c:pt idx="22">
                  <c:v>1.0863304458837073</c:v>
                </c:pt>
                <c:pt idx="23">
                  <c:v>1.1357091025147847</c:v>
                </c:pt>
                <c:pt idx="24">
                  <c:v>1.1850877591458624</c:v>
                </c:pt>
                <c:pt idx="25">
                  <c:v>1.2344664157769401</c:v>
                </c:pt>
                <c:pt idx="26">
                  <c:v>1.2838450724080177</c:v>
                </c:pt>
                <c:pt idx="27">
                  <c:v>1.3332237290390954</c:v>
                </c:pt>
                <c:pt idx="28">
                  <c:v>1.3826023856701728</c:v>
                </c:pt>
                <c:pt idx="29">
                  <c:v>1.4319810423012507</c:v>
                </c:pt>
                <c:pt idx="30">
                  <c:v>1.4813596989323281</c:v>
                </c:pt>
                <c:pt idx="31">
                  <c:v>1.530738355563406</c:v>
                </c:pt>
                <c:pt idx="32">
                  <c:v>1.5801170121944836</c:v>
                </c:pt>
                <c:pt idx="33">
                  <c:v>1.6294956688255609</c:v>
                </c:pt>
                <c:pt idx="34">
                  <c:v>1.6788743254566385</c:v>
                </c:pt>
                <c:pt idx="35">
                  <c:v>1.7282529820877164</c:v>
                </c:pt>
                <c:pt idx="36">
                  <c:v>1.7776316387187936</c:v>
                </c:pt>
                <c:pt idx="37">
                  <c:v>1.8270102953498717</c:v>
                </c:pt>
                <c:pt idx="38">
                  <c:v>1.8763889519809489</c:v>
                </c:pt>
                <c:pt idx="39">
                  <c:v>1.925767608612027</c:v>
                </c:pt>
                <c:pt idx="40">
                  <c:v>1.9751462652431042</c:v>
                </c:pt>
                <c:pt idx="41">
                  <c:v>2.0245249218741814</c:v>
                </c:pt>
                <c:pt idx="42">
                  <c:v>2.0739035785052593</c:v>
                </c:pt>
                <c:pt idx="43">
                  <c:v>2.1232822351363367</c:v>
                </c:pt>
                <c:pt idx="44">
                  <c:v>2.1726608917674146</c:v>
                </c:pt>
                <c:pt idx="45">
                  <c:v>2.2220395483984925</c:v>
                </c:pt>
                <c:pt idx="46">
                  <c:v>2.2714182050295695</c:v>
                </c:pt>
                <c:pt idx="47">
                  <c:v>2.3207968616606474</c:v>
                </c:pt>
                <c:pt idx="48">
                  <c:v>2.3701755182917248</c:v>
                </c:pt>
                <c:pt idx="49">
                  <c:v>2.3701755182917243</c:v>
                </c:pt>
                <c:pt idx="50">
                  <c:v>2.3701755182917248</c:v>
                </c:pt>
                <c:pt idx="51">
                  <c:v>2.3701755182917248</c:v>
                </c:pt>
                <c:pt idx="52">
                  <c:v>2.3701755182917248</c:v>
                </c:pt>
                <c:pt idx="53">
                  <c:v>2.3701755182917248</c:v>
                </c:pt>
                <c:pt idx="54">
                  <c:v>2.3701755182917248</c:v>
                </c:pt>
                <c:pt idx="55">
                  <c:v>2.3701755182917248</c:v>
                </c:pt>
                <c:pt idx="56">
                  <c:v>2.3701755182917248</c:v>
                </c:pt>
                <c:pt idx="57">
                  <c:v>2.3701755182917243</c:v>
                </c:pt>
                <c:pt idx="58">
                  <c:v>2.3701755182917248</c:v>
                </c:pt>
                <c:pt idx="59">
                  <c:v>2.3701755182917248</c:v>
                </c:pt>
                <c:pt idx="60">
                  <c:v>2.3701755182917248</c:v>
                </c:pt>
                <c:pt idx="61">
                  <c:v>2.3701755182917248</c:v>
                </c:pt>
                <c:pt idx="62">
                  <c:v>2.3701755182917252</c:v>
                </c:pt>
                <c:pt idx="63">
                  <c:v>2.3701755182917248</c:v>
                </c:pt>
                <c:pt idx="64">
                  <c:v>2.3701755182917248</c:v>
                </c:pt>
                <c:pt idx="65">
                  <c:v>2.3701755182917248</c:v>
                </c:pt>
                <c:pt idx="66">
                  <c:v>2.3701755182917248</c:v>
                </c:pt>
                <c:pt idx="67">
                  <c:v>2.3701755182917248</c:v>
                </c:pt>
                <c:pt idx="68">
                  <c:v>2.3701755182917248</c:v>
                </c:pt>
                <c:pt idx="69">
                  <c:v>2.3701755182917248</c:v>
                </c:pt>
                <c:pt idx="70">
                  <c:v>2.3701755182917248</c:v>
                </c:pt>
                <c:pt idx="71">
                  <c:v>2.3701755182917248</c:v>
                </c:pt>
                <c:pt idx="72">
                  <c:v>2.3701755182917248</c:v>
                </c:pt>
                <c:pt idx="73">
                  <c:v>2.3701755182917248</c:v>
                </c:pt>
                <c:pt idx="74">
                  <c:v>2.3701755182917248</c:v>
                </c:pt>
                <c:pt idx="75">
                  <c:v>2.3701755182917248</c:v>
                </c:pt>
                <c:pt idx="76">
                  <c:v>2.3701755182917248</c:v>
                </c:pt>
                <c:pt idx="77">
                  <c:v>2.3701755182917248</c:v>
                </c:pt>
                <c:pt idx="78">
                  <c:v>2.3701755182917248</c:v>
                </c:pt>
                <c:pt idx="79">
                  <c:v>2.3701755182917248</c:v>
                </c:pt>
                <c:pt idx="80">
                  <c:v>2.3701755182917248</c:v>
                </c:pt>
                <c:pt idx="81">
                  <c:v>2.3701755182917243</c:v>
                </c:pt>
                <c:pt idx="82">
                  <c:v>2.3701755182917252</c:v>
                </c:pt>
                <c:pt idx="83">
                  <c:v>2.3701755182917248</c:v>
                </c:pt>
                <c:pt idx="84">
                  <c:v>2.3701755182917252</c:v>
                </c:pt>
                <c:pt idx="85">
                  <c:v>2.3701755182917243</c:v>
                </c:pt>
                <c:pt idx="86">
                  <c:v>2.3701755182917248</c:v>
                </c:pt>
                <c:pt idx="87">
                  <c:v>2.3701755182917248</c:v>
                </c:pt>
                <c:pt idx="88">
                  <c:v>2.3701755182917252</c:v>
                </c:pt>
                <c:pt idx="89">
                  <c:v>2.3701755182917248</c:v>
                </c:pt>
                <c:pt idx="90">
                  <c:v>2.3701755182917248</c:v>
                </c:pt>
                <c:pt idx="91">
                  <c:v>2.3701755182917243</c:v>
                </c:pt>
                <c:pt idx="92">
                  <c:v>2.3701755182917252</c:v>
                </c:pt>
                <c:pt idx="93">
                  <c:v>2.3701755182917252</c:v>
                </c:pt>
                <c:pt idx="94">
                  <c:v>2.3701755182917248</c:v>
                </c:pt>
                <c:pt idx="95">
                  <c:v>2.3701755182917243</c:v>
                </c:pt>
                <c:pt idx="96">
                  <c:v>2.3701755182917248</c:v>
                </c:pt>
                <c:pt idx="97">
                  <c:v>2.3701755182917248</c:v>
                </c:pt>
                <c:pt idx="98">
                  <c:v>2.3701755182917243</c:v>
                </c:pt>
                <c:pt idx="99">
                  <c:v>2.3701755182917248</c:v>
                </c:pt>
                <c:pt idx="100">
                  <c:v>2.3701755182917248</c:v>
                </c:pt>
                <c:pt idx="101">
                  <c:v>2.3701755182917248</c:v>
                </c:pt>
                <c:pt idx="102">
                  <c:v>2.3701755182917248</c:v>
                </c:pt>
                <c:pt idx="103">
                  <c:v>2.3701755182917248</c:v>
                </c:pt>
                <c:pt idx="104">
                  <c:v>2.3701755182917248</c:v>
                </c:pt>
                <c:pt idx="105">
                  <c:v>2.3701755182917248</c:v>
                </c:pt>
                <c:pt idx="106">
                  <c:v>2.3701755182917248</c:v>
                </c:pt>
                <c:pt idx="107">
                  <c:v>2.3701755182917252</c:v>
                </c:pt>
                <c:pt idx="108">
                  <c:v>2.3701755182917248</c:v>
                </c:pt>
                <c:pt idx="109">
                  <c:v>2.3701755182917248</c:v>
                </c:pt>
                <c:pt idx="110">
                  <c:v>2.3701755182917248</c:v>
                </c:pt>
                <c:pt idx="111">
                  <c:v>2.3701755182917243</c:v>
                </c:pt>
                <c:pt idx="112">
                  <c:v>2.3701755182917248</c:v>
                </c:pt>
                <c:pt idx="113">
                  <c:v>2.3701755182917252</c:v>
                </c:pt>
                <c:pt idx="114">
                  <c:v>2.3701755182917243</c:v>
                </c:pt>
                <c:pt idx="115">
                  <c:v>2.3701755182917252</c:v>
                </c:pt>
                <c:pt idx="116">
                  <c:v>2.3701755182917248</c:v>
                </c:pt>
                <c:pt idx="117">
                  <c:v>2.3701755182917252</c:v>
                </c:pt>
                <c:pt idx="118">
                  <c:v>2.3701755182917248</c:v>
                </c:pt>
                <c:pt idx="119">
                  <c:v>2.3701755182917248</c:v>
                </c:pt>
                <c:pt idx="120">
                  <c:v>2.3701755182917248</c:v>
                </c:pt>
                <c:pt idx="121">
                  <c:v>2.3701755182917248</c:v>
                </c:pt>
                <c:pt idx="122">
                  <c:v>2.3701755182917248</c:v>
                </c:pt>
                <c:pt idx="123">
                  <c:v>2.3701755182917248</c:v>
                </c:pt>
                <c:pt idx="124">
                  <c:v>2.3701755182917252</c:v>
                </c:pt>
                <c:pt idx="125">
                  <c:v>2.3701755182917248</c:v>
                </c:pt>
                <c:pt idx="126">
                  <c:v>2.3701755182917248</c:v>
                </c:pt>
                <c:pt idx="127">
                  <c:v>2.3701755182917248</c:v>
                </c:pt>
                <c:pt idx="128">
                  <c:v>2.3701755182917248</c:v>
                </c:pt>
                <c:pt idx="129">
                  <c:v>2.3701755182917252</c:v>
                </c:pt>
                <c:pt idx="130">
                  <c:v>2.3701755182917248</c:v>
                </c:pt>
                <c:pt idx="131">
                  <c:v>2.3701755182917252</c:v>
                </c:pt>
                <c:pt idx="132">
                  <c:v>2.3701755182917248</c:v>
                </c:pt>
                <c:pt idx="133">
                  <c:v>2.3701755182917243</c:v>
                </c:pt>
                <c:pt idx="134">
                  <c:v>2.3701755182917248</c:v>
                </c:pt>
                <c:pt idx="135">
                  <c:v>2.3701755182917248</c:v>
                </c:pt>
                <c:pt idx="136">
                  <c:v>2.3701755182917248</c:v>
                </c:pt>
                <c:pt idx="137">
                  <c:v>2.3701755182917248</c:v>
                </c:pt>
                <c:pt idx="138">
                  <c:v>2.3701755182917248</c:v>
                </c:pt>
                <c:pt idx="139">
                  <c:v>2.3701755182917248</c:v>
                </c:pt>
                <c:pt idx="140">
                  <c:v>2.3701755182917248</c:v>
                </c:pt>
                <c:pt idx="141">
                  <c:v>2.3701755182917248</c:v>
                </c:pt>
                <c:pt idx="142">
                  <c:v>2.3701755182917248</c:v>
                </c:pt>
                <c:pt idx="143">
                  <c:v>2.3701755182917252</c:v>
                </c:pt>
                <c:pt idx="144">
                  <c:v>2.3701755182917248</c:v>
                </c:pt>
                <c:pt idx="145">
                  <c:v>2.3701755182917248</c:v>
                </c:pt>
                <c:pt idx="146">
                  <c:v>2.3701755182917248</c:v>
                </c:pt>
                <c:pt idx="147">
                  <c:v>2.3701755182917248</c:v>
                </c:pt>
                <c:pt idx="148">
                  <c:v>2.3701755182917248</c:v>
                </c:pt>
                <c:pt idx="149">
                  <c:v>2.3701755182917252</c:v>
                </c:pt>
                <c:pt idx="150">
                  <c:v>2.3701755182917248</c:v>
                </c:pt>
                <c:pt idx="151">
                  <c:v>2.3701755182917252</c:v>
                </c:pt>
                <c:pt idx="152">
                  <c:v>2.3701755182917248</c:v>
                </c:pt>
                <c:pt idx="153">
                  <c:v>2.3701755182917248</c:v>
                </c:pt>
                <c:pt idx="154">
                  <c:v>2.3701755182917248</c:v>
                </c:pt>
                <c:pt idx="155">
                  <c:v>2.3701755182917243</c:v>
                </c:pt>
                <c:pt idx="156">
                  <c:v>2.3701755182917248</c:v>
                </c:pt>
                <c:pt idx="157">
                  <c:v>2.3701755182917248</c:v>
                </c:pt>
                <c:pt idx="158">
                  <c:v>2.3701755182917248</c:v>
                </c:pt>
                <c:pt idx="159">
                  <c:v>2.3701755182917252</c:v>
                </c:pt>
                <c:pt idx="160">
                  <c:v>2.3701755182917248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'MV-101 (1962)'!$M$1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'MV-101 (1962)'!$K$3:$K$163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'MV-101 (1962)'!$M$3:$M$163</c:f>
              <c:numCache>
                <c:formatCode>0.0000</c:formatCode>
                <c:ptCount val="161"/>
                <c:pt idx="0">
                  <c:v>0</c:v>
                </c:pt>
                <c:pt idx="1">
                  <c:v>1.2424510144141672E-3</c:v>
                </c:pt>
                <c:pt idx="2">
                  <c:v>4.9698040576566689E-3</c:v>
                </c:pt>
                <c:pt idx="3">
                  <c:v>1.1182059129727502E-2</c:v>
                </c:pt>
                <c:pt idx="4">
                  <c:v>1.9879216230626676E-2</c:v>
                </c:pt>
                <c:pt idx="5">
                  <c:v>3.1061275360354176E-2</c:v>
                </c:pt>
                <c:pt idx="6">
                  <c:v>4.472823651891001E-2</c:v>
                </c:pt>
                <c:pt idx="7">
                  <c:v>6.0880099706294183E-2</c:v>
                </c:pt>
                <c:pt idx="8">
                  <c:v>7.9516864922506703E-2</c:v>
                </c:pt>
                <c:pt idx="9">
                  <c:v>0.10063853216754755</c:v>
                </c:pt>
                <c:pt idx="10">
                  <c:v>0.12424510144141671</c:v>
                </c:pt>
                <c:pt idx="11">
                  <c:v>0.15033657274411424</c:v>
                </c:pt>
                <c:pt idx="12">
                  <c:v>0.17891294607564004</c:v>
                </c:pt>
                <c:pt idx="13">
                  <c:v>0.20997422143599423</c:v>
                </c:pt>
                <c:pt idx="14">
                  <c:v>0.24352039882517673</c:v>
                </c:pt>
                <c:pt idx="15">
                  <c:v>0.2795514782431876</c:v>
                </c:pt>
                <c:pt idx="16">
                  <c:v>0.31806745969002681</c:v>
                </c:pt>
                <c:pt idx="17">
                  <c:v>0.35906834316569425</c:v>
                </c:pt>
                <c:pt idx="18">
                  <c:v>0.40255412867019019</c:v>
                </c:pt>
                <c:pt idx="19">
                  <c:v>0.44852481620351425</c:v>
                </c:pt>
                <c:pt idx="20">
                  <c:v>0.49698040576566682</c:v>
                </c:pt>
                <c:pt idx="21">
                  <c:v>0.54792089735664773</c:v>
                </c:pt>
                <c:pt idx="22">
                  <c:v>0.60134629097645698</c:v>
                </c:pt>
                <c:pt idx="23">
                  <c:v>0.65725658662509423</c:v>
                </c:pt>
                <c:pt idx="24">
                  <c:v>0.71565178430256016</c:v>
                </c:pt>
                <c:pt idx="25">
                  <c:v>0.77653188400885442</c:v>
                </c:pt>
                <c:pt idx="26">
                  <c:v>0.83989688574397692</c:v>
                </c:pt>
                <c:pt idx="27">
                  <c:v>0.90574678950792786</c:v>
                </c:pt>
                <c:pt idx="28">
                  <c:v>0.97408159530070693</c:v>
                </c:pt>
                <c:pt idx="29">
                  <c:v>1.0449013031223144</c:v>
                </c:pt>
                <c:pt idx="30">
                  <c:v>1.1182059129727504</c:v>
                </c:pt>
                <c:pt idx="31">
                  <c:v>1.1939954248520148</c:v>
                </c:pt>
                <c:pt idx="32">
                  <c:v>1.2722698387601072</c:v>
                </c:pt>
                <c:pt idx="33">
                  <c:v>1.3530291546970279</c:v>
                </c:pt>
                <c:pt idx="34">
                  <c:v>1.436273372662777</c:v>
                </c:pt>
                <c:pt idx="35">
                  <c:v>1.5220024926573545</c:v>
                </c:pt>
                <c:pt idx="36">
                  <c:v>1.6102165146807608</c:v>
                </c:pt>
                <c:pt idx="37">
                  <c:v>1.700915438732995</c:v>
                </c:pt>
                <c:pt idx="38">
                  <c:v>1.794099264814057</c:v>
                </c:pt>
                <c:pt idx="39">
                  <c:v>1.8897679929239481</c:v>
                </c:pt>
                <c:pt idx="40">
                  <c:v>1.9879216230626673</c:v>
                </c:pt>
                <c:pt idx="41">
                  <c:v>2.0885601552302147</c:v>
                </c:pt>
                <c:pt idx="42">
                  <c:v>2.1916835894265909</c:v>
                </c:pt>
                <c:pt idx="43">
                  <c:v>2.2972919256517947</c:v>
                </c:pt>
                <c:pt idx="44">
                  <c:v>2.4053851639058279</c:v>
                </c:pt>
                <c:pt idx="45">
                  <c:v>2.5159633041886882</c:v>
                </c:pt>
                <c:pt idx="46">
                  <c:v>2.6290263465003769</c:v>
                </c:pt>
                <c:pt idx="47">
                  <c:v>2.7445742908408954</c:v>
                </c:pt>
                <c:pt idx="48">
                  <c:v>2.8626071372102406</c:v>
                </c:pt>
                <c:pt idx="49">
                  <c:v>2.983124885608416</c:v>
                </c:pt>
                <c:pt idx="50">
                  <c:v>3.1061275360354177</c:v>
                </c:pt>
                <c:pt idx="51">
                  <c:v>3.2316150884912482</c:v>
                </c:pt>
                <c:pt idx="52">
                  <c:v>3.3595875429759077</c:v>
                </c:pt>
                <c:pt idx="53">
                  <c:v>3.4900448994893951</c:v>
                </c:pt>
                <c:pt idx="54">
                  <c:v>3.6229871580317115</c:v>
                </c:pt>
                <c:pt idx="55">
                  <c:v>3.7584143186028554</c:v>
                </c:pt>
                <c:pt idx="56">
                  <c:v>3.8963263812028277</c:v>
                </c:pt>
                <c:pt idx="57">
                  <c:v>4.0367233458316294</c:v>
                </c:pt>
                <c:pt idx="58">
                  <c:v>4.1796052124892578</c:v>
                </c:pt>
                <c:pt idx="59">
                  <c:v>4.3249719811757155</c:v>
                </c:pt>
                <c:pt idx="60">
                  <c:v>4.4728236518910016</c:v>
                </c:pt>
                <c:pt idx="61">
                  <c:v>4.6231602246351144</c:v>
                </c:pt>
                <c:pt idx="62">
                  <c:v>4.7759816994080593</c:v>
                </c:pt>
                <c:pt idx="63">
                  <c:v>4.931288076209829</c:v>
                </c:pt>
                <c:pt idx="64">
                  <c:v>5.089079355040429</c:v>
                </c:pt>
                <c:pt idx="65">
                  <c:v>5.2493555358998556</c:v>
                </c:pt>
                <c:pt idx="66">
                  <c:v>5.4121166187881116</c:v>
                </c:pt>
                <c:pt idx="67">
                  <c:v>5.577362603705196</c:v>
                </c:pt>
                <c:pt idx="68">
                  <c:v>5.745093490651108</c:v>
                </c:pt>
                <c:pt idx="69">
                  <c:v>5.9153092796258502</c:v>
                </c:pt>
                <c:pt idx="70">
                  <c:v>6.0880099706294182</c:v>
                </c:pt>
                <c:pt idx="71">
                  <c:v>6.2631955636618155</c:v>
                </c:pt>
                <c:pt idx="72">
                  <c:v>6.4408660587230431</c:v>
                </c:pt>
                <c:pt idx="73">
                  <c:v>6.6210214558130964</c:v>
                </c:pt>
                <c:pt idx="74">
                  <c:v>6.80366175493198</c:v>
                </c:pt>
                <c:pt idx="75">
                  <c:v>6.9887869560796894</c:v>
                </c:pt>
                <c:pt idx="76">
                  <c:v>7.1763970592562281</c:v>
                </c:pt>
                <c:pt idx="77">
                  <c:v>7.3664920644615979</c:v>
                </c:pt>
                <c:pt idx="78">
                  <c:v>7.5590719716957926</c:v>
                </c:pt>
                <c:pt idx="79">
                  <c:v>7.7541367809588166</c:v>
                </c:pt>
                <c:pt idx="80">
                  <c:v>7.9516864922506691</c:v>
                </c:pt>
                <c:pt idx="81">
                  <c:v>8.1517211055713492</c:v>
                </c:pt>
                <c:pt idx="82">
                  <c:v>8.3542406209208586</c:v>
                </c:pt>
                <c:pt idx="83">
                  <c:v>8.5592450382991991</c:v>
                </c:pt>
                <c:pt idx="84">
                  <c:v>8.7667343577063637</c:v>
                </c:pt>
                <c:pt idx="85">
                  <c:v>8.9767085791423575</c:v>
                </c:pt>
                <c:pt idx="86">
                  <c:v>9.189167702607179</c:v>
                </c:pt>
                <c:pt idx="87">
                  <c:v>9.4041117281008297</c:v>
                </c:pt>
                <c:pt idx="88">
                  <c:v>9.6215406556233116</c:v>
                </c:pt>
                <c:pt idx="89">
                  <c:v>9.8414544851746193</c:v>
                </c:pt>
                <c:pt idx="90">
                  <c:v>10.063853216754753</c:v>
                </c:pt>
                <c:pt idx="91">
                  <c:v>10.288736850363716</c:v>
                </c:pt>
                <c:pt idx="92">
                  <c:v>10.516105386001508</c:v>
                </c:pt>
                <c:pt idx="93">
                  <c:v>10.745958823668133</c:v>
                </c:pt>
                <c:pt idx="94">
                  <c:v>10.978297163363582</c:v>
                </c:pt>
                <c:pt idx="95">
                  <c:v>11.213120405087858</c:v>
                </c:pt>
                <c:pt idx="96">
                  <c:v>11.450428548840963</c:v>
                </c:pt>
                <c:pt idx="97">
                  <c:v>11.690221594622896</c:v>
                </c:pt>
                <c:pt idx="98">
                  <c:v>11.932499542433664</c:v>
                </c:pt>
                <c:pt idx="99">
                  <c:v>12.177262392273253</c:v>
                </c:pt>
                <c:pt idx="100">
                  <c:v>12.424510144141671</c:v>
                </c:pt>
                <c:pt idx="101">
                  <c:v>12.674242798038916</c:v>
                </c:pt>
                <c:pt idx="102">
                  <c:v>12.926460353964993</c:v>
                </c:pt>
                <c:pt idx="103">
                  <c:v>13.181162811919901</c:v>
                </c:pt>
                <c:pt idx="104">
                  <c:v>13.438350171903631</c:v>
                </c:pt>
                <c:pt idx="105">
                  <c:v>13.698022433916192</c:v>
                </c:pt>
                <c:pt idx="106">
                  <c:v>13.96017959795758</c:v>
                </c:pt>
                <c:pt idx="107">
                  <c:v>14.224821664027797</c:v>
                </c:pt>
                <c:pt idx="108">
                  <c:v>14.491948632126846</c:v>
                </c:pt>
                <c:pt idx="109">
                  <c:v>14.761560502254719</c:v>
                </c:pt>
                <c:pt idx="110">
                  <c:v>15.033657274411421</c:v>
                </c:pt>
                <c:pt idx="111">
                  <c:v>15.308238948596951</c:v>
                </c:pt>
                <c:pt idx="112">
                  <c:v>15.585305524811311</c:v>
                </c:pt>
                <c:pt idx="113">
                  <c:v>15.8648570030545</c:v>
                </c:pt>
                <c:pt idx="114">
                  <c:v>16.146893383326518</c:v>
                </c:pt>
                <c:pt idx="115">
                  <c:v>16.431414665627361</c:v>
                </c:pt>
                <c:pt idx="116">
                  <c:v>16.718420849957031</c:v>
                </c:pt>
                <c:pt idx="117">
                  <c:v>17.00791193631553</c:v>
                </c:pt>
                <c:pt idx="118">
                  <c:v>17.299887924702862</c:v>
                </c:pt>
                <c:pt idx="119">
                  <c:v>17.594348815119019</c:v>
                </c:pt>
                <c:pt idx="120">
                  <c:v>17.891294607564006</c:v>
                </c:pt>
                <c:pt idx="121">
                  <c:v>18.190725302037819</c:v>
                </c:pt>
                <c:pt idx="122">
                  <c:v>18.492640898540458</c:v>
                </c:pt>
                <c:pt idx="123">
                  <c:v>18.797041397071936</c:v>
                </c:pt>
                <c:pt idx="124">
                  <c:v>19.103926797632237</c:v>
                </c:pt>
                <c:pt idx="125">
                  <c:v>19.41329710022136</c:v>
                </c:pt>
                <c:pt idx="126">
                  <c:v>19.725152304839316</c:v>
                </c:pt>
                <c:pt idx="127">
                  <c:v>20.039492411486098</c:v>
                </c:pt>
                <c:pt idx="128">
                  <c:v>20.356317420161716</c:v>
                </c:pt>
                <c:pt idx="129">
                  <c:v>20.675627330866153</c:v>
                </c:pt>
                <c:pt idx="130">
                  <c:v>20.997422143599422</c:v>
                </c:pt>
                <c:pt idx="131">
                  <c:v>21.321701858361518</c:v>
                </c:pt>
                <c:pt idx="132">
                  <c:v>21.648466475152446</c:v>
                </c:pt>
                <c:pt idx="133">
                  <c:v>21.977715993972204</c:v>
                </c:pt>
                <c:pt idx="134">
                  <c:v>22.309450414820784</c:v>
                </c:pt>
                <c:pt idx="135">
                  <c:v>22.643669737698197</c:v>
                </c:pt>
                <c:pt idx="136">
                  <c:v>22.980373962604432</c:v>
                </c:pt>
                <c:pt idx="137">
                  <c:v>23.3195630895395</c:v>
                </c:pt>
                <c:pt idx="138">
                  <c:v>23.661237118503401</c:v>
                </c:pt>
                <c:pt idx="139">
                  <c:v>24.00539604949612</c:v>
                </c:pt>
                <c:pt idx="140">
                  <c:v>24.352039882517673</c:v>
                </c:pt>
                <c:pt idx="141">
                  <c:v>24.701168617568058</c:v>
                </c:pt>
                <c:pt idx="142">
                  <c:v>25.052782254647262</c:v>
                </c:pt>
                <c:pt idx="143">
                  <c:v>25.406880793755306</c:v>
                </c:pt>
                <c:pt idx="144">
                  <c:v>25.763464234892172</c:v>
                </c:pt>
                <c:pt idx="145">
                  <c:v>26.122532578057864</c:v>
                </c:pt>
                <c:pt idx="146">
                  <c:v>26.484085823252386</c:v>
                </c:pt>
                <c:pt idx="147">
                  <c:v>26.848123970475729</c:v>
                </c:pt>
                <c:pt idx="148">
                  <c:v>27.21464701972792</c:v>
                </c:pt>
                <c:pt idx="149">
                  <c:v>27.583654971008926</c:v>
                </c:pt>
                <c:pt idx="150">
                  <c:v>27.955147824318757</c:v>
                </c:pt>
                <c:pt idx="151">
                  <c:v>28.329125579657422</c:v>
                </c:pt>
                <c:pt idx="152">
                  <c:v>28.705588237024912</c:v>
                </c:pt>
                <c:pt idx="153">
                  <c:v>29.084535796421243</c:v>
                </c:pt>
                <c:pt idx="154">
                  <c:v>29.465968257846392</c:v>
                </c:pt>
                <c:pt idx="155">
                  <c:v>29.849885621300363</c:v>
                </c:pt>
                <c:pt idx="156">
                  <c:v>30.23628788678317</c:v>
                </c:pt>
                <c:pt idx="157">
                  <c:v>30.6251750542948</c:v>
                </c:pt>
                <c:pt idx="158">
                  <c:v>31.016547123835267</c:v>
                </c:pt>
                <c:pt idx="159">
                  <c:v>31.410404095404555</c:v>
                </c:pt>
                <c:pt idx="160">
                  <c:v>31.806745969002677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'PGS-1 (1968)'!$M$1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'PGS-1 (1968)'!$K$3:$K$163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'PGS-1 (1968)'!$M$3:$M$163</c:f>
              <c:numCache>
                <c:formatCode>0.0000</c:formatCode>
                <c:ptCount val="161"/>
                <c:pt idx="0">
                  <c:v>0</c:v>
                </c:pt>
                <c:pt idx="1">
                  <c:v>3.4417893863071067E-3</c:v>
                </c:pt>
                <c:pt idx="2">
                  <c:v>1.092700018495377E-2</c:v>
                </c:pt>
                <c:pt idx="3">
                  <c:v>2.1477631274427457E-2</c:v>
                </c:pt>
                <c:pt idx="4">
                  <c:v>3.4691063176904645E-2</c:v>
                </c:pt>
                <c:pt idx="5">
                  <c:v>5.031926608377376E-2</c:v>
                </c:pt>
                <c:pt idx="6">
                  <c:v>6.8187228957622498E-2</c:v>
                </c:pt>
                <c:pt idx="7">
                  <c:v>8.8161916878070359E-2</c:v>
                </c:pt>
                <c:pt idx="8">
                  <c:v>0.11013726036182742</c:v>
                </c:pt>
                <c:pt idx="9">
                  <c:v>0.13402582011423064</c:v>
                </c:pt>
                <c:pt idx="10">
                  <c:v>0.15975371183130044</c:v>
                </c:pt>
                <c:pt idx="11">
                  <c:v>0.18725730392512258</c:v>
                </c:pt>
                <c:pt idx="12">
                  <c:v>0.21648095795625283</c:v>
                </c:pt>
                <c:pt idx="13">
                  <c:v>0.24737542014902597</c:v>
                </c:pt>
                <c:pt idx="14">
                  <c:v>0.27989663919156371</c:v>
                </c:pt>
                <c:pt idx="15">
                  <c:v>0.3140048741061065</c:v>
                </c:pt>
                <c:pt idx="16">
                  <c:v>0.34966400591852076</c:v>
                </c:pt>
                <c:pt idx="17">
                  <c:v>0.38684099643404724</c:v>
                </c:pt>
                <c:pt idx="18">
                  <c:v>0.42550545568046078</c:v>
                </c:pt>
                <c:pt idx="19">
                  <c:v>0.46562929124705249</c:v>
                </c:pt>
                <c:pt idx="20">
                  <c:v>0.5071864204336618</c:v>
                </c:pt>
                <c:pt idx="21">
                  <c:v>0.52395479173520232</c:v>
                </c:pt>
                <c:pt idx="22">
                  <c:v>0.54045898407176074</c:v>
                </c:pt>
                <c:pt idx="23">
                  <c:v>0.55671489873408375</c:v>
                </c:pt>
                <c:pt idx="24">
                  <c:v>0.5727368339847323</c:v>
                </c:pt>
                <c:pt idx="25">
                  <c:v>0.58853770641123027</c:v>
                </c:pt>
                <c:pt idx="26">
                  <c:v>0.60412923411636776</c:v>
                </c:pt>
                <c:pt idx="27">
                  <c:v>0.61952208953527921</c:v>
                </c:pt>
                <c:pt idx="28">
                  <c:v>0.63472602785007404</c:v>
                </c:pt>
                <c:pt idx="29">
                  <c:v>0.64974999562829683</c:v>
                </c:pt>
                <c:pt idx="30">
                  <c:v>0.66460222330556717</c:v>
                </c:pt>
                <c:pt idx="31">
                  <c:v>0.67929030437172777</c:v>
                </c:pt>
                <c:pt idx="32">
                  <c:v>0.69382126353809304</c:v>
                </c:pt>
                <c:pt idx="33">
                  <c:v>0.70820161571447493</c:v>
                </c:pt>
                <c:pt idx="34">
                  <c:v>0.7224374172750978</c:v>
                </c:pt>
                <c:pt idx="35">
                  <c:v>0.73653431081807441</c:v>
                </c:pt>
                <c:pt idx="36">
                  <c:v>0.75049756440596838</c:v>
                </c:pt>
                <c:pt idx="37">
                  <c:v>0.76433210610188029</c:v>
                </c:pt>
                <c:pt idx="38">
                  <c:v>0.77804255447660853</c:v>
                </c:pt>
                <c:pt idx="39">
                  <c:v>0.79163324565024129</c:v>
                </c:pt>
                <c:pt idx="40">
                  <c:v>0.80510825734038038</c:v>
                </c:pt>
                <c:pt idx="41">
                  <c:v>0.81847143031469027</c:v>
                </c:pt>
                <c:pt idx="42">
                  <c:v>0.831726387584239</c:v>
                </c:pt>
                <c:pt idx="43">
                  <c:v>0.84487655162353359</c:v>
                </c:pt>
                <c:pt idx="44">
                  <c:v>0.85792515986117734</c:v>
                </c:pt>
                <c:pt idx="45">
                  <c:v>0.87087527865008252</c:v>
                </c:pt>
                <c:pt idx="46">
                  <c:v>0.8837298158968544</c:v>
                </c:pt>
                <c:pt idx="47">
                  <c:v>0.89649153250531333</c:v>
                </c:pt>
                <c:pt idx="48">
                  <c:v>0.90916305276830001</c:v>
                </c:pt>
                <c:pt idx="49">
                  <c:v>0.92174687382426723</c:v>
                </c:pt>
                <c:pt idx="50">
                  <c:v>0.93424537428013843</c:v>
                </c:pt>
                <c:pt idx="51">
                  <c:v>0.94666082208910707</c:v>
                </c:pt>
                <c:pt idx="52">
                  <c:v>0.9589953817610648</c:v>
                </c:pt>
                <c:pt idx="53">
                  <c:v>0.97125112097390687</c:v>
                </c:pt>
                <c:pt idx="54">
                  <c:v>0.98343001664583918</c:v>
                </c:pt>
                <c:pt idx="55">
                  <c:v>0.99553396052177467</c:v>
                </c:pt>
                <c:pt idx="56">
                  <c:v>1.0075647643208041</c:v>
                </c:pt>
                <c:pt idx="57">
                  <c:v>1.0195241644864395</c:v>
                </c:pt>
                <c:pt idx="58">
                  <c:v>1.0314138265766917</c:v>
                </c:pt>
                <c:pt idx="59">
                  <c:v>1.0432353493270221</c:v>
                </c:pt>
                <c:pt idx="60">
                  <c:v>1.0549902684156616</c:v>
                </c:pt>
                <c:pt idx="61">
                  <c:v>1.0666800599576816</c:v>
                </c:pt>
                <c:pt idx="62">
                  <c:v>1.0783061437514794</c:v>
                </c:pt>
                <c:pt idx="63">
                  <c:v>1.089869886298924</c:v>
                </c:pt>
                <c:pt idx="64">
                  <c:v>1.1013726036182743</c:v>
                </c:pt>
                <c:pt idx="65">
                  <c:v>1.1128155638670956</c:v>
                </c:pt>
                <c:pt idx="66">
                  <c:v>1.1241999897907362</c:v>
                </c:pt>
                <c:pt idx="67">
                  <c:v>1.1355270610104167</c:v>
                </c:pt>
                <c:pt idx="68">
                  <c:v>1.1467979161636794</c:v>
                </c:pt>
                <c:pt idx="69">
                  <c:v>1.158013654908747</c:v>
                </c:pt>
                <c:pt idx="70">
                  <c:v>1.1691753398032838</c:v>
                </c:pt>
                <c:pt idx="71">
                  <c:v>1.180283998067118</c:v>
                </c:pt>
                <c:pt idx="72">
                  <c:v>1.1913406232376058</c:v>
                </c:pt>
                <c:pt idx="73">
                  <c:v>1.2023461767255903</c:v>
                </c:pt>
                <c:pt idx="74">
                  <c:v>1.2133015892791941</c:v>
                </c:pt>
                <c:pt idx="75">
                  <c:v>1.2242077623620711</c:v>
                </c:pt>
                <c:pt idx="76">
                  <c:v>1.2350655694521939</c:v>
                </c:pt>
                <c:pt idx="77">
                  <c:v>1.2458758572667417</c:v>
                </c:pt>
                <c:pt idx="78">
                  <c:v>1.2566394469181932</c:v>
                </c:pt>
                <c:pt idx="79">
                  <c:v>1.26735713500632</c:v>
                </c:pt>
                <c:pt idx="80">
                  <c:v>1.2780296946504035</c:v>
                </c:pt>
                <c:pt idx="81">
                  <c:v>1.2886578764656478</c:v>
                </c:pt>
                <c:pt idx="82">
                  <c:v>1.2992424094874562</c:v>
                </c:pt>
                <c:pt idx="83">
                  <c:v>1.3097840020469624</c:v>
                </c:pt>
                <c:pt idx="84">
                  <c:v>1.3202833426009315</c:v>
                </c:pt>
                <c:pt idx="85">
                  <c:v>1.3307411005189345</c:v>
                </c:pt>
                <c:pt idx="86">
                  <c:v>1.3411579268304616</c:v>
                </c:pt>
                <c:pt idx="87">
                  <c:v>1.3515344549344654</c:v>
                </c:pt>
                <c:pt idx="88">
                  <c:v>1.3618713012736188</c:v>
                </c:pt>
                <c:pt idx="89">
                  <c:v>1.3721690659754375</c:v>
                </c:pt>
                <c:pt idx="90">
                  <c:v>1.3824283334622396</c:v>
                </c:pt>
                <c:pt idx="91">
                  <c:v>1.3926496730317879</c:v>
                </c:pt>
                <c:pt idx="92">
                  <c:v>1.4028336394103298</c:v>
                </c:pt>
                <c:pt idx="93">
                  <c:v>1.4129807732796353</c:v>
                </c:pt>
                <c:pt idx="94">
                  <c:v>1.4230916017795174</c:v>
                </c:pt>
                <c:pt idx="95">
                  <c:v>1.4331666389872275</c:v>
                </c:pt>
                <c:pt idx="96">
                  <c:v>1.4432063863750191</c:v>
                </c:pt>
                <c:pt idx="97">
                  <c:v>1.4532113332470904</c:v>
                </c:pt>
                <c:pt idx="98">
                  <c:v>1.4631819571570412</c:v>
                </c:pt>
                <c:pt idx="99">
                  <c:v>1.4731187243069006</c:v>
                </c:pt>
                <c:pt idx="100">
                  <c:v>1.4830220899287161</c:v>
                </c:pt>
                <c:pt idx="101">
                  <c:v>1.492892498649631</c:v>
                </c:pt>
                <c:pt idx="102">
                  <c:v>1.5027303848413294</c:v>
                </c:pt>
                <c:pt idx="103">
                  <c:v>1.5125361729546518</c:v>
                </c:pt>
                <c:pt idx="104">
                  <c:v>1.5223102778401596</c:v>
                </c:pt>
                <c:pt idx="105">
                  <c:v>1.5320531050553596</c:v>
                </c:pt>
                <c:pt idx="106">
                  <c:v>1.5417650511592731</c:v>
                </c:pt>
                <c:pt idx="107">
                  <c:v>1.5514465039949732</c:v>
                </c:pt>
                <c:pt idx="108">
                  <c:v>1.561097842960709</c:v>
                </c:pt>
                <c:pt idx="109">
                  <c:v>1.5707194392701544</c:v>
                </c:pt>
                <c:pt idx="110">
                  <c:v>1.5803116562023329</c:v>
                </c:pt>
                <c:pt idx="111">
                  <c:v>1.589874849341713</c:v>
                </c:pt>
                <c:pt idx="112">
                  <c:v>1.5994093668089355</c:v>
                </c:pt>
                <c:pt idx="113">
                  <c:v>1.6089155494826379</c:v>
                </c:pt>
                <c:pt idx="114">
                  <c:v>1.6183937312127736</c:v>
                </c:pt>
                <c:pt idx="115">
                  <c:v>1.6278442390258405</c:v>
                </c:pt>
                <c:pt idx="116">
                  <c:v>1.6372673933223865</c:v>
                </c:pt>
                <c:pt idx="117">
                  <c:v>1.6466635080671408</c:v>
                </c:pt>
                <c:pt idx="118">
                  <c:v>1.6560328909721269</c:v>
                </c:pt>
                <c:pt idx="119">
                  <c:v>1.665375843673041</c:v>
                </c:pt>
                <c:pt idx="120">
                  <c:v>1.6746926618992348</c:v>
                </c:pt>
                <c:pt idx="121">
                  <c:v>1.6839836356375533</c:v>
                </c:pt>
                <c:pt idx="122">
                  <c:v>1.6932490492903252</c:v>
                </c:pt>
                <c:pt idx="123">
                  <c:v>1.7024891818277408</c:v>
                </c:pt>
                <c:pt idx="124">
                  <c:v>1.711704306934871</c:v>
                </c:pt>
                <c:pt idx="125">
                  <c:v>1.7208946931535534</c:v>
                </c:pt>
                <c:pt idx="126">
                  <c:v>1.7300606040193736</c:v>
                </c:pt>
                <c:pt idx="127">
                  <c:v>1.739202298193931</c:v>
                </c:pt>
                <c:pt idx="128">
                  <c:v>1.7483200295926036</c:v>
                </c:pt>
                <c:pt idx="129">
                  <c:v>1.7574140475079894</c:v>
                </c:pt>
                <c:pt idx="130">
                  <c:v>1.7664845967292127</c:v>
                </c:pt>
                <c:pt idx="131">
                  <c:v>1.775531917657251</c:v>
                </c:pt>
                <c:pt idx="132">
                  <c:v>1.7845562464164537</c:v>
                </c:pt>
                <c:pt idx="133">
                  <c:v>1.793557814962409</c:v>
                </c:pt>
                <c:pt idx="134">
                  <c:v>1.8025368511862931</c:v>
                </c:pt>
                <c:pt idx="135">
                  <c:v>1.8114935790158557</c:v>
                </c:pt>
                <c:pt idx="136">
                  <c:v>1.8204282185131633</c:v>
                </c:pt>
                <c:pt idx="137">
                  <c:v>1.8293409859692349</c:v>
                </c:pt>
                <c:pt idx="138">
                  <c:v>1.8382320939956842</c:v>
                </c:pt>
                <c:pt idx="139">
                  <c:v>1.8471017516134918</c:v>
                </c:pt>
                <c:pt idx="140">
                  <c:v>1.8559501643390099</c:v>
                </c:pt>
                <c:pt idx="141">
                  <c:v>1.8647775342673125</c:v>
                </c:pt>
                <c:pt idx="142">
                  <c:v>1.8735840601529754</c:v>
                </c:pt>
                <c:pt idx="143">
                  <c:v>1.8823699374884137</c:v>
                </c:pt>
                <c:pt idx="144">
                  <c:v>1.8911353585798258</c:v>
                </c:pt>
                <c:pt idx="145">
                  <c:v>1.8998805126208718</c:v>
                </c:pt>
                <c:pt idx="146">
                  <c:v>1.9086055857641446</c:v>
                </c:pt>
                <c:pt idx="147">
                  <c:v>1.9173107611905229</c:v>
                </c:pt>
                <c:pt idx="148">
                  <c:v>1.925996219176481</c:v>
                </c:pt>
                <c:pt idx="149">
                  <c:v>1.9346621371594361</c:v>
                </c:pt>
                <c:pt idx="150">
                  <c:v>1.9433086898011871</c:v>
                </c:pt>
                <c:pt idx="151">
                  <c:v>1.9519360490495323</c:v>
                </c:pt>
                <c:pt idx="152">
                  <c:v>1.9605443841981161</c:v>
                </c:pt>
                <c:pt idx="153">
                  <c:v>1.9691338619445689</c:v>
                </c:pt>
                <c:pt idx="154">
                  <c:v>1.9777046464470081</c:v>
                </c:pt>
                <c:pt idx="155">
                  <c:v>1.9862568993789487</c:v>
                </c:pt>
                <c:pt idx="156">
                  <c:v>1.9947907799826765</c:v>
                </c:pt>
                <c:pt idx="157">
                  <c:v>2.0033064451211429</c:v>
                </c:pt>
                <c:pt idx="158">
                  <c:v>2.0118040493284357</c:v>
                </c:pt>
                <c:pt idx="159">
                  <c:v>2.0202837448588515</c:v>
                </c:pt>
                <c:pt idx="160">
                  <c:v>2.0287456817346476</c:v>
                </c:pt>
              </c:numCache>
            </c:numRef>
          </c:yVal>
          <c:smooth val="0"/>
        </c:ser>
        <c:ser>
          <c:idx val="7"/>
          <c:order val="4"/>
          <c:tx>
            <c:strRef>
              <c:f>'PDS-1 (1974)'!$M$1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'PDS-1 (1974)'!$K$3:$K$163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'PDS-1 (1974)'!$M$3:$M$163</c:f>
              <c:numCache>
                <c:formatCode>0.0000</c:formatCode>
                <c:ptCount val="161"/>
                <c:pt idx="0">
                  <c:v>0</c:v>
                </c:pt>
                <c:pt idx="1">
                  <c:v>1.2679660510841548E-3</c:v>
                </c:pt>
                <c:pt idx="2">
                  <c:v>5.0718642043366194E-3</c:v>
                </c:pt>
                <c:pt idx="3">
                  <c:v>1.1411694459757392E-2</c:v>
                </c:pt>
                <c:pt idx="4">
                  <c:v>2.0287456817346478E-2</c:v>
                </c:pt>
                <c:pt idx="5">
                  <c:v>3.1699151277103862E-2</c:v>
                </c:pt>
                <c:pt idx="6">
                  <c:v>4.5646777839029568E-2</c:v>
                </c:pt>
                <c:pt idx="7">
                  <c:v>6.2130336503123572E-2</c:v>
                </c:pt>
                <c:pt idx="8">
                  <c:v>8.114982726938591E-2</c:v>
                </c:pt>
                <c:pt idx="9">
                  <c:v>0.10270525013781653</c:v>
                </c:pt>
                <c:pt idx="10">
                  <c:v>0.12679660510841545</c:v>
                </c:pt>
                <c:pt idx="11">
                  <c:v>0.15342389218118271</c:v>
                </c:pt>
                <c:pt idx="12">
                  <c:v>0.18258711135611827</c:v>
                </c:pt>
                <c:pt idx="13">
                  <c:v>0.21428626263322215</c:v>
                </c:pt>
                <c:pt idx="14">
                  <c:v>0.24852134601249429</c:v>
                </c:pt>
                <c:pt idx="15">
                  <c:v>0.28529236149393478</c:v>
                </c:pt>
                <c:pt idx="16">
                  <c:v>0.32459930907754364</c:v>
                </c:pt>
                <c:pt idx="17">
                  <c:v>0.36644218876332063</c:v>
                </c:pt>
                <c:pt idx="18">
                  <c:v>0.41082100055126614</c:v>
                </c:pt>
                <c:pt idx="19">
                  <c:v>0.45773574444137982</c:v>
                </c:pt>
                <c:pt idx="20">
                  <c:v>0.5071864204336618</c:v>
                </c:pt>
                <c:pt idx="21">
                  <c:v>0.52395479173520232</c:v>
                </c:pt>
                <c:pt idx="22">
                  <c:v>0.54045898407176074</c:v>
                </c:pt>
                <c:pt idx="23">
                  <c:v>0.55671489873408375</c:v>
                </c:pt>
                <c:pt idx="24">
                  <c:v>0.5727368339847323</c:v>
                </c:pt>
                <c:pt idx="25">
                  <c:v>0.58853770641123027</c:v>
                </c:pt>
                <c:pt idx="26">
                  <c:v>0.60412923411636787</c:v>
                </c:pt>
                <c:pt idx="27">
                  <c:v>0.61952208953527921</c:v>
                </c:pt>
                <c:pt idx="28">
                  <c:v>0.63472602785007404</c:v>
                </c:pt>
                <c:pt idx="29">
                  <c:v>0.64974999562829683</c:v>
                </c:pt>
                <c:pt idx="30">
                  <c:v>0.6646022233055674</c:v>
                </c:pt>
                <c:pt idx="31">
                  <c:v>0.67929030437172777</c:v>
                </c:pt>
                <c:pt idx="32">
                  <c:v>0.69382126353809304</c:v>
                </c:pt>
                <c:pt idx="33">
                  <c:v>0.70820161571447493</c:v>
                </c:pt>
                <c:pt idx="34">
                  <c:v>0.7224374172750978</c:v>
                </c:pt>
                <c:pt idx="35">
                  <c:v>0.73653431081807452</c:v>
                </c:pt>
                <c:pt idx="36">
                  <c:v>0.75049756440596838</c:v>
                </c:pt>
                <c:pt idx="37">
                  <c:v>0.76433210610188029</c:v>
                </c:pt>
                <c:pt idx="38">
                  <c:v>0.77804255447660875</c:v>
                </c:pt>
                <c:pt idx="39">
                  <c:v>0.79163324565024118</c:v>
                </c:pt>
                <c:pt idx="40">
                  <c:v>0.80510825734038038</c:v>
                </c:pt>
                <c:pt idx="41">
                  <c:v>0.81847143031469027</c:v>
                </c:pt>
                <c:pt idx="42">
                  <c:v>0.83172638758423922</c:v>
                </c:pt>
                <c:pt idx="43">
                  <c:v>0.84487655162353359</c:v>
                </c:pt>
                <c:pt idx="44">
                  <c:v>0.85792515986117734</c:v>
                </c:pt>
                <c:pt idx="45">
                  <c:v>0.87087527865008252</c:v>
                </c:pt>
                <c:pt idx="46">
                  <c:v>0.8837298158968544</c:v>
                </c:pt>
                <c:pt idx="47">
                  <c:v>0.89649153250531322</c:v>
                </c:pt>
                <c:pt idx="48">
                  <c:v>0.90916305276830001</c:v>
                </c:pt>
                <c:pt idx="49">
                  <c:v>0.92174687382426723</c:v>
                </c:pt>
                <c:pt idx="50">
                  <c:v>0.93424537428013843</c:v>
                </c:pt>
                <c:pt idx="51">
                  <c:v>0.94666082208910707</c:v>
                </c:pt>
                <c:pt idx="52">
                  <c:v>0.9589953817610648</c:v>
                </c:pt>
                <c:pt idx="53">
                  <c:v>0.97125112097390687</c:v>
                </c:pt>
                <c:pt idx="54">
                  <c:v>0.98343001664583918</c:v>
                </c:pt>
                <c:pt idx="55">
                  <c:v>0.99553396052177467</c:v>
                </c:pt>
                <c:pt idx="56">
                  <c:v>1.0075647643208041</c:v>
                </c:pt>
                <c:pt idx="57">
                  <c:v>1.0195241644864395</c:v>
                </c:pt>
                <c:pt idx="58">
                  <c:v>1.0314138265766915</c:v>
                </c:pt>
                <c:pt idx="59">
                  <c:v>1.0432353493270221</c:v>
                </c:pt>
                <c:pt idx="60">
                  <c:v>1.0549902684156616</c:v>
                </c:pt>
                <c:pt idx="61">
                  <c:v>1.0666800599576816</c:v>
                </c:pt>
                <c:pt idx="62">
                  <c:v>1.0783061437514794</c:v>
                </c:pt>
                <c:pt idx="63">
                  <c:v>1.089869886298924</c:v>
                </c:pt>
                <c:pt idx="64">
                  <c:v>1.1013726036182743</c:v>
                </c:pt>
                <c:pt idx="65">
                  <c:v>1.1128155638670956</c:v>
                </c:pt>
                <c:pt idx="66">
                  <c:v>1.1241999897907362</c:v>
                </c:pt>
                <c:pt idx="67">
                  <c:v>1.1355270610104167</c:v>
                </c:pt>
                <c:pt idx="68">
                  <c:v>1.1467979161636794</c:v>
                </c:pt>
                <c:pt idx="69">
                  <c:v>1.158013654908747</c:v>
                </c:pt>
                <c:pt idx="70">
                  <c:v>1.1741162086213879</c:v>
                </c:pt>
                <c:pt idx="71">
                  <c:v>1.190889297315979</c:v>
                </c:pt>
                <c:pt idx="72">
                  <c:v>1.2076623860105704</c:v>
                </c:pt>
                <c:pt idx="73">
                  <c:v>1.2244354747051618</c:v>
                </c:pt>
                <c:pt idx="74">
                  <c:v>1.2412085633997529</c:v>
                </c:pt>
                <c:pt idx="75">
                  <c:v>1.2579816520943443</c:v>
                </c:pt>
                <c:pt idx="76">
                  <c:v>1.2747547407889355</c:v>
                </c:pt>
                <c:pt idx="77">
                  <c:v>1.2915278294835271</c:v>
                </c:pt>
                <c:pt idx="78">
                  <c:v>1.3083009181781182</c:v>
                </c:pt>
                <c:pt idx="79">
                  <c:v>1.3250740068727092</c:v>
                </c:pt>
                <c:pt idx="80">
                  <c:v>1.3418470955673005</c:v>
                </c:pt>
                <c:pt idx="81">
                  <c:v>1.3586201842618919</c:v>
                </c:pt>
                <c:pt idx="82">
                  <c:v>1.3753932729564833</c:v>
                </c:pt>
                <c:pt idx="83">
                  <c:v>1.3921663616510744</c:v>
                </c:pt>
                <c:pt idx="84">
                  <c:v>1.4089394503456656</c:v>
                </c:pt>
                <c:pt idx="85">
                  <c:v>1.425712539040257</c:v>
                </c:pt>
                <c:pt idx="86">
                  <c:v>1.4424856277348481</c:v>
                </c:pt>
                <c:pt idx="87">
                  <c:v>1.4592587164294391</c:v>
                </c:pt>
                <c:pt idx="88">
                  <c:v>1.4760318051240309</c:v>
                </c:pt>
                <c:pt idx="89">
                  <c:v>1.492804893818622</c:v>
                </c:pt>
                <c:pt idx="90">
                  <c:v>1.5095779825132134</c:v>
                </c:pt>
                <c:pt idx="91">
                  <c:v>1.5263510712078041</c:v>
                </c:pt>
                <c:pt idx="92">
                  <c:v>1.5431241599023957</c:v>
                </c:pt>
                <c:pt idx="93">
                  <c:v>1.5598972485969871</c:v>
                </c:pt>
                <c:pt idx="94">
                  <c:v>1.5766703372915785</c:v>
                </c:pt>
                <c:pt idx="95">
                  <c:v>1.5934434259861694</c:v>
                </c:pt>
                <c:pt idx="96">
                  <c:v>1.6102165146807605</c:v>
                </c:pt>
                <c:pt idx="97">
                  <c:v>1.6269896033753521</c:v>
                </c:pt>
                <c:pt idx="98">
                  <c:v>1.6437626920699437</c:v>
                </c:pt>
                <c:pt idx="99">
                  <c:v>1.6605357807645345</c:v>
                </c:pt>
                <c:pt idx="100">
                  <c:v>1.6773088694591254</c:v>
                </c:pt>
                <c:pt idx="101">
                  <c:v>1.6940819581537168</c:v>
                </c:pt>
                <c:pt idx="102">
                  <c:v>1.7108550468483081</c:v>
                </c:pt>
                <c:pt idx="103">
                  <c:v>1.7276281355428995</c:v>
                </c:pt>
                <c:pt idx="104">
                  <c:v>1.7444012242374907</c:v>
                </c:pt>
                <c:pt idx="105">
                  <c:v>1.7611743129320816</c:v>
                </c:pt>
                <c:pt idx="106">
                  <c:v>1.7779474016266734</c:v>
                </c:pt>
                <c:pt idx="107">
                  <c:v>1.7947204903212648</c:v>
                </c:pt>
                <c:pt idx="108">
                  <c:v>1.8114935790158557</c:v>
                </c:pt>
                <c:pt idx="109">
                  <c:v>1.8282666677104471</c:v>
                </c:pt>
                <c:pt idx="110">
                  <c:v>1.8450397564050385</c:v>
                </c:pt>
                <c:pt idx="111">
                  <c:v>1.8618128450996299</c:v>
                </c:pt>
                <c:pt idx="112">
                  <c:v>1.8785859337942206</c:v>
                </c:pt>
                <c:pt idx="113">
                  <c:v>1.8953590224888124</c:v>
                </c:pt>
                <c:pt idx="114">
                  <c:v>1.9121321111834033</c:v>
                </c:pt>
                <c:pt idx="115">
                  <c:v>1.9289051998779942</c:v>
                </c:pt>
                <c:pt idx="116">
                  <c:v>1.9456782885725856</c:v>
                </c:pt>
                <c:pt idx="117">
                  <c:v>1.9624513772671768</c:v>
                </c:pt>
                <c:pt idx="118">
                  <c:v>1.9792244659617684</c:v>
                </c:pt>
                <c:pt idx="119">
                  <c:v>1.9959975546563598</c:v>
                </c:pt>
                <c:pt idx="120">
                  <c:v>2.0127706433509509</c:v>
                </c:pt>
                <c:pt idx="121">
                  <c:v>2.0295437320455423</c:v>
                </c:pt>
                <c:pt idx="122">
                  <c:v>2.0463168207401332</c:v>
                </c:pt>
                <c:pt idx="123">
                  <c:v>2.0630899094347255</c:v>
                </c:pt>
                <c:pt idx="124">
                  <c:v>2.0798629981293164</c:v>
                </c:pt>
                <c:pt idx="125">
                  <c:v>2.0966360868239069</c:v>
                </c:pt>
                <c:pt idx="126">
                  <c:v>2.1134091755184983</c:v>
                </c:pt>
                <c:pt idx="127">
                  <c:v>2.1301822642130901</c:v>
                </c:pt>
                <c:pt idx="128">
                  <c:v>2.1469553529076815</c:v>
                </c:pt>
                <c:pt idx="129">
                  <c:v>2.1637284416022724</c:v>
                </c:pt>
                <c:pt idx="130">
                  <c:v>2.1805015302968638</c:v>
                </c:pt>
                <c:pt idx="131">
                  <c:v>2.1972746189914547</c:v>
                </c:pt>
                <c:pt idx="132">
                  <c:v>2.2140477076860461</c:v>
                </c:pt>
                <c:pt idx="133">
                  <c:v>2.230820796380637</c:v>
                </c:pt>
                <c:pt idx="134">
                  <c:v>2.2475938850752288</c:v>
                </c:pt>
                <c:pt idx="135">
                  <c:v>2.2643669737698198</c:v>
                </c:pt>
                <c:pt idx="136">
                  <c:v>2.2811400624644103</c:v>
                </c:pt>
                <c:pt idx="137">
                  <c:v>2.2979131511590025</c:v>
                </c:pt>
                <c:pt idx="138">
                  <c:v>2.3146862398535943</c:v>
                </c:pt>
                <c:pt idx="139">
                  <c:v>2.3314593285481848</c:v>
                </c:pt>
                <c:pt idx="140">
                  <c:v>2.3482324172427758</c:v>
                </c:pt>
                <c:pt idx="141">
                  <c:v>2.3650055059373676</c:v>
                </c:pt>
                <c:pt idx="142">
                  <c:v>2.3817785946319581</c:v>
                </c:pt>
                <c:pt idx="143">
                  <c:v>2.3985516833265494</c:v>
                </c:pt>
                <c:pt idx="144">
                  <c:v>2.4153247720211408</c:v>
                </c:pt>
                <c:pt idx="145">
                  <c:v>2.4320978607157326</c:v>
                </c:pt>
                <c:pt idx="146">
                  <c:v>2.4488709494103236</c:v>
                </c:pt>
                <c:pt idx="147">
                  <c:v>2.4656440381049149</c:v>
                </c:pt>
                <c:pt idx="148">
                  <c:v>2.4824171267995059</c:v>
                </c:pt>
                <c:pt idx="149">
                  <c:v>2.4991902154940977</c:v>
                </c:pt>
                <c:pt idx="150">
                  <c:v>2.5159633041886886</c:v>
                </c:pt>
                <c:pt idx="151">
                  <c:v>2.5327363928832805</c:v>
                </c:pt>
                <c:pt idx="152">
                  <c:v>2.5495094815778709</c:v>
                </c:pt>
                <c:pt idx="153">
                  <c:v>2.5662825702724628</c:v>
                </c:pt>
                <c:pt idx="154">
                  <c:v>2.5830556589670541</c:v>
                </c:pt>
                <c:pt idx="155">
                  <c:v>2.5998287476616451</c:v>
                </c:pt>
                <c:pt idx="156">
                  <c:v>2.6166018363562364</c:v>
                </c:pt>
                <c:pt idx="157">
                  <c:v>2.6333749250508274</c:v>
                </c:pt>
                <c:pt idx="158">
                  <c:v>2.6501480137454183</c:v>
                </c:pt>
                <c:pt idx="159">
                  <c:v>2.6669211024400101</c:v>
                </c:pt>
                <c:pt idx="160">
                  <c:v>2.6836941911346011</c:v>
                </c:pt>
              </c:numCache>
            </c:numRef>
          </c:yVal>
          <c:smooth val="0"/>
        </c:ser>
        <c:ser>
          <c:idx val="9"/>
          <c:order val="5"/>
          <c:tx>
            <c:strRef>
              <c:f>'NCSR-94 (1994)'!$M$1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'NCSR-94 (1994)'!$K$3:$K$163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'NCSR-94 (1994)'!$M$3:$M$163</c:f>
              <c:numCache>
                <c:formatCode>0.0000</c:formatCode>
                <c:ptCount val="161"/>
                <c:pt idx="0">
                  <c:v>0</c:v>
                </c:pt>
                <c:pt idx="1">
                  <c:v>2.0786901363144049E-3</c:v>
                </c:pt>
                <c:pt idx="2">
                  <c:v>9.174815004030239E-3</c:v>
                </c:pt>
                <c:pt idx="3">
                  <c:v>2.257845629130641E-2</c:v>
                </c:pt>
                <c:pt idx="4">
                  <c:v>4.3579695686301878E-2</c:v>
                </c:pt>
                <c:pt idx="5">
                  <c:v>7.3468614877175528E-2</c:v>
                </c:pt>
                <c:pt idx="6">
                  <c:v>0.1135352955520863</c:v>
                </c:pt>
                <c:pt idx="7">
                  <c:v>0.1650698193991931</c:v>
                </c:pt>
                <c:pt idx="8">
                  <c:v>0.22936226810665497</c:v>
                </c:pt>
                <c:pt idx="9">
                  <c:v>0.29028662057248517</c:v>
                </c:pt>
                <c:pt idx="10">
                  <c:v>0.35837854391664831</c:v>
                </c:pt>
                <c:pt idx="11">
                  <c:v>0.43363803813914459</c:v>
                </c:pt>
                <c:pt idx="12">
                  <c:v>0.51606510323997357</c:v>
                </c:pt>
                <c:pt idx="13">
                  <c:v>0.60565973921913574</c:v>
                </c:pt>
                <c:pt idx="14">
                  <c:v>0.70242194607663055</c:v>
                </c:pt>
                <c:pt idx="15">
                  <c:v>0.80635172381245879</c:v>
                </c:pt>
                <c:pt idx="16">
                  <c:v>0.91744907242661988</c:v>
                </c:pt>
                <c:pt idx="17">
                  <c:v>1.0357139919191136</c:v>
                </c:pt>
                <c:pt idx="18">
                  <c:v>1.1611464822899407</c:v>
                </c:pt>
                <c:pt idx="19">
                  <c:v>1.2937465435391005</c:v>
                </c:pt>
                <c:pt idx="20">
                  <c:v>1.4335141756665932</c:v>
                </c:pt>
                <c:pt idx="21">
                  <c:v>1.5804493786724192</c:v>
                </c:pt>
                <c:pt idx="22">
                  <c:v>1.7345521525565784</c:v>
                </c:pt>
                <c:pt idx="23">
                  <c:v>1.8958224973190694</c:v>
                </c:pt>
                <c:pt idx="24">
                  <c:v>2.017345403574442</c:v>
                </c:pt>
                <c:pt idx="25">
                  <c:v>2.1014014620567107</c:v>
                </c:pt>
                <c:pt idx="26">
                  <c:v>2.185457520538979</c:v>
                </c:pt>
                <c:pt idx="27">
                  <c:v>2.2695135790212473</c:v>
                </c:pt>
                <c:pt idx="28">
                  <c:v>2.3535696375035151</c:v>
                </c:pt>
                <c:pt idx="29">
                  <c:v>2.4376256959857838</c:v>
                </c:pt>
                <c:pt idx="30">
                  <c:v>2.5216817544680525</c:v>
                </c:pt>
                <c:pt idx="31">
                  <c:v>2.6057378129503208</c:v>
                </c:pt>
                <c:pt idx="32">
                  <c:v>2.68979387143259</c:v>
                </c:pt>
                <c:pt idx="33">
                  <c:v>2.7738499299148573</c:v>
                </c:pt>
                <c:pt idx="34">
                  <c:v>2.8579059883971261</c:v>
                </c:pt>
                <c:pt idx="35">
                  <c:v>2.9419620468793948</c:v>
                </c:pt>
                <c:pt idx="36">
                  <c:v>3.0260181053616635</c:v>
                </c:pt>
                <c:pt idx="37">
                  <c:v>3.1100741638439313</c:v>
                </c:pt>
                <c:pt idx="38">
                  <c:v>3.1941302223261991</c:v>
                </c:pt>
                <c:pt idx="39">
                  <c:v>3.2781862808084674</c:v>
                </c:pt>
                <c:pt idx="40">
                  <c:v>3.3622423392907366</c:v>
                </c:pt>
                <c:pt idx="41">
                  <c:v>3.4462983977730053</c:v>
                </c:pt>
                <c:pt idx="42">
                  <c:v>3.5303544562552736</c:v>
                </c:pt>
                <c:pt idx="43">
                  <c:v>3.6144105147375423</c:v>
                </c:pt>
                <c:pt idx="44">
                  <c:v>3.6984665732198101</c:v>
                </c:pt>
                <c:pt idx="45">
                  <c:v>3.7825226317020784</c:v>
                </c:pt>
                <c:pt idx="46">
                  <c:v>3.8665786901843466</c:v>
                </c:pt>
                <c:pt idx="47">
                  <c:v>3.9506347486666167</c:v>
                </c:pt>
                <c:pt idx="48">
                  <c:v>4.0346908071488841</c:v>
                </c:pt>
                <c:pt idx="49">
                  <c:v>4.1187468656311523</c:v>
                </c:pt>
                <c:pt idx="50">
                  <c:v>4.2028029241134215</c:v>
                </c:pt>
                <c:pt idx="51">
                  <c:v>4.2868589825956898</c:v>
                </c:pt>
                <c:pt idx="52">
                  <c:v>4.370915041077958</c:v>
                </c:pt>
                <c:pt idx="53">
                  <c:v>4.4549710995602263</c:v>
                </c:pt>
                <c:pt idx="54">
                  <c:v>4.5390271580424946</c:v>
                </c:pt>
                <c:pt idx="55">
                  <c:v>4.6230832165247628</c:v>
                </c:pt>
                <c:pt idx="56">
                  <c:v>4.7071392750070302</c:v>
                </c:pt>
                <c:pt idx="57">
                  <c:v>4.7911953334893003</c:v>
                </c:pt>
                <c:pt idx="58">
                  <c:v>4.8752513919715676</c:v>
                </c:pt>
                <c:pt idx="59">
                  <c:v>4.9593074504538359</c:v>
                </c:pt>
                <c:pt idx="60">
                  <c:v>5.0433635089361051</c:v>
                </c:pt>
                <c:pt idx="61">
                  <c:v>5.1274195674183733</c:v>
                </c:pt>
                <c:pt idx="62">
                  <c:v>5.2114756259006416</c:v>
                </c:pt>
                <c:pt idx="63">
                  <c:v>5.2955316843829108</c:v>
                </c:pt>
                <c:pt idx="64">
                  <c:v>5.3795877428651799</c:v>
                </c:pt>
                <c:pt idx="65">
                  <c:v>5.4636438013474473</c:v>
                </c:pt>
                <c:pt idx="66">
                  <c:v>5.5476998598297147</c:v>
                </c:pt>
                <c:pt idx="67">
                  <c:v>5.631755918311983</c:v>
                </c:pt>
                <c:pt idx="68">
                  <c:v>5.7158119767942521</c:v>
                </c:pt>
                <c:pt idx="69">
                  <c:v>5.7998680352765213</c:v>
                </c:pt>
                <c:pt idx="70">
                  <c:v>5.8839240937587896</c:v>
                </c:pt>
                <c:pt idx="71">
                  <c:v>5.9679801522410569</c:v>
                </c:pt>
                <c:pt idx="72">
                  <c:v>6.052036210723327</c:v>
                </c:pt>
                <c:pt idx="73">
                  <c:v>6.1360922692055944</c:v>
                </c:pt>
                <c:pt idx="74">
                  <c:v>6.2201483276878626</c:v>
                </c:pt>
                <c:pt idx="75">
                  <c:v>6.3042043861701318</c:v>
                </c:pt>
                <c:pt idx="76">
                  <c:v>6.3882604446523983</c:v>
                </c:pt>
                <c:pt idx="77">
                  <c:v>6.4723165031346692</c:v>
                </c:pt>
                <c:pt idx="78">
                  <c:v>6.5563725616169348</c:v>
                </c:pt>
                <c:pt idx="79">
                  <c:v>6.6404286200992049</c:v>
                </c:pt>
                <c:pt idx="80">
                  <c:v>6.7244846785814731</c:v>
                </c:pt>
                <c:pt idx="81">
                  <c:v>6.8085407370637405</c:v>
                </c:pt>
                <c:pt idx="82">
                  <c:v>6.8925967955460106</c:v>
                </c:pt>
                <c:pt idx="83">
                  <c:v>6.9766528540282797</c:v>
                </c:pt>
                <c:pt idx="84">
                  <c:v>7.0607089125105471</c:v>
                </c:pt>
                <c:pt idx="85">
                  <c:v>7.1447649709928145</c:v>
                </c:pt>
                <c:pt idx="86">
                  <c:v>7.2288210294750845</c:v>
                </c:pt>
                <c:pt idx="87">
                  <c:v>7.312877087957351</c:v>
                </c:pt>
                <c:pt idx="88">
                  <c:v>7.3969331464396202</c:v>
                </c:pt>
                <c:pt idx="89">
                  <c:v>7.4809892049218885</c:v>
                </c:pt>
                <c:pt idx="90">
                  <c:v>7.5650452634041567</c:v>
                </c:pt>
                <c:pt idx="91">
                  <c:v>7.6491013218864232</c:v>
                </c:pt>
                <c:pt idx="92">
                  <c:v>7.7331573803686933</c:v>
                </c:pt>
                <c:pt idx="93">
                  <c:v>7.8172134388509624</c:v>
                </c:pt>
                <c:pt idx="94">
                  <c:v>7.9012694973332334</c:v>
                </c:pt>
                <c:pt idx="95">
                  <c:v>7.9853255558154999</c:v>
                </c:pt>
                <c:pt idx="96">
                  <c:v>8.0693816142977681</c:v>
                </c:pt>
                <c:pt idx="97">
                  <c:v>8.1534376727800382</c:v>
                </c:pt>
                <c:pt idx="98">
                  <c:v>8.2374937312623047</c:v>
                </c:pt>
                <c:pt idx="99">
                  <c:v>8.3215497897445747</c:v>
                </c:pt>
                <c:pt idx="100">
                  <c:v>8.405605848226843</c:v>
                </c:pt>
                <c:pt idx="101">
                  <c:v>8.4896619067091095</c:v>
                </c:pt>
                <c:pt idx="102">
                  <c:v>8.5737179651913795</c:v>
                </c:pt>
                <c:pt idx="103">
                  <c:v>8.6577740236736478</c:v>
                </c:pt>
                <c:pt idx="104">
                  <c:v>8.7418300821559161</c:v>
                </c:pt>
                <c:pt idx="105">
                  <c:v>8.8258861406381843</c:v>
                </c:pt>
                <c:pt idx="106">
                  <c:v>8.9099421991204526</c:v>
                </c:pt>
                <c:pt idx="107">
                  <c:v>8.9939982576027209</c:v>
                </c:pt>
                <c:pt idx="108">
                  <c:v>9.0780543160849891</c:v>
                </c:pt>
                <c:pt idx="109">
                  <c:v>9.1621103745672556</c:v>
                </c:pt>
                <c:pt idx="110">
                  <c:v>9.2461664330495257</c:v>
                </c:pt>
                <c:pt idx="111">
                  <c:v>9.3302224915317922</c:v>
                </c:pt>
                <c:pt idx="112">
                  <c:v>9.4142785500140604</c:v>
                </c:pt>
                <c:pt idx="113">
                  <c:v>9.4983346084963305</c:v>
                </c:pt>
                <c:pt idx="114">
                  <c:v>9.5823906669786005</c:v>
                </c:pt>
                <c:pt idx="115">
                  <c:v>9.666446725460867</c:v>
                </c:pt>
                <c:pt idx="116">
                  <c:v>9.7505027839431353</c:v>
                </c:pt>
                <c:pt idx="117">
                  <c:v>9.8345588424254036</c:v>
                </c:pt>
                <c:pt idx="118">
                  <c:v>9.9186149009076718</c:v>
                </c:pt>
                <c:pt idx="119">
                  <c:v>10.002670959389944</c:v>
                </c:pt>
                <c:pt idx="120">
                  <c:v>10.08672701787221</c:v>
                </c:pt>
                <c:pt idx="121">
                  <c:v>10.170783076354475</c:v>
                </c:pt>
                <c:pt idx="122">
                  <c:v>10.254839134836747</c:v>
                </c:pt>
                <c:pt idx="123">
                  <c:v>10.338895193319015</c:v>
                </c:pt>
                <c:pt idx="124">
                  <c:v>10.422951251801283</c:v>
                </c:pt>
                <c:pt idx="125">
                  <c:v>10.507007310283552</c:v>
                </c:pt>
                <c:pt idx="126">
                  <c:v>10.591063368765822</c:v>
                </c:pt>
                <c:pt idx="127">
                  <c:v>10.67511942724809</c:v>
                </c:pt>
                <c:pt idx="128">
                  <c:v>10.75917548573036</c:v>
                </c:pt>
                <c:pt idx="129">
                  <c:v>10.843231544212625</c:v>
                </c:pt>
                <c:pt idx="130">
                  <c:v>10.927287602694895</c:v>
                </c:pt>
                <c:pt idx="131">
                  <c:v>11.011343661177161</c:v>
                </c:pt>
                <c:pt idx="132">
                  <c:v>11.095399719659429</c:v>
                </c:pt>
                <c:pt idx="133">
                  <c:v>11.179455778141701</c:v>
                </c:pt>
                <c:pt idx="134">
                  <c:v>11.263511836623966</c:v>
                </c:pt>
                <c:pt idx="135">
                  <c:v>11.347567895106238</c:v>
                </c:pt>
                <c:pt idx="136">
                  <c:v>11.431623953588504</c:v>
                </c:pt>
                <c:pt idx="137">
                  <c:v>11.515680012070771</c:v>
                </c:pt>
                <c:pt idx="138">
                  <c:v>11.599736070553043</c:v>
                </c:pt>
                <c:pt idx="139">
                  <c:v>11.683792129035309</c:v>
                </c:pt>
                <c:pt idx="140">
                  <c:v>11.767848187517579</c:v>
                </c:pt>
                <c:pt idx="141">
                  <c:v>11.851904245999846</c:v>
                </c:pt>
                <c:pt idx="142">
                  <c:v>11.935960304482114</c:v>
                </c:pt>
                <c:pt idx="143">
                  <c:v>12.020016362964382</c:v>
                </c:pt>
                <c:pt idx="144">
                  <c:v>12.104072421446654</c:v>
                </c:pt>
                <c:pt idx="145">
                  <c:v>12.18812847992892</c:v>
                </c:pt>
                <c:pt idx="146">
                  <c:v>12.272184538411189</c:v>
                </c:pt>
                <c:pt idx="147">
                  <c:v>12.356240596893457</c:v>
                </c:pt>
                <c:pt idx="148">
                  <c:v>12.440296655375725</c:v>
                </c:pt>
                <c:pt idx="149">
                  <c:v>12.524352713857997</c:v>
                </c:pt>
                <c:pt idx="150">
                  <c:v>12.608408772340264</c:v>
                </c:pt>
                <c:pt idx="151">
                  <c:v>12.692464830822528</c:v>
                </c:pt>
                <c:pt idx="152">
                  <c:v>12.776520889304797</c:v>
                </c:pt>
                <c:pt idx="153">
                  <c:v>12.860576947787068</c:v>
                </c:pt>
                <c:pt idx="154">
                  <c:v>12.944633006269338</c:v>
                </c:pt>
                <c:pt idx="155">
                  <c:v>13.028689064751603</c:v>
                </c:pt>
                <c:pt idx="156">
                  <c:v>13.11274512323387</c:v>
                </c:pt>
                <c:pt idx="157">
                  <c:v>13.19680118171614</c:v>
                </c:pt>
                <c:pt idx="158">
                  <c:v>13.28085724019841</c:v>
                </c:pt>
                <c:pt idx="159">
                  <c:v>13.364913298680676</c:v>
                </c:pt>
                <c:pt idx="160">
                  <c:v>13.448969357162946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'NCSE-02 (2002)'!$M$1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'NCSE-02 (2002)'!$K$3:$K$163</c:f>
              <c:numCache>
                <c:formatCode>0.000</c:formatCode>
                <c:ptCount val="16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</c:numCache>
            </c:numRef>
          </c:xVal>
          <c:yVal>
            <c:numRef>
              <c:f>'NCSE-02 (2002)'!$M$3:$M$163</c:f>
              <c:numCache>
                <c:formatCode>0.0000</c:formatCode>
                <c:ptCount val="161"/>
                <c:pt idx="0">
                  <c:v>0</c:v>
                </c:pt>
                <c:pt idx="1">
                  <c:v>2.4909295409918778E-3</c:v>
                </c:pt>
                <c:pt idx="2">
                  <c:v>1.2194401335005014E-2</c:v>
                </c:pt>
                <c:pt idx="3">
                  <c:v>3.2456440138595652E-2</c:v>
                </c:pt>
                <c:pt idx="4">
                  <c:v>6.6623070708320076E-2</c:v>
                </c:pt>
                <c:pt idx="5">
                  <c:v>0.11804031780073446</c:v>
                </c:pt>
                <c:pt idx="6">
                  <c:v>0.17399328734092512</c:v>
                </c:pt>
                <c:pt idx="7">
                  <c:v>0.2368241966584814</c:v>
                </c:pt>
                <c:pt idx="8">
                  <c:v>0.3093213997172003</c:v>
                </c:pt>
                <c:pt idx="9">
                  <c:v>0.39148489651708157</c:v>
                </c:pt>
                <c:pt idx="10">
                  <c:v>0.48331468705812536</c:v>
                </c:pt>
                <c:pt idx="11">
                  <c:v>0.58481077134033177</c:v>
                </c:pt>
                <c:pt idx="12">
                  <c:v>0.69597314936370047</c:v>
                </c:pt>
                <c:pt idx="13">
                  <c:v>0.81680182112823208</c:v>
                </c:pt>
                <c:pt idx="14">
                  <c:v>0.94729678663392558</c:v>
                </c:pt>
                <c:pt idx="15">
                  <c:v>1.0874580458807821</c:v>
                </c:pt>
                <c:pt idx="16">
                  <c:v>1.2372855988688012</c:v>
                </c:pt>
                <c:pt idx="17">
                  <c:v>1.3967794455979823</c:v>
                </c:pt>
                <c:pt idx="18">
                  <c:v>1.5659395860683263</c:v>
                </c:pt>
                <c:pt idx="19">
                  <c:v>1.7447660202798327</c:v>
                </c:pt>
                <c:pt idx="20">
                  <c:v>1.9332587482325014</c:v>
                </c:pt>
                <c:pt idx="21">
                  <c:v>2.1111185530698919</c:v>
                </c:pt>
                <c:pt idx="22">
                  <c:v>2.2116480079779821</c:v>
                </c:pt>
                <c:pt idx="23">
                  <c:v>2.3121774628860714</c:v>
                </c:pt>
                <c:pt idx="24">
                  <c:v>2.4127069177941625</c:v>
                </c:pt>
                <c:pt idx="25">
                  <c:v>2.5132363727022518</c:v>
                </c:pt>
                <c:pt idx="26">
                  <c:v>2.6137658276103428</c:v>
                </c:pt>
                <c:pt idx="27">
                  <c:v>2.7142952825184326</c:v>
                </c:pt>
                <c:pt idx="28">
                  <c:v>2.8148247374265223</c:v>
                </c:pt>
                <c:pt idx="29">
                  <c:v>2.9153541923346125</c:v>
                </c:pt>
                <c:pt idx="30">
                  <c:v>3.0158836472427026</c:v>
                </c:pt>
                <c:pt idx="31">
                  <c:v>3.1164131021507933</c:v>
                </c:pt>
                <c:pt idx="32">
                  <c:v>3.2169425570588839</c:v>
                </c:pt>
                <c:pt idx="33">
                  <c:v>3.3174720119669727</c:v>
                </c:pt>
                <c:pt idx="34">
                  <c:v>3.4180014668750629</c:v>
                </c:pt>
                <c:pt idx="35">
                  <c:v>3.5185309217831526</c:v>
                </c:pt>
                <c:pt idx="36">
                  <c:v>3.6190603766912433</c:v>
                </c:pt>
                <c:pt idx="37">
                  <c:v>3.7195898315993343</c:v>
                </c:pt>
                <c:pt idx="38">
                  <c:v>3.8201192865074232</c:v>
                </c:pt>
                <c:pt idx="39">
                  <c:v>3.9206487414155129</c:v>
                </c:pt>
                <c:pt idx="40">
                  <c:v>4.0211781963236035</c:v>
                </c:pt>
                <c:pt idx="41">
                  <c:v>4.1217076512316941</c:v>
                </c:pt>
                <c:pt idx="42">
                  <c:v>4.2222371061397839</c:v>
                </c:pt>
                <c:pt idx="43">
                  <c:v>4.3227665610478727</c:v>
                </c:pt>
                <c:pt idx="44">
                  <c:v>4.4232960159559642</c:v>
                </c:pt>
                <c:pt idx="45">
                  <c:v>4.523825470864054</c:v>
                </c:pt>
                <c:pt idx="46">
                  <c:v>4.6243549257721428</c:v>
                </c:pt>
                <c:pt idx="47">
                  <c:v>4.7248843806802352</c:v>
                </c:pt>
                <c:pt idx="48">
                  <c:v>4.8254138355883249</c:v>
                </c:pt>
                <c:pt idx="49">
                  <c:v>4.9259432904964164</c:v>
                </c:pt>
                <c:pt idx="50">
                  <c:v>5.0264727454045035</c:v>
                </c:pt>
                <c:pt idx="51">
                  <c:v>5.127002200312595</c:v>
                </c:pt>
                <c:pt idx="52">
                  <c:v>5.2275316552206856</c:v>
                </c:pt>
                <c:pt idx="53">
                  <c:v>5.3280611101287754</c:v>
                </c:pt>
                <c:pt idx="54">
                  <c:v>5.4285905650368651</c:v>
                </c:pt>
                <c:pt idx="55">
                  <c:v>5.5291200199449548</c:v>
                </c:pt>
                <c:pt idx="56">
                  <c:v>5.6296494748530446</c:v>
                </c:pt>
                <c:pt idx="57">
                  <c:v>5.7301789297611343</c:v>
                </c:pt>
                <c:pt idx="58">
                  <c:v>5.8307083846692249</c:v>
                </c:pt>
                <c:pt idx="59">
                  <c:v>5.9312378395773155</c:v>
                </c:pt>
                <c:pt idx="60">
                  <c:v>6.0317672944854053</c:v>
                </c:pt>
                <c:pt idx="61">
                  <c:v>6.1322967493934941</c:v>
                </c:pt>
                <c:pt idx="62">
                  <c:v>6.2328262043015865</c:v>
                </c:pt>
                <c:pt idx="63">
                  <c:v>6.3333556592096754</c:v>
                </c:pt>
                <c:pt idx="64">
                  <c:v>6.4338851141177678</c:v>
                </c:pt>
                <c:pt idx="65">
                  <c:v>6.5344145690258566</c:v>
                </c:pt>
                <c:pt idx="66">
                  <c:v>6.6349440239339454</c:v>
                </c:pt>
                <c:pt idx="67">
                  <c:v>6.7354734788420361</c:v>
                </c:pt>
                <c:pt idx="68">
                  <c:v>6.8360029337501258</c:v>
                </c:pt>
                <c:pt idx="69">
                  <c:v>6.9365323886582182</c:v>
                </c:pt>
                <c:pt idx="70">
                  <c:v>7.0370618435663053</c:v>
                </c:pt>
                <c:pt idx="71">
                  <c:v>7.1375912984743959</c:v>
                </c:pt>
                <c:pt idx="72">
                  <c:v>7.2381207533824865</c:v>
                </c:pt>
                <c:pt idx="73">
                  <c:v>7.3386502082905771</c:v>
                </c:pt>
                <c:pt idx="74">
                  <c:v>7.4391796631986686</c:v>
                </c:pt>
                <c:pt idx="75">
                  <c:v>7.5397091181067557</c:v>
                </c:pt>
                <c:pt idx="76">
                  <c:v>7.6402385730148463</c:v>
                </c:pt>
                <c:pt idx="77">
                  <c:v>7.7407680279229369</c:v>
                </c:pt>
                <c:pt idx="78">
                  <c:v>7.8412974828310258</c:v>
                </c:pt>
                <c:pt idx="79">
                  <c:v>7.9418269377391164</c:v>
                </c:pt>
                <c:pt idx="80">
                  <c:v>8.042356392647207</c:v>
                </c:pt>
                <c:pt idx="81">
                  <c:v>8.1428858475552985</c:v>
                </c:pt>
                <c:pt idx="82">
                  <c:v>8.2434153024633883</c:v>
                </c:pt>
                <c:pt idx="83">
                  <c:v>8.3439447573714798</c:v>
                </c:pt>
                <c:pt idx="84">
                  <c:v>8.4444742122795677</c:v>
                </c:pt>
                <c:pt idx="85">
                  <c:v>8.5450036671876575</c:v>
                </c:pt>
                <c:pt idx="86">
                  <c:v>8.6455331220957454</c:v>
                </c:pt>
                <c:pt idx="87">
                  <c:v>8.7460625770038352</c:v>
                </c:pt>
                <c:pt idx="88">
                  <c:v>8.8465920319119284</c:v>
                </c:pt>
                <c:pt idx="89">
                  <c:v>8.9471214868200182</c:v>
                </c:pt>
                <c:pt idx="90">
                  <c:v>9.0476509417281079</c:v>
                </c:pt>
                <c:pt idx="91">
                  <c:v>9.1481803966361976</c:v>
                </c:pt>
                <c:pt idx="92">
                  <c:v>9.2487098515442856</c:v>
                </c:pt>
                <c:pt idx="93">
                  <c:v>9.3492393064523771</c:v>
                </c:pt>
                <c:pt idx="94">
                  <c:v>9.4497687613604704</c:v>
                </c:pt>
                <c:pt idx="95">
                  <c:v>9.5502982162685583</c:v>
                </c:pt>
                <c:pt idx="96">
                  <c:v>9.6508276711766499</c:v>
                </c:pt>
                <c:pt idx="97">
                  <c:v>9.7513571260847414</c:v>
                </c:pt>
                <c:pt idx="98">
                  <c:v>9.8518865809928329</c:v>
                </c:pt>
                <c:pt idx="99">
                  <c:v>9.9524160359009208</c:v>
                </c:pt>
                <c:pt idx="100">
                  <c:v>10.052945490809007</c:v>
                </c:pt>
                <c:pt idx="101">
                  <c:v>10.153474945717097</c:v>
                </c:pt>
                <c:pt idx="102">
                  <c:v>10.25400440062519</c:v>
                </c:pt>
                <c:pt idx="103">
                  <c:v>10.35453385553328</c:v>
                </c:pt>
                <c:pt idx="104">
                  <c:v>10.455063310441371</c:v>
                </c:pt>
                <c:pt idx="105">
                  <c:v>10.555592765349459</c:v>
                </c:pt>
                <c:pt idx="106">
                  <c:v>10.656122220257551</c:v>
                </c:pt>
                <c:pt idx="107">
                  <c:v>10.756651675165639</c:v>
                </c:pt>
                <c:pt idx="108">
                  <c:v>10.85718113007373</c:v>
                </c:pt>
                <c:pt idx="109">
                  <c:v>10.95771058498182</c:v>
                </c:pt>
                <c:pt idx="110">
                  <c:v>11.05824003988991</c:v>
                </c:pt>
                <c:pt idx="111">
                  <c:v>11.158769494797999</c:v>
                </c:pt>
                <c:pt idx="112">
                  <c:v>11.259298949706089</c:v>
                </c:pt>
                <c:pt idx="113">
                  <c:v>11.359828404614181</c:v>
                </c:pt>
                <c:pt idx="114">
                  <c:v>11.460357859522269</c:v>
                </c:pt>
                <c:pt idx="115">
                  <c:v>11.56088731443036</c:v>
                </c:pt>
                <c:pt idx="116">
                  <c:v>11.66141676933845</c:v>
                </c:pt>
                <c:pt idx="117">
                  <c:v>11.76194622424654</c:v>
                </c:pt>
                <c:pt idx="118">
                  <c:v>11.862475679154631</c:v>
                </c:pt>
                <c:pt idx="119">
                  <c:v>11.963005134062719</c:v>
                </c:pt>
                <c:pt idx="120">
                  <c:v>12.063534588970811</c:v>
                </c:pt>
                <c:pt idx="121">
                  <c:v>12.164064043878899</c:v>
                </c:pt>
                <c:pt idx="122">
                  <c:v>12.264593498786988</c:v>
                </c:pt>
                <c:pt idx="123">
                  <c:v>12.365122953695082</c:v>
                </c:pt>
                <c:pt idx="124">
                  <c:v>12.465652408603173</c:v>
                </c:pt>
                <c:pt idx="125">
                  <c:v>12.566181863511261</c:v>
                </c:pt>
                <c:pt idx="126">
                  <c:v>12.666711318419351</c:v>
                </c:pt>
                <c:pt idx="127">
                  <c:v>12.767240773327442</c:v>
                </c:pt>
                <c:pt idx="128">
                  <c:v>12.867770228235536</c:v>
                </c:pt>
                <c:pt idx="129">
                  <c:v>12.968299683143622</c:v>
                </c:pt>
                <c:pt idx="130">
                  <c:v>13.068829138051713</c:v>
                </c:pt>
                <c:pt idx="131">
                  <c:v>13.169358592959803</c:v>
                </c:pt>
                <c:pt idx="132">
                  <c:v>13.269888047867891</c:v>
                </c:pt>
                <c:pt idx="133">
                  <c:v>13.370417502775981</c:v>
                </c:pt>
                <c:pt idx="134">
                  <c:v>13.470946957684072</c:v>
                </c:pt>
                <c:pt idx="135">
                  <c:v>13.571476412592158</c:v>
                </c:pt>
                <c:pt idx="136">
                  <c:v>13.672005867500252</c:v>
                </c:pt>
                <c:pt idx="137">
                  <c:v>13.77253532240834</c:v>
                </c:pt>
                <c:pt idx="138">
                  <c:v>13.873064777316436</c:v>
                </c:pt>
                <c:pt idx="139">
                  <c:v>13.973594232224521</c:v>
                </c:pt>
                <c:pt idx="140">
                  <c:v>14.074123687132611</c:v>
                </c:pt>
                <c:pt idx="141">
                  <c:v>14.174653142040704</c:v>
                </c:pt>
                <c:pt idx="142">
                  <c:v>14.275182596948792</c:v>
                </c:pt>
                <c:pt idx="143">
                  <c:v>14.375712051856882</c:v>
                </c:pt>
                <c:pt idx="144">
                  <c:v>14.476241506764973</c:v>
                </c:pt>
                <c:pt idx="145">
                  <c:v>14.576770961673061</c:v>
                </c:pt>
                <c:pt idx="146">
                  <c:v>14.677300416581154</c:v>
                </c:pt>
                <c:pt idx="147">
                  <c:v>14.777829871489244</c:v>
                </c:pt>
                <c:pt idx="148">
                  <c:v>14.878359326397337</c:v>
                </c:pt>
                <c:pt idx="149">
                  <c:v>14.978888781305422</c:v>
                </c:pt>
                <c:pt idx="150">
                  <c:v>15.079418236213511</c:v>
                </c:pt>
                <c:pt idx="151">
                  <c:v>15.179947691121603</c:v>
                </c:pt>
                <c:pt idx="152">
                  <c:v>15.280477146029693</c:v>
                </c:pt>
                <c:pt idx="153">
                  <c:v>15.381006600937786</c:v>
                </c:pt>
                <c:pt idx="154">
                  <c:v>15.481536055845874</c:v>
                </c:pt>
                <c:pt idx="155">
                  <c:v>15.582065510753964</c:v>
                </c:pt>
                <c:pt idx="156">
                  <c:v>15.682594965662052</c:v>
                </c:pt>
                <c:pt idx="157">
                  <c:v>15.783124420570145</c:v>
                </c:pt>
                <c:pt idx="158">
                  <c:v>15.883653875478233</c:v>
                </c:pt>
                <c:pt idx="159">
                  <c:v>15.984183330386321</c:v>
                </c:pt>
                <c:pt idx="160">
                  <c:v>16.084712785294414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20800"/>
        <c:axId val="185427072"/>
      </c:scatterChart>
      <c:valAx>
        <c:axId val="185420800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427072"/>
        <c:crosses val="autoZero"/>
        <c:crossBetween val="midCat"/>
      </c:valAx>
      <c:valAx>
        <c:axId val="185427072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420800"/>
        <c:crosses val="autoZero"/>
        <c:crossBetween val="midCat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1359554936015"/>
          <c:y val="4.6260498687664041E-2"/>
          <c:w val="0.81124037724949449"/>
          <c:h val="0.78004381031318448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'conversion to EC8'!$E$2</c:f>
              <c:strCache>
                <c:ptCount val="1"/>
                <c:pt idx="0">
                  <c:v>type IV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'conversion to EC8'!$A$3:$A$6</c:f>
              <c:numCache>
                <c:formatCode>General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</c:numCache>
            </c:numRef>
          </c:xVal>
          <c:yVal>
            <c:numRef>
              <c:f>'conversion to EC8'!$E$3:$E$6</c:f>
              <c:numCache>
                <c:formatCode>General</c:formatCode>
                <c:ptCount val="4"/>
                <c:pt idx="0">
                  <c:v>1.6</c:v>
                </c:pt>
                <c:pt idx="1">
                  <c:v>1.6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'conversion to EC8'!$D$2</c:f>
              <c:strCache>
                <c:ptCount val="1"/>
                <c:pt idx="0">
                  <c:v>type III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'conversion to EC8'!$A$3:$A$6</c:f>
              <c:numCache>
                <c:formatCode>General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</c:numCache>
            </c:numRef>
          </c:xVal>
          <c:yVal>
            <c:numRef>
              <c:f>'conversion to EC8'!$D$3:$D$6</c:f>
              <c:numCache>
                <c:formatCode>General</c:formatCode>
                <c:ptCount val="4"/>
                <c:pt idx="0">
                  <c:v>1.28</c:v>
                </c:pt>
                <c:pt idx="1">
                  <c:v>1.28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'conversion to EC8'!$C$2</c:f>
              <c:strCache>
                <c:ptCount val="1"/>
                <c:pt idx="0">
                  <c:v>type II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xVal>
            <c:numRef>
              <c:f>'conversion to EC8'!$A$3:$A$6</c:f>
              <c:numCache>
                <c:formatCode>General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</c:numCache>
            </c:numRef>
          </c:xVal>
          <c:yVal>
            <c:numRef>
              <c:f>'conversion to EC8'!$C$3:$C$6</c:f>
              <c:numCache>
                <c:formatCode>General</c:formatCode>
                <c:ptCount val="4"/>
                <c:pt idx="0">
                  <c:v>1.04</c:v>
                </c:pt>
                <c:pt idx="1">
                  <c:v>1.04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'conversion to EC8'!$B$2</c:f>
              <c:strCache>
                <c:ptCount val="1"/>
                <c:pt idx="0">
                  <c:v>type I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'conversion to EC8'!$A$3:$A$6</c:f>
              <c:numCache>
                <c:formatCode>General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</c:numCache>
            </c:numRef>
          </c:xVal>
          <c:yVal>
            <c:numRef>
              <c:f>'conversion to EC8'!$B$3:$B$6</c:f>
              <c:numCache>
                <c:formatCode>General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83616"/>
        <c:axId val="185189888"/>
      </c:scatterChart>
      <c:valAx>
        <c:axId val="185183616"/>
        <c:scaling>
          <c:orientation val="minMax"/>
          <c:max val="0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a</a:t>
                </a:r>
                <a:r>
                  <a:rPr lang="es-ES" sz="1200" baseline="-25000"/>
                  <a:t>b</a:t>
                </a:r>
                <a:r>
                  <a:rPr lang="es-ES" sz="1200"/>
                  <a:t>·</a:t>
                </a:r>
                <a:r>
                  <a:rPr lang="el-GR" sz="1200"/>
                  <a:t>γ</a:t>
                </a:r>
                <a:r>
                  <a:rPr lang="es-ES" sz="1200" baseline="-25000"/>
                  <a:t>I</a:t>
                </a:r>
                <a:r>
                  <a:rPr lang="es-ES" sz="1200"/>
                  <a:t> [g]</a:t>
                </a:r>
              </a:p>
            </c:rich>
          </c:tx>
          <c:layout>
            <c:manualLayout>
              <c:xMode val="edge"/>
              <c:yMode val="edge"/>
              <c:x val="0.48585892074495474"/>
              <c:y val="0.9115288220551378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189888"/>
        <c:crosses val="autoZero"/>
        <c:crossBetween val="midCat"/>
        <c:majorUnit val="0.1"/>
      </c:valAx>
      <c:valAx>
        <c:axId val="185189888"/>
        <c:scaling>
          <c:orientation val="minMax"/>
          <c:max val="1.8"/>
          <c:min val="0.60000000000000009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</a:p>
            </c:rich>
          </c:tx>
          <c:layout>
            <c:manualLayout>
              <c:xMode val="edge"/>
              <c:yMode val="edge"/>
              <c:x val="4.1620515138956916E-3"/>
              <c:y val="0.4267606022931343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183616"/>
        <c:crosses val="autoZero"/>
        <c:crossBetween val="midCat"/>
        <c:majorUnit val="0.4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305981489155958"/>
          <c:y val="6.4615081009610636E-2"/>
          <c:w val="0.21071820567883559"/>
          <c:h val="0.36256467941507314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0591579630246"/>
          <c:y val="4.6260498687664041E-2"/>
          <c:w val="0.78824820953432262"/>
          <c:h val="0.80357325922494982"/>
        </c:manualLayout>
      </c:layout>
      <c:scatterChart>
        <c:scatterStyle val="lineMarker"/>
        <c:varyColors val="0"/>
        <c:ser>
          <c:idx val="3"/>
          <c:order val="0"/>
          <c:tx>
            <c:strRef>
              <c:f>'conversion to EC8'!$I$2</c:f>
              <c:strCache>
                <c:ptCount val="1"/>
                <c:pt idx="0">
                  <c:v>γI=1.00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'conversion to EC8'!$H$4:$H$79</c:f>
              <c:numCache>
                <c:formatCode>0.000</c:formatCode>
                <c:ptCount val="7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</c:numCache>
            </c:numRef>
          </c:xVal>
          <c:yVal>
            <c:numRef>
              <c:f>'conversion to EC8'!$I$4:$I$79</c:f>
              <c:numCache>
                <c:formatCode>0.000</c:formatCode>
                <c:ptCount val="76"/>
                <c:pt idx="0">
                  <c:v>0</c:v>
                </c:pt>
                <c:pt idx="1">
                  <c:v>7.8504573653947664E-3</c:v>
                </c:pt>
                <c:pt idx="2">
                  <c:v>1.5700914730789533E-2</c:v>
                </c:pt>
                <c:pt idx="3">
                  <c:v>2.3551372096184298E-2</c:v>
                </c:pt>
                <c:pt idx="4">
                  <c:v>3.1401829461579066E-2</c:v>
                </c:pt>
                <c:pt idx="5">
                  <c:v>3.9252286826973834E-2</c:v>
                </c:pt>
                <c:pt idx="6">
                  <c:v>4.7102744192368595E-2</c:v>
                </c:pt>
                <c:pt idx="7">
                  <c:v>5.495320155776337E-2</c:v>
                </c:pt>
                <c:pt idx="8">
                  <c:v>6.2803658923158132E-2</c:v>
                </c:pt>
                <c:pt idx="9">
                  <c:v>7.0654116288552893E-2</c:v>
                </c:pt>
                <c:pt idx="10">
                  <c:v>7.8504573653947668E-2</c:v>
                </c:pt>
                <c:pt idx="11">
                  <c:v>8.7074656277836948E-2</c:v>
                </c:pt>
                <c:pt idx="12">
                  <c:v>9.5775579857816137E-2</c:v>
                </c:pt>
                <c:pt idx="13">
                  <c:v>0.10460734439388525</c:v>
                </c:pt>
                <c:pt idx="14">
                  <c:v>0.11356994988604428</c:v>
                </c:pt>
                <c:pt idx="15">
                  <c:v>0.12266339633429323</c:v>
                </c:pt>
                <c:pt idx="16">
                  <c:v>0.13188768373863208</c:v>
                </c:pt>
                <c:pt idx="17">
                  <c:v>0.14124281209906084</c:v>
                </c:pt>
                <c:pt idx="18">
                  <c:v>0.15072878141557952</c:v>
                </c:pt>
                <c:pt idx="19">
                  <c:v>0.1603455916881881</c:v>
                </c:pt>
                <c:pt idx="20">
                  <c:v>0.1700932429168866</c:v>
                </c:pt>
                <c:pt idx="21">
                  <c:v>0.179971735101675</c:v>
                </c:pt>
                <c:pt idx="22">
                  <c:v>0.18998106824255331</c:v>
                </c:pt>
                <c:pt idx="23">
                  <c:v>0.20012124233952158</c:v>
                </c:pt>
                <c:pt idx="24">
                  <c:v>0.21039225739257969</c:v>
                </c:pt>
                <c:pt idx="25">
                  <c:v>0.22079411340172778</c:v>
                </c:pt>
                <c:pt idx="26">
                  <c:v>0.23132681036696576</c:v>
                </c:pt>
                <c:pt idx="27">
                  <c:v>0.24199034828829369</c:v>
                </c:pt>
                <c:pt idx="28">
                  <c:v>0.25278472716571149</c:v>
                </c:pt>
                <c:pt idx="29">
                  <c:v>0.26370994699921918</c:v>
                </c:pt>
                <c:pt idx="30">
                  <c:v>0.27476600778881682</c:v>
                </c:pt>
                <c:pt idx="31">
                  <c:v>0.28595290953450436</c:v>
                </c:pt>
                <c:pt idx="32">
                  <c:v>0.2972706522362818</c:v>
                </c:pt>
                <c:pt idx="33">
                  <c:v>0.30871923589414918</c:v>
                </c:pt>
                <c:pt idx="34">
                  <c:v>0.32029866050810651</c:v>
                </c:pt>
                <c:pt idx="35">
                  <c:v>0.33200892607815358</c:v>
                </c:pt>
                <c:pt idx="36">
                  <c:v>0.34385003260429076</c:v>
                </c:pt>
                <c:pt idx="37">
                  <c:v>0.35582198008651778</c:v>
                </c:pt>
                <c:pt idx="38">
                  <c:v>0.36792476852483469</c:v>
                </c:pt>
                <c:pt idx="39">
                  <c:v>0.38015839791924155</c:v>
                </c:pt>
                <c:pt idx="40">
                  <c:v>0.39252286826973831</c:v>
                </c:pt>
                <c:pt idx="41">
                  <c:v>0.4023359399764817</c:v>
                </c:pt>
                <c:pt idx="42">
                  <c:v>0.41214901168322515</c:v>
                </c:pt>
                <c:pt idx="43">
                  <c:v>0.42196208338996866</c:v>
                </c:pt>
                <c:pt idx="44">
                  <c:v>0.4317751550967121</c:v>
                </c:pt>
                <c:pt idx="45">
                  <c:v>0.44158822680345555</c:v>
                </c:pt>
                <c:pt idx="46">
                  <c:v>0.45140129851019906</c:v>
                </c:pt>
                <c:pt idx="47">
                  <c:v>0.46121437021694245</c:v>
                </c:pt>
                <c:pt idx="48">
                  <c:v>0.4710274419236859</c:v>
                </c:pt>
                <c:pt idx="49">
                  <c:v>0.4808405136304294</c:v>
                </c:pt>
                <c:pt idx="50">
                  <c:v>0.49065358533717285</c:v>
                </c:pt>
                <c:pt idx="51">
                  <c:v>0.50046665704391635</c:v>
                </c:pt>
                <c:pt idx="52">
                  <c:v>0.51027972875065974</c:v>
                </c:pt>
                <c:pt idx="53">
                  <c:v>0.52009280045740325</c:v>
                </c:pt>
                <c:pt idx="54">
                  <c:v>0.52990587216414675</c:v>
                </c:pt>
                <c:pt idx="55">
                  <c:v>0.53971894387089014</c:v>
                </c:pt>
                <c:pt idx="56">
                  <c:v>0.54953201557763365</c:v>
                </c:pt>
                <c:pt idx="57">
                  <c:v>0.55934508728437704</c:v>
                </c:pt>
                <c:pt idx="58">
                  <c:v>0.56915815899112043</c:v>
                </c:pt>
                <c:pt idx="59">
                  <c:v>0.57897123069786394</c:v>
                </c:pt>
                <c:pt idx="60">
                  <c:v>0.58878430240460744</c:v>
                </c:pt>
                <c:pt idx="61">
                  <c:v>0.59859737411135083</c:v>
                </c:pt>
                <c:pt idx="62">
                  <c:v>0.60841044581809434</c:v>
                </c:pt>
                <c:pt idx="63">
                  <c:v>0.61822351752483784</c:v>
                </c:pt>
                <c:pt idx="64">
                  <c:v>0.62803658923158123</c:v>
                </c:pt>
                <c:pt idx="65">
                  <c:v>0.63784966093832474</c:v>
                </c:pt>
                <c:pt idx="66">
                  <c:v>0.64766273264506824</c:v>
                </c:pt>
                <c:pt idx="67">
                  <c:v>0.65747580435181163</c:v>
                </c:pt>
                <c:pt idx="68">
                  <c:v>0.66728887605855514</c:v>
                </c:pt>
                <c:pt idx="69">
                  <c:v>0.67710194776529853</c:v>
                </c:pt>
                <c:pt idx="70">
                  <c:v>0.68691501947204192</c:v>
                </c:pt>
                <c:pt idx="71">
                  <c:v>0.69672809117878542</c:v>
                </c:pt>
                <c:pt idx="72">
                  <c:v>0.70654116288552893</c:v>
                </c:pt>
                <c:pt idx="73">
                  <c:v>0.71635423459227232</c:v>
                </c:pt>
                <c:pt idx="74">
                  <c:v>0.72616730629901582</c:v>
                </c:pt>
                <c:pt idx="75">
                  <c:v>0.73598037800575922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'conversion to EC8'!$J$2</c:f>
              <c:strCache>
                <c:ptCount val="1"/>
                <c:pt idx="0">
                  <c:v>γI=1.30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'conversion to EC8'!$H$4:$H$79</c:f>
              <c:numCache>
                <c:formatCode>0.000</c:formatCode>
                <c:ptCount val="7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</c:numCache>
            </c:numRef>
          </c:xVal>
          <c:yVal>
            <c:numRef>
              <c:f>'conversion to EC8'!$J$4:$J$79</c:f>
              <c:numCache>
                <c:formatCode>0.000</c:formatCode>
                <c:ptCount val="76"/>
                <c:pt idx="0">
                  <c:v>0</c:v>
                </c:pt>
                <c:pt idx="1">
                  <c:v>7.8504573653947664E-3</c:v>
                </c:pt>
                <c:pt idx="2">
                  <c:v>1.5700914730789533E-2</c:v>
                </c:pt>
                <c:pt idx="3">
                  <c:v>2.3551372096184298E-2</c:v>
                </c:pt>
                <c:pt idx="4">
                  <c:v>3.1401829461579066E-2</c:v>
                </c:pt>
                <c:pt idx="5">
                  <c:v>3.9252286826973834E-2</c:v>
                </c:pt>
                <c:pt idx="6">
                  <c:v>4.7102744192368595E-2</c:v>
                </c:pt>
                <c:pt idx="7">
                  <c:v>5.495320155776337E-2</c:v>
                </c:pt>
                <c:pt idx="8">
                  <c:v>6.3013004452901991E-2</c:v>
                </c:pt>
                <c:pt idx="9">
                  <c:v>7.1655049602640727E-2</c:v>
                </c:pt>
                <c:pt idx="10">
                  <c:v>8.0467187995296355E-2</c:v>
                </c:pt>
                <c:pt idx="11">
                  <c:v>8.9449419630868859E-2</c:v>
                </c:pt>
                <c:pt idx="12">
                  <c:v>9.8601744509358255E-2</c:v>
                </c:pt>
                <c:pt idx="13">
                  <c:v>0.10792416263076454</c:v>
                </c:pt>
                <c:pt idx="14">
                  <c:v>0.11741667399508772</c:v>
                </c:pt>
                <c:pt idx="15">
                  <c:v>0.12707927860232779</c:v>
                </c:pt>
                <c:pt idx="16">
                  <c:v>0.13691197645248473</c:v>
                </c:pt>
                <c:pt idx="17">
                  <c:v>0.14691476754555857</c:v>
                </c:pt>
                <c:pt idx="18">
                  <c:v>0.15708765188154927</c:v>
                </c:pt>
                <c:pt idx="19">
                  <c:v>0.16743062946045686</c:v>
                </c:pt>
                <c:pt idx="20">
                  <c:v>0.17794370028228138</c:v>
                </c:pt>
                <c:pt idx="21">
                  <c:v>0.18862686434702272</c:v>
                </c:pt>
                <c:pt idx="22">
                  <c:v>0.19948012165468101</c:v>
                </c:pt>
                <c:pt idx="23">
                  <c:v>0.21050347220525617</c:v>
                </c:pt>
                <c:pt idx="24">
                  <c:v>0.22169691599874816</c:v>
                </c:pt>
                <c:pt idx="25">
                  <c:v>0.23306045303515713</c:v>
                </c:pt>
                <c:pt idx="26">
                  <c:v>0.24459408331448293</c:v>
                </c:pt>
                <c:pt idx="27">
                  <c:v>0.25629780683672565</c:v>
                </c:pt>
                <c:pt idx="28">
                  <c:v>0.26817162360188523</c:v>
                </c:pt>
                <c:pt idx="29">
                  <c:v>0.28021553360996165</c:v>
                </c:pt>
                <c:pt idx="30">
                  <c:v>0.29242953686095507</c:v>
                </c:pt>
                <c:pt idx="31">
                  <c:v>0.30420522290904717</c:v>
                </c:pt>
                <c:pt idx="32">
                  <c:v>0.31401829461579062</c:v>
                </c:pt>
                <c:pt idx="33">
                  <c:v>0.32383136632253412</c:v>
                </c:pt>
                <c:pt idx="34">
                  <c:v>0.33364443802927757</c:v>
                </c:pt>
                <c:pt idx="35">
                  <c:v>0.34345750973602096</c:v>
                </c:pt>
                <c:pt idx="36">
                  <c:v>0.35327058144276446</c:v>
                </c:pt>
                <c:pt idx="37">
                  <c:v>0.36308365314950791</c:v>
                </c:pt>
                <c:pt idx="38">
                  <c:v>0.37289672485625136</c:v>
                </c:pt>
                <c:pt idx="39">
                  <c:v>0.38270979656299481</c:v>
                </c:pt>
                <c:pt idx="40">
                  <c:v>0.39252286826973831</c:v>
                </c:pt>
                <c:pt idx="41">
                  <c:v>0.4023359399764817</c:v>
                </c:pt>
                <c:pt idx="42">
                  <c:v>0.41214901168322515</c:v>
                </c:pt>
                <c:pt idx="43">
                  <c:v>0.42196208338996866</c:v>
                </c:pt>
                <c:pt idx="44">
                  <c:v>0.4317751550967121</c:v>
                </c:pt>
                <c:pt idx="45">
                  <c:v>0.44158822680345555</c:v>
                </c:pt>
                <c:pt idx="46">
                  <c:v>0.45140129851019906</c:v>
                </c:pt>
                <c:pt idx="47">
                  <c:v>0.46121437021694245</c:v>
                </c:pt>
                <c:pt idx="48">
                  <c:v>0.4710274419236859</c:v>
                </c:pt>
                <c:pt idx="49">
                  <c:v>0.4808405136304294</c:v>
                </c:pt>
                <c:pt idx="50">
                  <c:v>0.49065358533717285</c:v>
                </c:pt>
                <c:pt idx="51">
                  <c:v>0.50046665704391635</c:v>
                </c:pt>
                <c:pt idx="52">
                  <c:v>0.51027972875065974</c:v>
                </c:pt>
                <c:pt idx="53">
                  <c:v>0.52009280045740325</c:v>
                </c:pt>
                <c:pt idx="54">
                  <c:v>0.52990587216414675</c:v>
                </c:pt>
                <c:pt idx="55">
                  <c:v>0.53971894387089014</c:v>
                </c:pt>
                <c:pt idx="56">
                  <c:v>0.54953201557763365</c:v>
                </c:pt>
                <c:pt idx="57">
                  <c:v>0.55934508728437704</c:v>
                </c:pt>
                <c:pt idx="58">
                  <c:v>0.56915815899112043</c:v>
                </c:pt>
                <c:pt idx="59">
                  <c:v>0.57897123069786394</c:v>
                </c:pt>
                <c:pt idx="60">
                  <c:v>0.58878430240460744</c:v>
                </c:pt>
                <c:pt idx="61">
                  <c:v>0.59859737411135083</c:v>
                </c:pt>
                <c:pt idx="62">
                  <c:v>0.60841044581809434</c:v>
                </c:pt>
                <c:pt idx="63">
                  <c:v>0.61822351752483784</c:v>
                </c:pt>
                <c:pt idx="64">
                  <c:v>0.62803658923158123</c:v>
                </c:pt>
                <c:pt idx="65">
                  <c:v>0.63784966093832474</c:v>
                </c:pt>
                <c:pt idx="66">
                  <c:v>0.64766273264506824</c:v>
                </c:pt>
                <c:pt idx="67">
                  <c:v>0.65747580435181163</c:v>
                </c:pt>
                <c:pt idx="68">
                  <c:v>0.66728887605855514</c:v>
                </c:pt>
                <c:pt idx="69">
                  <c:v>0.67710194776529853</c:v>
                </c:pt>
                <c:pt idx="70">
                  <c:v>0.68691501947204192</c:v>
                </c:pt>
                <c:pt idx="71">
                  <c:v>0.69672809117878542</c:v>
                </c:pt>
                <c:pt idx="72">
                  <c:v>0.70654116288552893</c:v>
                </c:pt>
                <c:pt idx="73">
                  <c:v>0.71635423459227232</c:v>
                </c:pt>
                <c:pt idx="74">
                  <c:v>0.72616730629901582</c:v>
                </c:pt>
                <c:pt idx="75">
                  <c:v>0.73598037800575922</c:v>
                </c:pt>
              </c:numCache>
            </c:numRef>
          </c:yVal>
          <c:smooth val="0"/>
        </c:ser>
        <c:ser>
          <c:idx val="1"/>
          <c:order val="2"/>
          <c:tx>
            <c:v>diagonal</c:v>
          </c:tx>
          <c:spPr>
            <a:ln w="9525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40576"/>
        <c:axId val="185250944"/>
      </c:scatterChart>
      <c:valAx>
        <c:axId val="185240576"/>
        <c:scaling>
          <c:orientation val="minMax"/>
          <c:max val="0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a</a:t>
                </a:r>
                <a:r>
                  <a:rPr lang="es-ES" sz="1200" baseline="-25000"/>
                  <a:t>b</a:t>
                </a:r>
                <a:r>
                  <a:rPr lang="es-ES" sz="1200"/>
                  <a:t> [g]</a:t>
                </a:r>
              </a:p>
            </c:rich>
          </c:tx>
          <c:layout>
            <c:manualLayout>
              <c:xMode val="edge"/>
              <c:yMode val="edge"/>
              <c:x val="0.51854974935149389"/>
              <c:y val="0.9272150687046472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250944"/>
        <c:crosses val="autoZero"/>
        <c:crossBetween val="midCat"/>
        <c:majorUnit val="0.1"/>
      </c:valAx>
      <c:valAx>
        <c:axId val="185250944"/>
        <c:scaling>
          <c:orientation val="minMax"/>
          <c:max val="0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a</a:t>
                </a:r>
                <a:r>
                  <a:rPr lang="es-ES" sz="1200" baseline="-25000"/>
                  <a:t>gR</a:t>
                </a:r>
                <a:r>
                  <a:rPr lang="es-ES" sz="1200"/>
                  <a:t> [g]</a:t>
                </a:r>
              </a:p>
            </c:rich>
          </c:tx>
          <c:layout>
            <c:manualLayout>
              <c:xMode val="edge"/>
              <c:yMode val="edge"/>
              <c:x val="4.1621518783390597E-3"/>
              <c:y val="0.3679370078740157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5240576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7512518770949959"/>
          <c:y val="0.68791014358499303"/>
          <c:w val="0.25895945899611339"/>
          <c:h val="0.14182677165354332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'PGS-1 (1968)'!$L$1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'PGS-1 (1968)'!$K$3:$K$403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8.1249999999999805</c:v>
                </c:pt>
                <c:pt idx="326">
                  <c:v>8.1499999999999897</c:v>
                </c:pt>
                <c:pt idx="327">
                  <c:v>8.1749999999999901</c:v>
                </c:pt>
                <c:pt idx="328">
                  <c:v>8.1999999999999797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8.2749999999999897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'PGS-1 (1968)'!$L$3:$L$403</c:f>
              <c:numCache>
                <c:formatCode>0.0000</c:formatCode>
                <c:ptCount val="401"/>
                <c:pt idx="1">
                  <c:v>0.22161288268929993</c:v>
                </c:pt>
                <c:pt idx="2">
                  <c:v>0.17589426155534996</c:v>
                </c:pt>
                <c:pt idx="3">
                  <c:v>0.15365779075397074</c:v>
                </c:pt>
                <c:pt idx="4">
                  <c:v>0.13960736791406606</c:v>
                </c:pt>
                <c:pt idx="5">
                  <c:v>0.12959999999999999</c:v>
                </c:pt>
                <c:pt idx="6">
                  <c:v>0.1219582693429813</c:v>
                </c:pt>
                <c:pt idx="7">
                  <c:v>0.11584989814851518</c:v>
                </c:pt>
                <c:pt idx="8">
                  <c:v>0.11080644134464997</c:v>
                </c:pt>
                <c:pt idx="9">
                  <c:v>0.10654036161107633</c:v>
                </c:pt>
                <c:pt idx="10">
                  <c:v>0.10286358816753934</c:v>
                </c:pt>
                <c:pt idx="11">
                  <c:v>9.9646972393790348E-2</c:v>
                </c:pt>
                <c:pt idx="12">
                  <c:v>9.6798342525634767E-2</c:v>
                </c:pt>
                <c:pt idx="13">
                  <c:v>9.4249824938413246E-2</c:v>
                </c:pt>
                <c:pt idx="14">
                  <c:v>9.1950125095680887E-2</c:v>
                </c:pt>
                <c:pt idx="15">
                  <c:v>8.9859621155842284E-2</c:v>
                </c:pt>
                <c:pt idx="16">
                  <c:v>8.7947130777674992E-2</c:v>
                </c:pt>
                <c:pt idx="17">
                  <c:v>8.6187714132300905E-2</c:v>
                </c:pt>
                <c:pt idx="18">
                  <c:v>8.4561141049247474E-2</c:v>
                </c:pt>
                <c:pt idx="19">
                  <c:v>8.3050796642793065E-2</c:v>
                </c:pt>
                <c:pt idx="20">
                  <c:v>8.1642884033187785E-2</c:v>
                </c:pt>
                <c:pt idx="21">
                  <c:v>7.6500793346329268E-2</c:v>
                </c:pt>
                <c:pt idx="22">
                  <c:v>7.1899867637885875E-2</c:v>
                </c:pt>
                <c:pt idx="23">
                  <c:v>6.7762260287748413E-2</c:v>
                </c:pt>
                <c:pt idx="24">
                  <c:v>6.4024079480821144E-2</c:v>
                </c:pt>
                <c:pt idx="25">
                  <c:v>6.0632431819582E-2</c:v>
                </c:pt>
                <c:pt idx="26">
                  <c:v>5.754318125194454E-2</c:v>
                </c:pt>
                <c:pt idx="27">
                  <c:v>5.471923029365431E-2</c:v>
                </c:pt>
                <c:pt idx="28">
                  <c:v>5.2129187609104066E-2</c:v>
                </c:pt>
                <c:pt idx="29">
                  <c:v>4.9746324839427494E-2</c:v>
                </c:pt>
                <c:pt idx="30">
                  <c:v>4.7547752384082625E-2</c:v>
                </c:pt>
                <c:pt idx="31">
                  <c:v>4.5513762631438553E-2</c:v>
                </c:pt>
                <c:pt idx="32">
                  <c:v>4.3627302473145647E-2</c:v>
                </c:pt>
                <c:pt idx="33">
                  <c:v>4.187354652372182E-2</c:v>
                </c:pt>
                <c:pt idx="34">
                  <c:v>4.0239549435396746E-2</c:v>
                </c:pt>
                <c:pt idx="35">
                  <c:v>3.8713960817875682E-2</c:v>
                </c:pt>
                <c:pt idx="36">
                  <c:v>3.7286790071446314E-2</c:v>
                </c:pt>
                <c:pt idx="37">
                  <c:v>3.5949211286892817E-2</c:v>
                </c:pt>
                <c:pt idx="38">
                  <c:v>3.4693400515149131E-2</c:v>
                </c:pt>
                <c:pt idx="39">
                  <c:v>3.3512399346985869E-2</c:v>
                </c:pt>
                <c:pt idx="40">
                  <c:v>3.2400000000000005E-2</c:v>
                </c:pt>
                <c:pt idx="41">
                  <c:v>3.1350648082222869E-2</c:v>
                </c:pt>
                <c:pt idx="42">
                  <c:v>3.0359359958591223E-2</c:v>
                </c:pt>
                <c:pt idx="43">
                  <c:v>2.9421652239823987E-2</c:v>
                </c:pt>
                <c:pt idx="44">
                  <c:v>2.8533481381188587E-2</c:v>
                </c:pt>
                <c:pt idx="45">
                  <c:v>2.7691191749902245E-2</c:v>
                </c:pt>
                <c:pt idx="46">
                  <c:v>2.68914708161287E-2</c:v>
                </c:pt>
                <c:pt idx="47">
                  <c:v>2.6131310360140176E-2</c:v>
                </c:pt>
                <c:pt idx="48">
                  <c:v>2.5407972779787773E-2</c:v>
                </c:pt>
                <c:pt idx="49">
                  <c:v>2.4718961737635058E-2</c:v>
                </c:pt>
                <c:pt idx="50">
                  <c:v>2.406199651344865E-2</c:v>
                </c:pt>
                <c:pt idx="51">
                  <c:v>2.3434989531035441E-2</c:v>
                </c:pt>
                <c:pt idx="52">
                  <c:v>2.2836026613233383E-2</c:v>
                </c:pt>
                <c:pt idx="53">
                  <c:v>2.2263349588791916E-2</c:v>
                </c:pt>
                <c:pt idx="54">
                  <c:v>2.1715340932759251E-2</c:v>
                </c:pt>
                <c:pt idx="55">
                  <c:v>2.1190510170083693E-2</c:v>
                </c:pt>
                <c:pt idx="56">
                  <c:v>2.0687481812234853E-2</c:v>
                </c:pt>
                <c:pt idx="57">
                  <c:v>2.0204984630204353E-2</c:v>
                </c:pt>
                <c:pt idx="58">
                  <c:v>1.9741842095414745E-2</c:v>
                </c:pt>
                <c:pt idx="59">
                  <c:v>1.9296963843792123E-2</c:v>
                </c:pt>
                <c:pt idx="60">
                  <c:v>1.8869338038304057E-2</c:v>
                </c:pt>
                <c:pt idx="61">
                  <c:v>1.8458024522251894E-2</c:v>
                </c:pt>
                <c:pt idx="62">
                  <c:v>1.8062148670044124E-2</c:v>
                </c:pt>
                <c:pt idx="63">
                  <c:v>1.7680895854481803E-2</c:v>
                </c:pt>
                <c:pt idx="64">
                  <c:v>1.731350646010156E-2</c:v>
                </c:pt>
                <c:pt idx="65">
                  <c:v>1.6959271381130934E-2</c:v>
                </c:pt>
                <c:pt idx="66">
                  <c:v>1.6617527950348841E-2</c:v>
                </c:pt>
                <c:pt idx="67">
                  <c:v>1.6287656251806969E-2</c:v>
                </c:pt>
                <c:pt idx="68">
                  <c:v>1.596907577611879E-2</c:v>
                </c:pt>
                <c:pt idx="69">
                  <c:v>1.566124238199755E-2</c:v>
                </c:pt>
                <c:pt idx="70">
                  <c:v>1.5363645532037878E-2</c:v>
                </c:pt>
                <c:pt idx="71">
                  <c:v>1.5075805774483053E-2</c:v>
                </c:pt>
                <c:pt idx="72">
                  <c:v>1.4797272445982824E-2</c:v>
                </c:pt>
                <c:pt idx="73">
                  <c:v>1.452762157319348E-2</c:v>
                </c:pt>
                <c:pt idx="74">
                  <c:v>1.4266453953560181E-2</c:v>
                </c:pt>
                <c:pt idx="75">
                  <c:v>1.4013393397801117E-2</c:v>
                </c:pt>
                <c:pt idx="76">
                  <c:v>1.3768085118525454E-2</c:v>
                </c:pt>
                <c:pt idx="77">
                  <c:v>1.3530194251098271E-2</c:v>
                </c:pt>
                <c:pt idx="78">
                  <c:v>1.3299404494345943E-2</c:v>
                </c:pt>
                <c:pt idx="79">
                  <c:v>1.3075416860001361E-2</c:v>
                </c:pt>
                <c:pt idx="80">
                  <c:v>1.2857948520942417E-2</c:v>
                </c:pt>
                <c:pt idx="81">
                  <c:v>1.2646731749298005E-2</c:v>
                </c:pt>
                <c:pt idx="82">
                  <c:v>1.2441512936401349E-2</c:v>
                </c:pt>
                <c:pt idx="83">
                  <c:v>1.2242051687373854E-2</c:v>
                </c:pt>
                <c:pt idx="84">
                  <c:v>1.2048119983837237E-2</c:v>
                </c:pt>
                <c:pt idx="85">
                  <c:v>1.1859501408887887E-2</c:v>
                </c:pt>
                <c:pt idx="86">
                  <c:v>1.1675990429034781E-2</c:v>
                </c:pt>
                <c:pt idx="87">
                  <c:v>1.1497391728308694E-2</c:v>
                </c:pt>
                <c:pt idx="88">
                  <c:v>1.1323519590203449E-2</c:v>
                </c:pt>
                <c:pt idx="89">
                  <c:v>1.1154197323515568E-2</c:v>
                </c:pt>
                <c:pt idx="90">
                  <c:v>1.0989256728511988E-2</c:v>
                </c:pt>
                <c:pt idx="91">
                  <c:v>1.0828537600182138E-2</c:v>
                </c:pt>
                <c:pt idx="92">
                  <c:v>1.0671887265623708E-2</c:v>
                </c:pt>
                <c:pt idx="93">
                  <c:v>1.0519160152875512E-2</c:v>
                </c:pt>
                <c:pt idx="94">
                  <c:v>1.0370217388748505E-2</c:v>
                </c:pt>
                <c:pt idx="95">
                  <c:v>1.0224926423420481E-2</c:v>
                </c:pt>
                <c:pt idx="96">
                  <c:v>1.0083160679753622E-2</c:v>
                </c:pt>
                <c:pt idx="97">
                  <c:v>9.94479922546904E-3</c:v>
                </c:pt>
                <c:pt idx="98">
                  <c:v>9.8097264664708909E-3</c:v>
                </c:pt>
                <c:pt idx="99">
                  <c:v>9.6778318597561166E-3</c:v>
                </c:pt>
                <c:pt idx="100">
                  <c:v>9.5490096444758848E-3</c:v>
                </c:pt>
                <c:pt idx="101">
                  <c:v>9.4231585898330809E-3</c:v>
                </c:pt>
                <c:pt idx="102">
                  <c:v>9.3001817586073517E-3</c:v>
                </c:pt>
                <c:pt idx="103">
                  <c:v>9.1799862851969054E-3</c:v>
                </c:pt>
                <c:pt idx="104">
                  <c:v>9.0624831671551193E-3</c:v>
                </c:pt>
                <c:pt idx="105">
                  <c:v>8.947587069280942E-3</c:v>
                </c:pt>
                <c:pt idx="106">
                  <c:v>8.8352161393960189E-3</c:v>
                </c:pt>
                <c:pt idx="107">
                  <c:v>8.7252918350087891E-3</c:v>
                </c:pt>
                <c:pt idx="108">
                  <c:v>8.6177387601275354E-3</c:v>
                </c:pt>
                <c:pt idx="109">
                  <c:v>8.512484511540571E-3</c:v>
                </c:pt>
                <c:pt idx="110">
                  <c:v>8.4094595339334211E-3</c:v>
                </c:pt>
                <c:pt idx="111">
                  <c:v>8.3085969832600772E-3</c:v>
                </c:pt>
                <c:pt idx="112">
                  <c:v>8.2098325978286514E-3</c:v>
                </c:pt>
                <c:pt idx="113">
                  <c:v>8.1131045766015767E-3</c:v>
                </c:pt>
                <c:pt idx="114">
                  <c:v>8.0183534642469228E-3</c:v>
                </c:pt>
                <c:pt idx="115">
                  <c:v>7.9255220425109452E-3</c:v>
                </c:pt>
                <c:pt idx="116">
                  <c:v>7.8345552275128627E-3</c:v>
                </c:pt>
                <c:pt idx="117">
                  <c:v>7.7453999725911656E-3</c:v>
                </c:pt>
                <c:pt idx="118">
                  <c:v>7.6580051763569809E-3</c:v>
                </c:pt>
                <c:pt idx="119">
                  <c:v>7.5723215956340038E-3</c:v>
                </c:pt>
                <c:pt idx="120">
                  <c:v>7.4883017629868561E-3</c:v>
                </c:pt>
                <c:pt idx="121">
                  <c:v>7.4058999085601269E-3</c:v>
                </c:pt>
                <c:pt idx="122">
                  <c:v>7.325071885969368E-3</c:v>
                </c:pt>
                <c:pt idx="123">
                  <c:v>7.2457751020027746E-3</c:v>
                </c:pt>
                <c:pt idx="124">
                  <c:v>7.1679684499085143E-3</c:v>
                </c:pt>
                <c:pt idx="125">
                  <c:v>7.0916122460575985E-3</c:v>
                </c:pt>
                <c:pt idx="126">
                  <c:v>7.016668169786148E-3</c:v>
                </c:pt>
                <c:pt idx="127">
                  <c:v>6.9430992062336546E-3</c:v>
                </c:pt>
                <c:pt idx="128">
                  <c:v>6.8708695920058583E-3</c:v>
                </c:pt>
                <c:pt idx="129">
                  <c:v>6.7999447635018551E-3</c:v>
                </c:pt>
                <c:pt idx="130">
                  <c:v>6.7302913077553553E-3</c:v>
                </c:pt>
                <c:pt idx="131">
                  <c:v>6.6618769156495195E-3</c:v>
                </c:pt>
                <c:pt idx="132">
                  <c:v>6.5946703373736771E-3</c:v>
                </c:pt>
                <c:pt idx="133">
                  <c:v>6.5286413399984807E-3</c:v>
                </c:pt>
                <c:pt idx="134">
                  <c:v>6.4637606670537012E-3</c:v>
                </c:pt>
                <c:pt idx="135">
                  <c:v>6.4000000000000003E-3</c:v>
                </c:pt>
                <c:pt idx="136">
                  <c:v>6.3373319214927136E-3</c:v>
                </c:pt>
                <c:pt idx="137">
                  <c:v>6.2757298803418019E-3</c:v>
                </c:pt>
                <c:pt idx="138">
                  <c:v>6.2151681580779649E-3</c:v>
                </c:pt>
                <c:pt idx="139">
                  <c:v>6.1556218370403025E-3</c:v>
                </c:pt>
                <c:pt idx="140">
                  <c:v>6.0970667699058638E-3</c:v>
                </c:pt>
                <c:pt idx="141">
                  <c:v>6.0394795505862454E-3</c:v>
                </c:pt>
                <c:pt idx="142">
                  <c:v>5.9828374864206637E-3</c:v>
                </c:pt>
                <c:pt idx="143">
                  <c:v>5.9271185715991607E-3</c:v>
                </c:pt>
                <c:pt idx="144">
                  <c:v>5.872301461753297E-3</c:v>
                </c:pt>
                <c:pt idx="145">
                  <c:v>5.8183654496554108E-3</c:v>
                </c:pt>
                <c:pt idx="146">
                  <c:v>5.7652904419708091E-3</c:v>
                </c:pt>
                <c:pt idx="147">
                  <c:v>5.7130569370104096E-3</c:v>
                </c:pt>
                <c:pt idx="148">
                  <c:v>5.6616460034343277E-3</c:v>
                </c:pt>
                <c:pt idx="149">
                  <c:v>5.6110392598596867E-3</c:v>
                </c:pt>
                <c:pt idx="150">
                  <c:v>5.5612188553284285E-3</c:v>
                </c:pt>
                <c:pt idx="151">
                  <c:v>5.5121674505934732E-3</c:v>
                </c:pt>
                <c:pt idx="152">
                  <c:v>5.4638682001837543E-3</c:v>
                </c:pt>
                <c:pt idx="153">
                  <c:v>5.4163047352108386E-3</c:v>
                </c:pt>
                <c:pt idx="154">
                  <c:v>5.3694611468818702E-3</c:v>
                </c:pt>
                <c:pt idx="155">
                  <c:v>5.3233219706854493E-3</c:v>
                </c:pt>
                <c:pt idx="156">
                  <c:v>5.277872171218838E-3</c:v>
                </c:pt>
                <c:pt idx="157">
                  <c:v>5.2330971276265846E-3</c:v>
                </c:pt>
                <c:pt idx="158">
                  <c:v>5.1889826196222224E-3</c:v>
                </c:pt>
                <c:pt idx="159">
                  <c:v>5.1455148140661473E-3</c:v>
                </c:pt>
                <c:pt idx="160">
                  <c:v>5.1026802520742374E-3</c:v>
                </c:pt>
                <c:pt idx="161">
                  <c:v>5.0604658366330728E-3</c:v>
                </c:pt>
                <c:pt idx="162">
                  <c:v>5.0188588206988198E-3</c:v>
                </c:pt>
                <c:pt idx="163">
                  <c:v>4.9778467957580456E-3</c:v>
                </c:pt>
                <c:pt idx="164">
                  <c:v>4.9374176808298659E-3</c:v>
                </c:pt>
                <c:pt idx="165">
                  <c:v>4.8975597118897712E-3</c:v>
                </c:pt>
                <c:pt idx="166">
                  <c:v>4.8582614316965821E-3</c:v>
                </c:pt>
                <c:pt idx="167">
                  <c:v>4.8195116800047993E-3</c:v>
                </c:pt>
                <c:pt idx="168">
                  <c:v>4.7812995841455793E-3</c:v>
                </c:pt>
                <c:pt idx="169">
                  <c:v>4.7436145499603274E-3</c:v>
                </c:pt>
                <c:pt idx="170">
                  <c:v>4.7064462530717437E-3</c:v>
                </c:pt>
                <c:pt idx="171">
                  <c:v>4.6697846304778268E-3</c:v>
                </c:pt>
                <c:pt idx="172">
                  <c:v>4.6336198724551102E-3</c:v>
                </c:pt>
                <c:pt idx="173">
                  <c:v>4.5979424147580281E-3</c:v>
                </c:pt>
                <c:pt idx="174">
                  <c:v>4.5627429311019237E-3</c:v>
                </c:pt>
                <c:pt idx="175">
                  <c:v>4.5280123259178549E-3</c:v>
                </c:pt>
                <c:pt idx="176">
                  <c:v>4.4937417273678672E-3</c:v>
                </c:pt>
                <c:pt idx="177">
                  <c:v>4.4599224806099423E-3</c:v>
                </c:pt>
                <c:pt idx="178">
                  <c:v>4.4265461413023725E-3</c:v>
                </c:pt>
                <c:pt idx="179">
                  <c:v>4.3936044693377333E-3</c:v>
                </c:pt>
                <c:pt idx="180">
                  <c:v>4.3610894227971361E-3</c:v>
                </c:pt>
                <c:pt idx="181">
                  <c:v>4.3289931521158188E-3</c:v>
                </c:pt>
                <c:pt idx="182">
                  <c:v>4.2973079944515812E-3</c:v>
                </c:pt>
                <c:pt idx="183">
                  <c:v>4.2660264682479448E-3</c:v>
                </c:pt>
                <c:pt idx="184">
                  <c:v>4.2351412679842767E-3</c:v>
                </c:pt>
                <c:pt idx="185">
                  <c:v>4.2046452591054722E-3</c:v>
                </c:pt>
                <c:pt idx="186">
                  <c:v>4.1745314731241384E-3</c:v>
                </c:pt>
                <c:pt idx="187">
                  <c:v>4.1447931028884989E-3</c:v>
                </c:pt>
                <c:pt idx="188">
                  <c:v>4.1154234980095728E-3</c:v>
                </c:pt>
                <c:pt idx="189">
                  <c:v>4.0864161604414534E-3</c:v>
                </c:pt>
                <c:pt idx="190">
                  <c:v>4.0577647402087781E-3</c:v>
                </c:pt>
                <c:pt idx="191">
                  <c:v>4.029463031275755E-3</c:v>
                </c:pt>
                <c:pt idx="192">
                  <c:v>4.0015049675513215E-3</c:v>
                </c:pt>
                <c:pt idx="193">
                  <c:v>3.9738846190252889E-3</c:v>
                </c:pt>
                <c:pt idx="194">
                  <c:v>3.9465961880305218E-3</c:v>
                </c:pt>
                <c:pt idx="195">
                  <c:v>3.9196340056263978E-3</c:v>
                </c:pt>
                <c:pt idx="196">
                  <c:v>3.8929925280990455E-3</c:v>
                </c:pt>
                <c:pt idx="197">
                  <c:v>3.8666663335739891E-3</c:v>
                </c:pt>
                <c:pt idx="198">
                  <c:v>3.8406501187370537E-3</c:v>
                </c:pt>
                <c:pt idx="199">
                  <c:v>3.8149386956595446E-3</c:v>
                </c:pt>
                <c:pt idx="200">
                  <c:v>3.7895269887238754E-3</c:v>
                </c:pt>
                <c:pt idx="201">
                  <c:v>3.7644100316459876E-3</c:v>
                </c:pt>
                <c:pt idx="202">
                  <c:v>3.7395829645910515E-3</c:v>
                </c:pt>
                <c:pt idx="203">
                  <c:v>3.7150410313790726E-3</c:v>
                </c:pt>
                <c:pt idx="204">
                  <c:v>3.6907795767771923E-3</c:v>
                </c:pt>
                <c:pt idx="205">
                  <c:v>3.6667940438755531E-3</c:v>
                </c:pt>
                <c:pt idx="206">
                  <c:v>3.6430799715438029E-3</c:v>
                </c:pt>
                <c:pt idx="207">
                  <c:v>3.6196329919653304E-3</c:v>
                </c:pt>
                <c:pt idx="208">
                  <c:v>3.5964488282465338E-3</c:v>
                </c:pt>
                <c:pt idx="209">
                  <c:v>3.573523292098479E-3</c:v>
                </c:pt>
                <c:pt idx="210">
                  <c:v>3.5508522815884068E-3</c:v>
                </c:pt>
                <c:pt idx="211">
                  <c:v>3.5284317789586951E-3</c:v>
                </c:pt>
                <c:pt idx="212">
                  <c:v>3.5062578485109135E-3</c:v>
                </c:pt>
                <c:pt idx="213">
                  <c:v>3.4843266345527431E-3</c:v>
                </c:pt>
                <c:pt idx="214">
                  <c:v>3.4626343594056233E-3</c:v>
                </c:pt>
                <c:pt idx="215">
                  <c:v>3.4411773214710335E-3</c:v>
                </c:pt>
                <c:pt idx="216">
                  <c:v>3.4199518933534035E-3</c:v>
                </c:pt>
                <c:pt idx="217">
                  <c:v>3.3989545200378301E-3</c:v>
                </c:pt>
                <c:pt idx="218">
                  <c:v>3.3781817171206346E-3</c:v>
                </c:pt>
                <c:pt idx="219">
                  <c:v>3.3576300690910765E-3</c:v>
                </c:pt>
                <c:pt idx="220">
                  <c:v>3.337296227662487E-3</c:v>
                </c:pt>
                <c:pt idx="221">
                  <c:v>3.3171769101512085E-3</c:v>
                </c:pt>
                <c:pt idx="222">
                  <c:v>3.2972688979017216E-3</c:v>
                </c:pt>
                <c:pt idx="223">
                  <c:v>3.2775690347564878E-3</c:v>
                </c:pt>
                <c:pt idx="224">
                  <c:v>3.2580742255690119E-3</c:v>
                </c:pt>
                <c:pt idx="225">
                  <c:v>3.2387814347587256E-3</c:v>
                </c:pt>
                <c:pt idx="226">
                  <c:v>3.2196876849063479E-3</c:v>
                </c:pt>
                <c:pt idx="227">
                  <c:v>3.2007900553883972E-3</c:v>
                </c:pt>
                <c:pt idx="228">
                  <c:v>3.1820856810496128E-3</c:v>
                </c:pt>
                <c:pt idx="229">
                  <c:v>3.1635717509120621E-3</c:v>
                </c:pt>
                <c:pt idx="230">
                  <c:v>3.145245506919764E-3</c:v>
                </c:pt>
                <c:pt idx="231">
                  <c:v>3.1271042427177174E-3</c:v>
                </c:pt>
                <c:pt idx="232">
                  <c:v>3.1091453024642249E-3</c:v>
                </c:pt>
                <c:pt idx="233">
                  <c:v>3.0913660796754844E-3</c:v>
                </c:pt>
                <c:pt idx="234">
                  <c:v>3.0737640161014271E-3</c:v>
                </c:pt>
                <c:pt idx="235">
                  <c:v>3.056336600631827E-3</c:v>
                </c:pt>
                <c:pt idx="236">
                  <c:v>3.0390813682317545E-3</c:v>
                </c:pt>
                <c:pt idx="237">
                  <c:v>3.0219958989054461E-3</c:v>
                </c:pt>
                <c:pt idx="238">
                  <c:v>3.0050778166877397E-3</c:v>
                </c:pt>
                <c:pt idx="239">
                  <c:v>2.9883247886622038E-3</c:v>
                </c:pt>
                <c:pt idx="240">
                  <c:v>2.971734524005171E-3</c:v>
                </c:pt>
                <c:pt idx="241">
                  <c:v>2.9553047730548668E-3</c:v>
                </c:pt>
                <c:pt idx="242">
                  <c:v>2.9390333264048911E-3</c:v>
                </c:pt>
                <c:pt idx="243">
                  <c:v>2.9229180140213046E-3</c:v>
                </c:pt>
                <c:pt idx="244">
                  <c:v>2.9069567043826208E-3</c:v>
                </c:pt>
                <c:pt idx="245">
                  <c:v>2.8911473036420084E-3</c:v>
                </c:pt>
                <c:pt idx="246">
                  <c:v>2.8754877548110552E-3</c:v>
                </c:pt>
                <c:pt idx="247">
                  <c:v>2.8599760369644417E-3</c:v>
                </c:pt>
                <c:pt idx="248">
                  <c:v>2.8446101644649157E-3</c:v>
                </c:pt>
                <c:pt idx="249">
                  <c:v>2.8293881862079639E-3</c:v>
                </c:pt>
                <c:pt idx="250">
                  <c:v>2.8143081848856057E-3</c:v>
                </c:pt>
                <c:pt idx="251">
                  <c:v>2.7993682762687514E-3</c:v>
                </c:pt>
                <c:pt idx="252">
                  <c:v>2.7845666085075838E-3</c:v>
                </c:pt>
                <c:pt idx="253">
                  <c:v>2.7699013614494485E-3</c:v>
                </c:pt>
                <c:pt idx="254">
                  <c:v>2.7553707459737242E-3</c:v>
                </c:pt>
                <c:pt idx="255">
                  <c:v>2.7409730033432235E-3</c:v>
                </c:pt>
                <c:pt idx="256">
                  <c:v>2.726706404571609E-3</c:v>
                </c:pt>
                <c:pt idx="257">
                  <c:v>2.712569249806404E-3</c:v>
                </c:pt>
                <c:pt idx="258">
                  <c:v>2.698559867727129E-3</c:v>
                </c:pt>
                <c:pt idx="259">
                  <c:v>2.6846766149581517E-3</c:v>
                </c:pt>
                <c:pt idx="260">
                  <c:v>2.6709178754958257E-3</c:v>
                </c:pt>
                <c:pt idx="261">
                  <c:v>2.6572820601495259E-3</c:v>
                </c:pt>
                <c:pt idx="262">
                  <c:v>2.6437676059961829E-3</c:v>
                </c:pt>
                <c:pt idx="263">
                  <c:v>2.6303729758479486E-3</c:v>
                </c:pt>
                <c:pt idx="264">
                  <c:v>2.617096657732619E-3</c:v>
                </c:pt>
                <c:pt idx="265">
                  <c:v>2.6039371643864721E-3</c:v>
                </c:pt>
                <c:pt idx="266">
                  <c:v>2.5908930327591712E-3</c:v>
                </c:pt>
                <c:pt idx="267">
                  <c:v>2.5779628235304028E-3</c:v>
                </c:pt>
                <c:pt idx="268">
                  <c:v>2.5651451206379337E-3</c:v>
                </c:pt>
                <c:pt idx="269">
                  <c:v>2.5524385308167718E-3</c:v>
                </c:pt>
                <c:pt idx="270">
                  <c:v>2.5398416831491247E-3</c:v>
                </c:pt>
                <c:pt idx="271">
                  <c:v>2.5273532286248799E-3</c:v>
                </c:pt>
                <c:pt idx="272">
                  <c:v>2.5149718397123014E-3</c:v>
                </c:pt>
                <c:pt idx="273">
                  <c:v>2.502696209938688E-3</c:v>
                </c:pt>
                <c:pt idx="274">
                  <c:v>2.4905250534807142E-3</c:v>
                </c:pt>
                <c:pt idx="275">
                  <c:v>2.4784571047641994E-3</c:v>
                </c:pt>
                <c:pt idx="276">
                  <c:v>2.4664911180730595E-3</c:v>
                </c:pt>
                <c:pt idx="277">
                  <c:v>2.4546258671671911E-3</c:v>
                </c:pt>
                <c:pt idx="278">
                  <c:v>2.4428601449090538E-3</c:v>
                </c:pt>
                <c:pt idx="279">
                  <c:v>2.4311927628987325E-3</c:v>
                </c:pt>
                <c:pt idx="280">
                  <c:v>2.4196225511172349E-3</c:v>
                </c:pt>
                <c:pt idx="281">
                  <c:v>2.4081483575778412E-3</c:v>
                </c:pt>
                <c:pt idx="282">
                  <c:v>2.3967690479852633E-3</c:v>
                </c:pt>
                <c:pt idx="283">
                  <c:v>2.3854835054024372E-3</c:v>
                </c:pt>
                <c:pt idx="284">
                  <c:v>2.3742906299247398E-3</c:v>
                </c:pt>
                <c:pt idx="285">
                  <c:v>2.3631893383614386E-3</c:v>
                </c:pt>
                <c:pt idx="286">
                  <c:v>2.3521785639241946E-3</c:v>
                </c:pt>
                <c:pt idx="287">
                  <c:v>2.3412572559224297E-3</c:v>
                </c:pt>
                <c:pt idx="288">
                  <c:v>2.3304243794653981E-3</c:v>
                </c:pt>
                <c:pt idx="289">
                  <c:v>2.3196789151707763E-3</c:v>
                </c:pt>
                <c:pt idx="290">
                  <c:v>2.3090198588796105E-3</c:v>
                </c:pt>
                <c:pt idx="291">
                  <c:v>2.2984462213774771E-3</c:v>
                </c:pt>
                <c:pt idx="292">
                  <c:v>2.2879570281216714E-3</c:v>
                </c:pt>
                <c:pt idx="293">
                  <c:v>2.2775513189743054E-3</c:v>
                </c:pt>
                <c:pt idx="294">
                  <c:v>2.2672281479411394E-3</c:v>
                </c:pt>
                <c:pt idx="295">
                  <c:v>2.2569865829160239E-3</c:v>
                </c:pt>
                <c:pt idx="296">
                  <c:v>2.2468257054308058E-3</c:v>
                </c:pt>
                <c:pt idx="297">
                  <c:v>2.2367446104105625E-3</c:v>
                </c:pt>
                <c:pt idx="298">
                  <c:v>2.2267424059340376E-3</c:v>
                </c:pt>
                <c:pt idx="299">
                  <c:v>2.2168182129991493E-3</c:v>
                </c:pt>
                <c:pt idx="300">
                  <c:v>2.2069711652934372E-3</c:v>
                </c:pt>
                <c:pt idx="301">
                  <c:v>2.1972004089693522E-3</c:v>
                </c:pt>
                <c:pt idx="302">
                  <c:v>2.1875051024242407E-3</c:v>
                </c:pt>
                <c:pt idx="303">
                  <c:v>2.1778844160849349E-3</c:v>
                </c:pt>
                <c:pt idx="304">
                  <c:v>2.168337532196825E-3</c:v>
                </c:pt>
                <c:pt idx="305">
                  <c:v>2.1588636446173075E-3</c:v>
                </c:pt>
                <c:pt idx="306">
                  <c:v>2.1494619586135103E-3</c:v>
                </c:pt>
                <c:pt idx="307">
                  <c:v>2.1401316906641834E-3</c:v>
                </c:pt>
                <c:pt idx="308">
                  <c:v>2.1308720682656681E-3</c:v>
                </c:pt>
                <c:pt idx="309">
                  <c:v>2.1216823297418291E-3</c:v>
                </c:pt>
                <c:pt idx="310">
                  <c:v>2.1125617240578816E-3</c:v>
                </c:pt>
                <c:pt idx="311">
                  <c:v>2.1035095106379984E-3</c:v>
                </c:pt>
                <c:pt idx="312">
                  <c:v>2.0945249591866203E-3</c:v>
                </c:pt>
                <c:pt idx="313">
                  <c:v>2.0856073495133793E-3</c:v>
                </c:pt>
                <c:pt idx="314">
                  <c:v>2.0767559713615546E-3</c:v>
                </c:pt>
                <c:pt idx="315">
                  <c:v>2.0679701242399683E-3</c:v>
                </c:pt>
                <c:pt idx="316">
                  <c:v>2.0592491172582591E-3</c:v>
                </c:pt>
                <c:pt idx="317">
                  <c:v>2.0505922689654336E-3</c:v>
                </c:pt>
                <c:pt idx="318">
                  <c:v>2.0419989071916423E-3</c:v>
                </c:pt>
                <c:pt idx="319">
                  <c:v>2.033468368893088E-3</c:v>
                </c:pt>
                <c:pt idx="320">
                  <c:v>2.0250000000000038E-3</c:v>
                </c:pt>
                <c:pt idx="321">
                  <c:v>2.0165931552676309E-3</c:v>
                </c:pt>
                <c:pt idx="322">
                  <c:v>2.008247198130122E-3</c:v>
                </c:pt>
                <c:pt idx="323">
                  <c:v>1.9999615005573163E-3</c:v>
                </c:pt>
                <c:pt idx="324">
                  <c:v>1.9917354429142987E-3</c:v>
                </c:pt>
                <c:pt idx="325">
                  <c:v>1.9835684138237129E-3</c:v>
                </c:pt>
                <c:pt idx="326">
                  <c:v>1.9754598100307163E-3</c:v>
                </c:pt>
                <c:pt idx="327">
                  <c:v>1.9674090362706066E-3</c:v>
                </c:pt>
                <c:pt idx="328">
                  <c:v>1.9594155051389358E-3</c:v>
                </c:pt>
                <c:pt idx="329">
                  <c:v>1.951478636964157E-3</c:v>
                </c:pt>
                <c:pt idx="330">
                  <c:v>1.94359785968273E-3</c:v>
                </c:pt>
                <c:pt idx="331">
                  <c:v>1.9357726087165805E-3</c:v>
                </c:pt>
                <c:pt idx="332">
                  <c:v>1.9280023268529282E-3</c:v>
                </c:pt>
                <c:pt idx="333">
                  <c:v>1.9202864641263548E-3</c:v>
                </c:pt>
                <c:pt idx="334">
                  <c:v>1.9126244777031671E-3</c:v>
                </c:pt>
                <c:pt idx="335">
                  <c:v>1.9050158317678962E-3</c:v>
                </c:pt>
                <c:pt idx="336">
                  <c:v>1.8974599974119575E-3</c:v>
                </c:pt>
                <c:pt idx="337">
                  <c:v>1.8899564525243957E-3</c:v>
                </c:pt>
                <c:pt idx="338">
                  <c:v>1.8825046816846765E-3</c:v>
                </c:pt>
                <c:pt idx="339">
                  <c:v>1.875104176057485E-3</c:v>
                </c:pt>
                <c:pt idx="340">
                  <c:v>1.8677544332894749E-3</c:v>
                </c:pt>
                <c:pt idx="341">
                  <c:v>1.8604549574079412E-3</c:v>
                </c:pt>
                <c:pt idx="342">
                  <c:v>1.8532052587213637E-3</c:v>
                </c:pt>
                <c:pt idx="343">
                  <c:v>1.846004853721788E-3</c:v>
                </c:pt>
                <c:pt idx="344">
                  <c:v>1.8388532649890048E-3</c:v>
                </c:pt>
                <c:pt idx="345">
                  <c:v>1.8317500210964838E-3</c:v>
                </c:pt>
                <c:pt idx="346">
                  <c:v>1.8246946565190296E-3</c:v>
                </c:pt>
                <c:pt idx="347">
                  <c:v>1.8176867115421258E-3</c:v>
                </c:pt>
                <c:pt idx="348">
                  <c:v>1.8107257321729204E-3</c:v>
                </c:pt>
                <c:pt idx="349">
                  <c:v>1.8038112700528353E-3</c:v>
                </c:pt>
                <c:pt idx="350">
                  <c:v>1.7969428823717498E-3</c:v>
                </c:pt>
                <c:pt idx="351">
                  <c:v>1.7901201317837329E-3</c:v>
                </c:pt>
                <c:pt idx="352">
                  <c:v>1.7833425863242923E-3</c:v>
                </c:pt>
                <c:pt idx="353">
                  <c:v>1.776609819329108E-3</c:v>
                </c:pt>
                <c:pt idx="354">
                  <c:v>1.7699214093542166E-3</c:v>
                </c:pt>
                <c:pt idx="355">
                  <c:v>1.7632769400976215E-3</c:v>
                </c:pt>
                <c:pt idx="356">
                  <c:v>1.7566760003222951E-3</c:v>
                </c:pt>
                <c:pt idx="357">
                  <c:v>1.7501181837805471E-3</c:v>
                </c:pt>
                <c:pt idx="358">
                  <c:v>1.7436030891397304E-3</c:v>
                </c:pt>
                <c:pt idx="359">
                  <c:v>1.7371303199092563E-3</c:v>
                </c:pt>
                <c:pt idx="360">
                  <c:v>1.7306994843688951E-3</c:v>
                </c:pt>
                <c:pt idx="361">
                  <c:v>1.7243101954983312E-3</c:v>
                </c:pt>
                <c:pt idx="362">
                  <c:v>1.7179620709079507E-3</c:v>
                </c:pt>
                <c:pt idx="363">
                  <c:v>1.7116547327708379E-3</c:v>
                </c:pt>
                <c:pt idx="364">
                  <c:v>1.7053878077559535E-3</c:v>
                </c:pt>
                <c:pt idx="365">
                  <c:v>1.6991609269624702E-3</c:v>
                </c:pt>
                <c:pt idx="366">
                  <c:v>1.6929737258552474E-3</c:v>
                </c:pt>
                <c:pt idx="367">
                  <c:v>1.6868258442014146E-3</c:v>
                </c:pt>
                <c:pt idx="368">
                  <c:v>1.6807169260080485E-3</c:v>
                </c:pt>
                <c:pt idx="369">
                  <c:v>1.6746466194609195E-3</c:v>
                </c:pt>
                <c:pt idx="370">
                  <c:v>1.6686145768642867E-3</c:v>
                </c:pt>
                <c:pt idx="371">
                  <c:v>1.6626204545817154E-3</c:v>
                </c:pt>
                <c:pt idx="372">
                  <c:v>1.6566639129779084E-3</c:v>
                </c:pt>
                <c:pt idx="373">
                  <c:v>1.65074461636152E-3</c:v>
                </c:pt>
                <c:pt idx="374">
                  <c:v>1.6448622329289404E-3</c:v>
                </c:pt>
                <c:pt idx="375">
                  <c:v>1.6390164347090256E-3</c:v>
                </c:pt>
                <c:pt idx="376">
                  <c:v>1.6332068975087658E-3</c:v>
                </c:pt>
                <c:pt idx="377">
                  <c:v>1.6274333008598526E-3</c:v>
                </c:pt>
                <c:pt idx="378">
                  <c:v>1.621695327966158E-3</c:v>
                </c:pt>
                <c:pt idx="379">
                  <c:v>1.6159926656520739E-3</c:v>
                </c:pt>
                <c:pt idx="380">
                  <c:v>1.6103250043117251E-3</c:v>
                </c:pt>
                <c:pt idx="381">
                  <c:v>1.6046920378590202E-3</c:v>
                </c:pt>
                <c:pt idx="382">
                  <c:v>1.5990934636785305E-3</c:v>
                </c:pt>
                <c:pt idx="383">
                  <c:v>1.5935289825771809E-3</c:v>
                </c:pt>
                <c:pt idx="384">
                  <c:v>1.5879982987367404E-3</c:v>
                </c:pt>
                <c:pt idx="385">
                  <c:v>1.5825011196670884E-3</c:v>
                </c:pt>
                <c:pt idx="386">
                  <c:v>1.5770371561602524E-3</c:v>
                </c:pt>
                <c:pt idx="387">
                  <c:v>1.571606122245195E-3</c:v>
                </c:pt>
                <c:pt idx="388">
                  <c:v>1.5662077351433386E-3</c:v>
                </c:pt>
                <c:pt idx="389">
                  <c:v>1.5608417152248141E-3</c:v>
                </c:pt>
                <c:pt idx="390">
                  <c:v>1.5555077859654219E-3</c:v>
                </c:pt>
                <c:pt idx="391">
                  <c:v>1.5502056739042864E-3</c:v>
                </c:pt>
                <c:pt idx="392">
                  <c:v>1.5449351086021959E-3</c:v>
                </c:pt>
                <c:pt idx="393">
                  <c:v>1.5396958226006133E-3</c:v>
                </c:pt>
                <c:pt idx="394">
                  <c:v>1.534487551381347E-3</c:v>
                </c:pt>
                <c:pt idx="395">
                  <c:v>1.5293100333268667E-3</c:v>
                </c:pt>
                <c:pt idx="396">
                  <c:v>1.5241630096812515E-3</c:v>
                </c:pt>
                <c:pt idx="397">
                  <c:v>1.5190462245117662E-3</c:v>
                </c:pt>
                <c:pt idx="398">
                  <c:v>1.5139594246710421E-3</c:v>
                </c:pt>
                <c:pt idx="399">
                  <c:v>1.5089023597598648E-3</c:v>
                </c:pt>
                <c:pt idx="400">
                  <c:v>1.5038747820905448E-3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'PGS-1 (1968)'!$G$6</c:f>
              <c:strCache>
                <c:ptCount val="1"/>
                <c:pt idx="0">
                  <c:v>Tlim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('PGS-1 (1968)'!$D$29,'PGS-1 (1968)'!$D$29)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('PGS-1 (1968)'!$K$3,'PGS-1 (1968)'!$E$29)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8.1642884033187785E-2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96096"/>
        <c:axId val="171422848"/>
      </c:scatterChart>
      <c:valAx>
        <c:axId val="171396096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1422848"/>
        <c:crosses val="autoZero"/>
        <c:crossBetween val="midCat"/>
      </c:valAx>
      <c:valAx>
        <c:axId val="171422848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1396096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'PGS-1 (1968)'!$M$1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'PGS-1 (1968)'!$K$3:$K$403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8.1249999999999805</c:v>
                </c:pt>
                <c:pt idx="326">
                  <c:v>8.1499999999999897</c:v>
                </c:pt>
                <c:pt idx="327">
                  <c:v>8.1749999999999901</c:v>
                </c:pt>
                <c:pt idx="328">
                  <c:v>8.1999999999999797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8.2749999999999897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'PGS-1 (1968)'!$M$3:$M$403</c:f>
              <c:numCache>
                <c:formatCode>0.0000</c:formatCode>
                <c:ptCount val="401"/>
                <c:pt idx="0">
                  <c:v>0</c:v>
                </c:pt>
                <c:pt idx="1">
                  <c:v>3.4417893863071067E-3</c:v>
                </c:pt>
                <c:pt idx="2">
                  <c:v>1.092700018495377E-2</c:v>
                </c:pt>
                <c:pt idx="3">
                  <c:v>2.1477631274427457E-2</c:v>
                </c:pt>
                <c:pt idx="4">
                  <c:v>3.4691063176904645E-2</c:v>
                </c:pt>
                <c:pt idx="5">
                  <c:v>5.031926608377376E-2</c:v>
                </c:pt>
                <c:pt idx="6">
                  <c:v>6.8187228957622498E-2</c:v>
                </c:pt>
                <c:pt idx="7">
                  <c:v>8.8161916878070359E-2</c:v>
                </c:pt>
                <c:pt idx="8">
                  <c:v>0.11013726036182742</c:v>
                </c:pt>
                <c:pt idx="9">
                  <c:v>0.13402582011423064</c:v>
                </c:pt>
                <c:pt idx="10">
                  <c:v>0.15975371183130044</c:v>
                </c:pt>
                <c:pt idx="11">
                  <c:v>0.18725730392512258</c:v>
                </c:pt>
                <c:pt idx="12">
                  <c:v>0.21648095795625283</c:v>
                </c:pt>
                <c:pt idx="13">
                  <c:v>0.24737542014902597</c:v>
                </c:pt>
                <c:pt idx="14">
                  <c:v>0.27989663919156371</c:v>
                </c:pt>
                <c:pt idx="15">
                  <c:v>0.3140048741061065</c:v>
                </c:pt>
                <c:pt idx="16">
                  <c:v>0.34966400591852076</c:v>
                </c:pt>
                <c:pt idx="17">
                  <c:v>0.38684099643404724</c:v>
                </c:pt>
                <c:pt idx="18">
                  <c:v>0.42550545568046078</c:v>
                </c:pt>
                <c:pt idx="19">
                  <c:v>0.46562929124705249</c:v>
                </c:pt>
                <c:pt idx="20">
                  <c:v>0.5071864204336618</c:v>
                </c:pt>
                <c:pt idx="21">
                  <c:v>0.52395479173520232</c:v>
                </c:pt>
                <c:pt idx="22">
                  <c:v>0.54045898407176074</c:v>
                </c:pt>
                <c:pt idx="23">
                  <c:v>0.55671489873408375</c:v>
                </c:pt>
                <c:pt idx="24">
                  <c:v>0.5727368339847323</c:v>
                </c:pt>
                <c:pt idx="25">
                  <c:v>0.58853770641123027</c:v>
                </c:pt>
                <c:pt idx="26">
                  <c:v>0.60412923411636776</c:v>
                </c:pt>
                <c:pt idx="27">
                  <c:v>0.61952208953527921</c:v>
                </c:pt>
                <c:pt idx="28">
                  <c:v>0.63472602785007404</c:v>
                </c:pt>
                <c:pt idx="29">
                  <c:v>0.64974999562829683</c:v>
                </c:pt>
                <c:pt idx="30">
                  <c:v>0.66460222330556717</c:v>
                </c:pt>
                <c:pt idx="31">
                  <c:v>0.67929030437172777</c:v>
                </c:pt>
                <c:pt idx="32">
                  <c:v>0.69382126353809304</c:v>
                </c:pt>
                <c:pt idx="33">
                  <c:v>0.70820161571447493</c:v>
                </c:pt>
                <c:pt idx="34">
                  <c:v>0.7224374172750978</c:v>
                </c:pt>
                <c:pt idx="35">
                  <c:v>0.73653431081807441</c:v>
                </c:pt>
                <c:pt idx="36">
                  <c:v>0.75049756440596838</c:v>
                </c:pt>
                <c:pt idx="37">
                  <c:v>0.76433210610188029</c:v>
                </c:pt>
                <c:pt idx="38">
                  <c:v>0.77804255447660853</c:v>
                </c:pt>
                <c:pt idx="39">
                  <c:v>0.79163324565024129</c:v>
                </c:pt>
                <c:pt idx="40">
                  <c:v>0.80510825734038038</c:v>
                </c:pt>
                <c:pt idx="41">
                  <c:v>0.81847143031469027</c:v>
                </c:pt>
                <c:pt idx="42">
                  <c:v>0.831726387584239</c:v>
                </c:pt>
                <c:pt idx="43">
                  <c:v>0.84487655162353359</c:v>
                </c:pt>
                <c:pt idx="44">
                  <c:v>0.85792515986117734</c:v>
                </c:pt>
                <c:pt idx="45">
                  <c:v>0.87087527865008252</c:v>
                </c:pt>
                <c:pt idx="46">
                  <c:v>0.8837298158968544</c:v>
                </c:pt>
                <c:pt idx="47">
                  <c:v>0.89649153250531333</c:v>
                </c:pt>
                <c:pt idx="48">
                  <c:v>0.90916305276830001</c:v>
                </c:pt>
                <c:pt idx="49">
                  <c:v>0.92174687382426723</c:v>
                </c:pt>
                <c:pt idx="50">
                  <c:v>0.93424537428013843</c:v>
                </c:pt>
                <c:pt idx="51">
                  <c:v>0.94666082208910707</c:v>
                </c:pt>
                <c:pt idx="52">
                  <c:v>0.9589953817610648</c:v>
                </c:pt>
                <c:pt idx="53">
                  <c:v>0.97125112097390687</c:v>
                </c:pt>
                <c:pt idx="54">
                  <c:v>0.98343001664583918</c:v>
                </c:pt>
                <c:pt idx="55">
                  <c:v>0.99553396052177467</c:v>
                </c:pt>
                <c:pt idx="56">
                  <c:v>1.0075647643208041</c:v>
                </c:pt>
                <c:pt idx="57">
                  <c:v>1.0195241644864395</c:v>
                </c:pt>
                <c:pt idx="58">
                  <c:v>1.0314138265766917</c:v>
                </c:pt>
                <c:pt idx="59">
                  <c:v>1.0432353493270221</c:v>
                </c:pt>
                <c:pt idx="60">
                  <c:v>1.0549902684156616</c:v>
                </c:pt>
                <c:pt idx="61">
                  <c:v>1.0666800599576816</c:v>
                </c:pt>
                <c:pt idx="62">
                  <c:v>1.0783061437514794</c:v>
                </c:pt>
                <c:pt idx="63">
                  <c:v>1.089869886298924</c:v>
                </c:pt>
                <c:pt idx="64">
                  <c:v>1.1013726036182743</c:v>
                </c:pt>
                <c:pt idx="65">
                  <c:v>1.1128155638670956</c:v>
                </c:pt>
                <c:pt idx="66">
                  <c:v>1.1241999897907362</c:v>
                </c:pt>
                <c:pt idx="67">
                  <c:v>1.1355270610104167</c:v>
                </c:pt>
                <c:pt idx="68">
                  <c:v>1.1467979161636794</c:v>
                </c:pt>
                <c:pt idx="69">
                  <c:v>1.158013654908747</c:v>
                </c:pt>
                <c:pt idx="70">
                  <c:v>1.1691753398032838</c:v>
                </c:pt>
                <c:pt idx="71">
                  <c:v>1.180283998067118</c:v>
                </c:pt>
                <c:pt idx="72">
                  <c:v>1.1913406232376058</c:v>
                </c:pt>
                <c:pt idx="73">
                  <c:v>1.2023461767255903</c:v>
                </c:pt>
                <c:pt idx="74">
                  <c:v>1.2133015892791941</c:v>
                </c:pt>
                <c:pt idx="75">
                  <c:v>1.2242077623620711</c:v>
                </c:pt>
                <c:pt idx="76">
                  <c:v>1.2350655694521939</c:v>
                </c:pt>
                <c:pt idx="77">
                  <c:v>1.2458758572667417</c:v>
                </c:pt>
                <c:pt idx="78">
                  <c:v>1.2566394469181932</c:v>
                </c:pt>
                <c:pt idx="79">
                  <c:v>1.26735713500632</c:v>
                </c:pt>
                <c:pt idx="80">
                  <c:v>1.2780296946504035</c:v>
                </c:pt>
                <c:pt idx="81">
                  <c:v>1.2886578764656478</c:v>
                </c:pt>
                <c:pt idx="82">
                  <c:v>1.2992424094874562</c:v>
                </c:pt>
                <c:pt idx="83">
                  <c:v>1.3097840020469624</c:v>
                </c:pt>
                <c:pt idx="84">
                  <c:v>1.3202833426009315</c:v>
                </c:pt>
                <c:pt idx="85">
                  <c:v>1.3307411005189345</c:v>
                </c:pt>
                <c:pt idx="86">
                  <c:v>1.3411579268304616</c:v>
                </c:pt>
                <c:pt idx="87">
                  <c:v>1.3515344549344654</c:v>
                </c:pt>
                <c:pt idx="88">
                  <c:v>1.3618713012736188</c:v>
                </c:pt>
                <c:pt idx="89">
                  <c:v>1.3721690659754375</c:v>
                </c:pt>
                <c:pt idx="90">
                  <c:v>1.3824283334622396</c:v>
                </c:pt>
                <c:pt idx="91">
                  <c:v>1.3926496730317879</c:v>
                </c:pt>
                <c:pt idx="92">
                  <c:v>1.4028336394103298</c:v>
                </c:pt>
                <c:pt idx="93">
                  <c:v>1.4129807732796353</c:v>
                </c:pt>
                <c:pt idx="94">
                  <c:v>1.4230916017795174</c:v>
                </c:pt>
                <c:pt idx="95">
                  <c:v>1.4331666389872275</c:v>
                </c:pt>
                <c:pt idx="96">
                  <c:v>1.4432063863750191</c:v>
                </c:pt>
                <c:pt idx="97">
                  <c:v>1.4532113332470904</c:v>
                </c:pt>
                <c:pt idx="98">
                  <c:v>1.4631819571570412</c:v>
                </c:pt>
                <c:pt idx="99">
                  <c:v>1.4731187243069006</c:v>
                </c:pt>
                <c:pt idx="100">
                  <c:v>1.4830220899287161</c:v>
                </c:pt>
                <c:pt idx="101">
                  <c:v>1.492892498649631</c:v>
                </c:pt>
                <c:pt idx="102">
                  <c:v>1.5027303848413294</c:v>
                </c:pt>
                <c:pt idx="103">
                  <c:v>1.5125361729546518</c:v>
                </c:pt>
                <c:pt idx="104">
                  <c:v>1.5223102778401596</c:v>
                </c:pt>
                <c:pt idx="105">
                  <c:v>1.5320531050553596</c:v>
                </c:pt>
                <c:pt idx="106">
                  <c:v>1.5417650511592731</c:v>
                </c:pt>
                <c:pt idx="107">
                  <c:v>1.5514465039949732</c:v>
                </c:pt>
                <c:pt idx="108">
                  <c:v>1.561097842960709</c:v>
                </c:pt>
                <c:pt idx="109">
                  <c:v>1.5707194392701544</c:v>
                </c:pt>
                <c:pt idx="110">
                  <c:v>1.5803116562023329</c:v>
                </c:pt>
                <c:pt idx="111">
                  <c:v>1.589874849341713</c:v>
                </c:pt>
                <c:pt idx="112">
                  <c:v>1.5994093668089355</c:v>
                </c:pt>
                <c:pt idx="113">
                  <c:v>1.6089155494826379</c:v>
                </c:pt>
                <c:pt idx="114">
                  <c:v>1.6183937312127736</c:v>
                </c:pt>
                <c:pt idx="115">
                  <c:v>1.6278442390258405</c:v>
                </c:pt>
                <c:pt idx="116">
                  <c:v>1.6372673933223865</c:v>
                </c:pt>
                <c:pt idx="117">
                  <c:v>1.6466635080671408</c:v>
                </c:pt>
                <c:pt idx="118">
                  <c:v>1.6560328909721269</c:v>
                </c:pt>
                <c:pt idx="119">
                  <c:v>1.665375843673041</c:v>
                </c:pt>
                <c:pt idx="120">
                  <c:v>1.6746926618992348</c:v>
                </c:pt>
                <c:pt idx="121">
                  <c:v>1.6839836356375533</c:v>
                </c:pt>
                <c:pt idx="122">
                  <c:v>1.6932490492903252</c:v>
                </c:pt>
                <c:pt idx="123">
                  <c:v>1.7024891818277408</c:v>
                </c:pt>
                <c:pt idx="124">
                  <c:v>1.711704306934871</c:v>
                </c:pt>
                <c:pt idx="125">
                  <c:v>1.7208946931535534</c:v>
                </c:pt>
                <c:pt idx="126">
                  <c:v>1.7300606040193736</c:v>
                </c:pt>
                <c:pt idx="127">
                  <c:v>1.739202298193931</c:v>
                </c:pt>
                <c:pt idx="128">
                  <c:v>1.7483200295926036</c:v>
                </c:pt>
                <c:pt idx="129">
                  <c:v>1.7574140475079894</c:v>
                </c:pt>
                <c:pt idx="130">
                  <c:v>1.7664845967292127</c:v>
                </c:pt>
                <c:pt idx="131">
                  <c:v>1.775531917657251</c:v>
                </c:pt>
                <c:pt idx="132">
                  <c:v>1.7845562464164537</c:v>
                </c:pt>
                <c:pt idx="133">
                  <c:v>1.793557814962409</c:v>
                </c:pt>
                <c:pt idx="134">
                  <c:v>1.8025368511862931</c:v>
                </c:pt>
                <c:pt idx="135">
                  <c:v>1.8114935790158557</c:v>
                </c:pt>
                <c:pt idx="136">
                  <c:v>1.8204282185131633</c:v>
                </c:pt>
                <c:pt idx="137">
                  <c:v>1.8293409859692349</c:v>
                </c:pt>
                <c:pt idx="138">
                  <c:v>1.8382320939956842</c:v>
                </c:pt>
                <c:pt idx="139">
                  <c:v>1.8471017516134918</c:v>
                </c:pt>
                <c:pt idx="140">
                  <c:v>1.8559501643390099</c:v>
                </c:pt>
                <c:pt idx="141">
                  <c:v>1.8647775342673125</c:v>
                </c:pt>
                <c:pt idx="142">
                  <c:v>1.8735840601529754</c:v>
                </c:pt>
                <c:pt idx="143">
                  <c:v>1.8823699374884137</c:v>
                </c:pt>
                <c:pt idx="144">
                  <c:v>1.8911353585798258</c:v>
                </c:pt>
                <c:pt idx="145">
                  <c:v>1.8998805126208718</c:v>
                </c:pt>
                <c:pt idx="146">
                  <c:v>1.9086055857641446</c:v>
                </c:pt>
                <c:pt idx="147">
                  <c:v>1.9173107611905229</c:v>
                </c:pt>
                <c:pt idx="148">
                  <c:v>1.925996219176481</c:v>
                </c:pt>
                <c:pt idx="149">
                  <c:v>1.9346621371594361</c:v>
                </c:pt>
                <c:pt idx="150">
                  <c:v>1.9433086898011871</c:v>
                </c:pt>
                <c:pt idx="151">
                  <c:v>1.9519360490495323</c:v>
                </c:pt>
                <c:pt idx="152">
                  <c:v>1.9605443841981161</c:v>
                </c:pt>
                <c:pt idx="153">
                  <c:v>1.9691338619445689</c:v>
                </c:pt>
                <c:pt idx="154">
                  <c:v>1.9777046464470081</c:v>
                </c:pt>
                <c:pt idx="155">
                  <c:v>1.9862568993789487</c:v>
                </c:pt>
                <c:pt idx="156">
                  <c:v>1.9947907799826765</c:v>
                </c:pt>
                <c:pt idx="157">
                  <c:v>2.0033064451211429</c:v>
                </c:pt>
                <c:pt idx="158">
                  <c:v>2.0118040493284357</c:v>
                </c:pt>
                <c:pt idx="159">
                  <c:v>2.0202837448588515</c:v>
                </c:pt>
                <c:pt idx="160">
                  <c:v>2.0287456817346476</c:v>
                </c:pt>
                <c:pt idx="161">
                  <c:v>2.0371900077924932</c:v>
                </c:pt>
                <c:pt idx="162">
                  <c:v>2.0456168687286751</c:v>
                </c:pt>
                <c:pt idx="163">
                  <c:v>2.0540264081430921</c:v>
                </c:pt>
                <c:pt idx="164">
                  <c:v>2.0624187675820864</c:v>
                </c:pt>
                <c:pt idx="165">
                  <c:v>2.0707940865801366</c:v>
                </c:pt>
                <c:pt idx="166">
                  <c:v>2.0791525027004663</c:v>
                </c:pt>
                <c:pt idx="167">
                  <c:v>2.0874941515745844</c:v>
                </c:pt>
                <c:pt idx="168">
                  <c:v>2.0958191669408093</c:v>
                </c:pt>
                <c:pt idx="169">
                  <c:v>2.1041276806817897</c:v>
                </c:pt>
                <c:pt idx="170">
                  <c:v>2.1124198228610758</c:v>
                </c:pt>
                <c:pt idx="171">
                  <c:v>2.1206957217587519</c:v>
                </c:pt>
                <c:pt idx="172">
                  <c:v>2.1289555039061643</c:v>
                </c:pt>
                <c:pt idx="173">
                  <c:v>2.137199294119791</c:v>
                </c:pt>
                <c:pt idx="174">
                  <c:v>2.1454272155342373</c:v>
                </c:pt>
                <c:pt idx="175">
                  <c:v>2.1536393896344377</c:v>
                </c:pt>
                <c:pt idx="176">
                  <c:v>2.161835936287043</c:v>
                </c:pt>
                <c:pt idx="177">
                  <c:v>2.1700169737710402</c:v>
                </c:pt>
                <c:pt idx="178">
                  <c:v>2.1781826188076319</c:v>
                </c:pt>
                <c:pt idx="179">
                  <c:v>2.1863329865893686</c:v>
                </c:pt>
                <c:pt idx="180">
                  <c:v>2.1944681908086041</c:v>
                </c:pt>
                <c:pt idx="181">
                  <c:v>2.202588343685242</c:v>
                </c:pt>
                <c:pt idx="182">
                  <c:v>2.2106935559938288</c:v>
                </c:pt>
                <c:pt idx="183">
                  <c:v>2.218783937090008</c:v>
                </c:pt>
                <c:pt idx="184">
                  <c:v>2.226859594936335</c:v>
                </c:pt>
                <c:pt idx="185">
                  <c:v>2.2349206361274967</c:v>
                </c:pt>
                <c:pt idx="186">
                  <c:v>2.2429671659149326</c:v>
                </c:pt>
                <c:pt idx="187">
                  <c:v>2.2509992882308896</c:v>
                </c:pt>
                <c:pt idx="188">
                  <c:v>2.2590171057119162</c:v>
                </c:pt>
                <c:pt idx="189">
                  <c:v>2.2670207197218093</c:v>
                </c:pt>
                <c:pt idx="190">
                  <c:v>2.2750102303740536</c:v>
                </c:pt>
                <c:pt idx="191">
                  <c:v>2.2829857365537283</c:v>
                </c:pt>
                <c:pt idx="192">
                  <c:v>2.2909473359389292</c:v>
                </c:pt>
                <c:pt idx="193">
                  <c:v>2.2988951250217085</c:v>
                </c:pt>
                <c:pt idx="194">
                  <c:v>2.3068291991285403</c:v>
                </c:pt>
                <c:pt idx="195">
                  <c:v>2.3147496524403288</c:v>
                </c:pt>
                <c:pt idx="196">
                  <c:v>2.3226565780119763</c:v>
                </c:pt>
                <c:pt idx="197">
                  <c:v>2.3305500677915152</c:v>
                </c:pt>
                <c:pt idx="198">
                  <c:v>2.3384302126388263</c:v>
                </c:pt>
                <c:pt idx="199">
                  <c:v>2.3462971023439341</c:v>
                </c:pt>
                <c:pt idx="200">
                  <c:v>2.3541508256449211</c:v>
                </c:pt>
                <c:pt idx="201">
                  <c:v>2.3619914702454405</c:v>
                </c:pt>
                <c:pt idx="202">
                  <c:v>2.3698191228318577</c:v>
                </c:pt>
                <c:pt idx="203">
                  <c:v>2.3776338690900269</c:v>
                </c:pt>
                <c:pt idx="204">
                  <c:v>2.3854357937217032</c:v>
                </c:pt>
                <c:pt idx="205">
                  <c:v>2.3932249804606101</c:v>
                </c:pt>
                <c:pt idx="206">
                  <c:v>2.4010015120881691</c:v>
                </c:pt>
                <c:pt idx="207">
                  <c:v>2.4087654704488943</c:v>
                </c:pt>
                <c:pt idx="208">
                  <c:v>2.4165169364654711</c:v>
                </c:pt>
                <c:pt idx="209">
                  <c:v>2.4242559901535143</c:v>
                </c:pt>
                <c:pt idx="210">
                  <c:v>2.4319827106360243</c:v>
                </c:pt>
                <c:pt idx="211">
                  <c:v>2.4396971761575461</c:v>
                </c:pt>
                <c:pt idx="212">
                  <c:v>2.447399464098035</c:v>
                </c:pt>
                <c:pt idx="213">
                  <c:v>2.4550896509864382</c:v>
                </c:pt>
                <c:pt idx="214">
                  <c:v>2.4627678125140062</c:v>
                </c:pt>
                <c:pt idx="215">
                  <c:v>2.4704340235473272</c:v>
                </c:pt>
                <c:pt idx="216">
                  <c:v>2.4780883581411142</c:v>
                </c:pt>
                <c:pt idx="217">
                  <c:v>2.4857308895507031</c:v>
                </c:pt>
                <c:pt idx="218">
                  <c:v>2.4933616902443401</c:v>
                </c:pt>
                <c:pt idx="219">
                  <c:v>2.5009808319152036</c:v>
                </c:pt>
                <c:pt idx="220">
                  <c:v>2.5085883854931881</c:v>
                </c:pt>
                <c:pt idx="221">
                  <c:v>2.5161844211564666</c:v>
                </c:pt>
                <c:pt idx="222">
                  <c:v>2.523769008342815</c:v>
                </c:pt>
                <c:pt idx="223">
                  <c:v>2.5313422157607248</c:v>
                </c:pt>
                <c:pt idx="224">
                  <c:v>2.5389041114002939</c:v>
                </c:pt>
                <c:pt idx="225">
                  <c:v>2.5464547625439109</c:v>
                </c:pt>
                <c:pt idx="226">
                  <c:v>2.5539942357767309</c:v>
                </c:pt>
                <c:pt idx="227">
                  <c:v>2.5615225969969511</c:v>
                </c:pt>
                <c:pt idx="228">
                  <c:v>2.5690399114258931</c:v>
                </c:pt>
                <c:pt idx="229">
                  <c:v>2.5765462436178903</c:v>
                </c:pt>
                <c:pt idx="230">
                  <c:v>2.5840416574699896</c:v>
                </c:pt>
                <c:pt idx="231">
                  <c:v>2.5915262162314696</c:v>
                </c:pt>
                <c:pt idx="232">
                  <c:v>2.5989999825131842</c:v>
                </c:pt>
                <c:pt idx="233">
                  <c:v>2.6064630182967248</c:v>
                </c:pt>
                <c:pt idx="234">
                  <c:v>2.6139153849434225</c:v>
                </c:pt>
                <c:pt idx="235">
                  <c:v>2.6213571432031686</c:v>
                </c:pt>
                <c:pt idx="236">
                  <c:v>2.6287883532230896</c:v>
                </c:pt>
                <c:pt idx="237">
                  <c:v>2.6362090745560511</c:v>
                </c:pt>
                <c:pt idx="238">
                  <c:v>2.6436193661690104</c:v>
                </c:pt>
                <c:pt idx="239">
                  <c:v>2.6510192864512172</c:v>
                </c:pt>
                <c:pt idx="240">
                  <c:v>2.6584088932222665</c:v>
                </c:pt>
                <c:pt idx="241">
                  <c:v>2.6657882437400011</c:v>
                </c:pt>
                <c:pt idx="242">
                  <c:v>2.6731573947082823</c:v>
                </c:pt>
                <c:pt idx="243">
                  <c:v>2.6805164022846104</c:v>
                </c:pt>
                <c:pt idx="244">
                  <c:v>2.6878653220876134</c:v>
                </c:pt>
                <c:pt idx="245">
                  <c:v>2.6952042092044111</c:v>
                </c:pt>
                <c:pt idx="246">
                  <c:v>2.7025331181978323</c:v>
                </c:pt>
                <c:pt idx="247">
                  <c:v>2.709852103113521</c:v>
                </c:pt>
                <c:pt idx="248">
                  <c:v>2.7171612174869084</c:v>
                </c:pt>
                <c:pt idx="249">
                  <c:v>2.7244605143500649</c:v>
                </c:pt>
                <c:pt idx="250">
                  <c:v>2.7317500462384401</c:v>
                </c:pt>
                <c:pt idx="251">
                  <c:v>2.7390298651974696</c:v>
                </c:pt>
                <c:pt idx="252">
                  <c:v>2.7463000227890899</c:v>
                </c:pt>
                <c:pt idx="253">
                  <c:v>2.7535605700981223</c:v>
                </c:pt>
                <c:pt idx="254">
                  <c:v>2.760811557738553</c:v>
                </c:pt>
                <c:pt idx="255">
                  <c:v>2.7680530358597206</c:v>
                </c:pt>
                <c:pt idx="256">
                  <c:v>2.7752850541523686</c:v>
                </c:pt>
                <c:pt idx="257">
                  <c:v>2.7825076618546269</c:v>
                </c:pt>
                <c:pt idx="258">
                  <c:v>2.7897209077578706</c:v>
                </c:pt>
                <c:pt idx="259">
                  <c:v>2.7969248402124918</c:v>
                </c:pt>
                <c:pt idx="260">
                  <c:v>2.8041195071335703</c:v>
                </c:pt>
                <c:pt idx="261">
                  <c:v>2.8113049560064516</c:v>
                </c:pt>
                <c:pt idx="262">
                  <c:v>2.8184812338922312</c:v>
                </c:pt>
                <c:pt idx="263">
                  <c:v>2.8256483874331511</c:v>
                </c:pt>
                <c:pt idx="264">
                  <c:v>2.8328064628578971</c:v>
                </c:pt>
                <c:pt idx="265">
                  <c:v>2.8399555059868309</c:v>
                </c:pt>
                <c:pt idx="266">
                  <c:v>2.8470955622371097</c:v>
                </c:pt>
                <c:pt idx="267">
                  <c:v>2.8542266766277451</c:v>
                </c:pt>
                <c:pt idx="268">
                  <c:v>2.8613488937845646</c:v>
                </c:pt>
                <c:pt idx="269">
                  <c:v>2.8684622579451022</c:v>
                </c:pt>
                <c:pt idx="270">
                  <c:v>2.8755668129634051</c:v>
                </c:pt>
                <c:pt idx="271">
                  <c:v>2.882662602314769</c:v>
                </c:pt>
                <c:pt idx="272">
                  <c:v>2.8897496691003886</c:v>
                </c:pt>
                <c:pt idx="273">
                  <c:v>2.8968280560519428</c:v>
                </c:pt>
                <c:pt idx="274">
                  <c:v>2.9038978055361038</c:v>
                </c:pt>
                <c:pt idx="275">
                  <c:v>2.910958959558974</c:v>
                </c:pt>
                <c:pt idx="276">
                  <c:v>2.9180115597704521</c:v>
                </c:pt>
                <c:pt idx="277">
                  <c:v>2.9250556474685383</c:v>
                </c:pt>
                <c:pt idx="278">
                  <c:v>2.9320912636035579</c:v>
                </c:pt>
                <c:pt idx="279">
                  <c:v>2.9391184487823367</c:v>
                </c:pt>
                <c:pt idx="280">
                  <c:v>2.9461372432722945</c:v>
                </c:pt>
                <c:pt idx="281">
                  <c:v>2.9531476870054911</c:v>
                </c:pt>
                <c:pt idx="282">
                  <c:v>2.9601498195825937</c:v>
                </c:pt>
                <c:pt idx="283">
                  <c:v>2.9671436802767985</c:v>
                </c:pt>
                <c:pt idx="284">
                  <c:v>2.9741293080376812</c:v>
                </c:pt>
                <c:pt idx="285">
                  <c:v>2.9811067414949974</c:v>
                </c:pt>
                <c:pt idx="286">
                  <c:v>2.9880760189624191</c:v>
                </c:pt>
                <c:pt idx="287">
                  <c:v>2.9950371784412111</c:v>
                </c:pt>
                <c:pt idx="288">
                  <c:v>3.00199025762387</c:v>
                </c:pt>
                <c:pt idx="289">
                  <c:v>3.0089352938976823</c:v>
                </c:pt>
                <c:pt idx="290">
                  <c:v>3.0158723243482513</c:v>
                </c:pt>
                <c:pt idx="291">
                  <c:v>3.0228013857629592</c:v>
                </c:pt>
                <c:pt idx="292">
                  <c:v>3.0297225146343822</c:v>
                </c:pt>
                <c:pt idx="293">
                  <c:v>3.0366357471636554</c:v>
                </c:pt>
                <c:pt idx="294">
                  <c:v>3.0435411192637818</c:v>
                </c:pt>
                <c:pt idx="295">
                  <c:v>3.0504386665629055</c:v>
                </c:pt>
                <c:pt idx="296">
                  <c:v>3.057328424407519</c:v>
                </c:pt>
                <c:pt idx="297">
                  <c:v>3.0642104278656404</c:v>
                </c:pt>
                <c:pt idx="298">
                  <c:v>3.0710847117299314</c:v>
                </c:pt>
                <c:pt idx="299">
                  <c:v>3.0779513105207843</c:v>
                </c:pt>
                <c:pt idx="300">
                  <c:v>3.0848102584893451</c:v>
                </c:pt>
                <c:pt idx="301">
                  <c:v>3.0916615896205109</c:v>
                </c:pt>
                <c:pt idx="302">
                  <c:v>3.0985053376358755</c:v>
                </c:pt>
                <c:pt idx="303">
                  <c:v>3.1053415359966308</c:v>
                </c:pt>
                <c:pt idx="304">
                  <c:v>3.1121702179064328</c:v>
                </c:pt>
                <c:pt idx="305">
                  <c:v>3.1189914163142216</c:v>
                </c:pt>
                <c:pt idx="306">
                  <c:v>3.1258051639170086</c:v>
                </c:pt>
                <c:pt idx="307">
                  <c:v>3.1326114931626132</c:v>
                </c:pt>
                <c:pt idx="308">
                  <c:v>3.1394104362523749</c:v>
                </c:pt>
                <c:pt idx="309">
                  <c:v>3.1462020251438054</c:v>
                </c:pt>
                <c:pt idx="310">
                  <c:v>3.1529862915532356</c:v>
                </c:pt>
                <c:pt idx="311">
                  <c:v>3.1597632669583913</c:v>
                </c:pt>
                <c:pt idx="312">
                  <c:v>3.1665329826009629</c:v>
                </c:pt>
                <c:pt idx="313">
                  <c:v>3.1732954694891133</c:v>
                </c:pt>
                <c:pt idx="314">
                  <c:v>3.1800507583999744</c:v>
                </c:pt>
                <c:pt idx="315">
                  <c:v>3.1867988798820903</c:v>
                </c:pt>
                <c:pt idx="316">
                  <c:v>3.1935398642578403</c:v>
                </c:pt>
                <c:pt idx="317">
                  <c:v>3.2002737416258187</c:v>
                </c:pt>
                <c:pt idx="318">
                  <c:v>3.2070005418631915</c:v>
                </c:pt>
                <c:pt idx="319">
                  <c:v>3.2137202946280139</c:v>
                </c:pt>
                <c:pt idx="320">
                  <c:v>3.2204330293615189</c:v>
                </c:pt>
                <c:pt idx="321">
                  <c:v>3.2271387752903733</c:v>
                </c:pt>
                <c:pt idx="322">
                  <c:v>3.233837561428905</c:v>
                </c:pt>
                <c:pt idx="323">
                  <c:v>3.2405294165813063</c:v>
                </c:pt>
                <c:pt idx="324">
                  <c:v>3.2472143693437912</c:v>
                </c:pt>
                <c:pt idx="325">
                  <c:v>3.2538924481067357</c:v>
                </c:pt>
                <c:pt idx="326">
                  <c:v>3.2605636810568033</c:v>
                </c:pt>
                <c:pt idx="327">
                  <c:v>3.2672280961790028</c:v>
                </c:pt>
                <c:pt idx="328">
                  <c:v>3.2738857212587562</c:v>
                </c:pt>
                <c:pt idx="329">
                  <c:v>3.2805365838839324</c:v>
                </c:pt>
                <c:pt idx="330">
                  <c:v>3.2871807114468305</c:v>
                </c:pt>
                <c:pt idx="331">
                  <c:v>3.2938181311461725</c:v>
                </c:pt>
                <c:pt idx="332">
                  <c:v>3.3004488699890304</c:v>
                </c:pt>
                <c:pt idx="333">
                  <c:v>3.3070729547927744</c:v>
                </c:pt>
                <c:pt idx="334">
                  <c:v>3.313690412186955</c:v>
                </c:pt>
                <c:pt idx="335">
                  <c:v>3.320301268615176</c:v>
                </c:pt>
                <c:pt idx="336">
                  <c:v>3.3269055503369516</c:v>
                </c:pt>
                <c:pt idx="337">
                  <c:v>3.3335032834295246</c:v>
                </c:pt>
                <c:pt idx="338">
                  <c:v>3.3400944937896764</c:v>
                </c:pt>
                <c:pt idx="339">
                  <c:v>3.3466792071354963</c:v>
                </c:pt>
                <c:pt idx="340">
                  <c:v>3.353257449008145</c:v>
                </c:pt>
                <c:pt idx="341">
                  <c:v>3.3598292447735858</c:v>
                </c:pt>
                <c:pt idx="342">
                  <c:v>3.3663946196242964</c:v>
                </c:pt>
                <c:pt idx="343">
                  <c:v>3.3729535985809593</c:v>
                </c:pt>
                <c:pt idx="344">
                  <c:v>3.3795062064941286</c:v>
                </c:pt>
                <c:pt idx="345">
                  <c:v>3.3860524680458832</c:v>
                </c:pt>
                <c:pt idx="346">
                  <c:v>3.3925924077514438</c:v>
                </c:pt>
                <c:pt idx="347">
                  <c:v>3.3991260499607932</c:v>
                </c:pt>
                <c:pt idx="348">
                  <c:v>3.4056534188602483</c:v>
                </c:pt>
                <c:pt idx="349">
                  <c:v>3.4121745384740407</c:v>
                </c:pt>
                <c:pt idx="350">
                  <c:v>3.4186894326658526</c:v>
                </c:pt>
                <c:pt idx="351">
                  <c:v>3.4251981251403545</c:v>
                </c:pt>
                <c:pt idx="352">
                  <c:v>3.431700639444704</c:v>
                </c:pt>
                <c:pt idx="353">
                  <c:v>3.4381969989700503</c:v>
                </c:pt>
                <c:pt idx="354">
                  <c:v>3.4446872269529938</c:v>
                </c:pt>
                <c:pt idx="355">
                  <c:v>3.4511713464770488</c:v>
                </c:pt>
                <c:pt idx="356">
                  <c:v>3.4576493804740762</c:v>
                </c:pt>
                <c:pt idx="357">
                  <c:v>3.4641213517257046</c:v>
                </c:pt>
                <c:pt idx="358">
                  <c:v>3.4705872828647339</c:v>
                </c:pt>
                <c:pt idx="359">
                  <c:v>3.4770471963765153</c:v>
                </c:pt>
                <c:pt idx="360">
                  <c:v>3.4835011146003243</c:v>
                </c:pt>
                <c:pt idx="361">
                  <c:v>3.4899490597307126</c:v>
                </c:pt>
                <c:pt idx="362">
                  <c:v>3.496391053818841</c:v>
                </c:pt>
                <c:pt idx="363">
                  <c:v>3.5028271187738018</c:v>
                </c:pt>
                <c:pt idx="364">
                  <c:v>3.5092572763639187</c:v>
                </c:pt>
                <c:pt idx="365">
                  <c:v>3.5156815482180428</c:v>
                </c:pt>
                <c:pt idx="366">
                  <c:v>3.522099955826818</c:v>
                </c:pt>
                <c:pt idx="367">
                  <c:v>3.5285125205439414</c:v>
                </c:pt>
                <c:pt idx="368">
                  <c:v>3.5349192635874123</c:v>
                </c:pt>
                <c:pt idx="369">
                  <c:v>3.5413202060407505</c:v>
                </c:pt>
                <c:pt idx="370">
                  <c:v>3.5477153688542207</c:v>
                </c:pt>
                <c:pt idx="371">
                  <c:v>3.5541047728460247</c:v>
                </c:pt>
                <c:pt idx="372">
                  <c:v>3.560488438703489</c:v>
                </c:pt>
                <c:pt idx="373">
                  <c:v>3.5668663869842465</c:v>
                </c:pt>
                <c:pt idx="374">
                  <c:v>3.5732386381173797</c:v>
                </c:pt>
                <c:pt idx="375">
                  <c:v>3.5796052124045712</c:v>
                </c:pt>
                <c:pt idx="376">
                  <c:v>3.5859661300212493</c:v>
                </c:pt>
                <c:pt idx="377">
                  <c:v>3.5923214110176782</c:v>
                </c:pt>
                <c:pt idx="378">
                  <c:v>3.5986710753201008</c:v>
                </c:pt>
                <c:pt idx="379">
                  <c:v>3.6050151427317965</c:v>
                </c:pt>
                <c:pt idx="380">
                  <c:v>3.6113536329341849</c:v>
                </c:pt>
                <c:pt idx="381">
                  <c:v>3.6176865654878858</c:v>
                </c:pt>
                <c:pt idx="382">
                  <c:v>3.6240139598337771</c:v>
                </c:pt>
                <c:pt idx="383">
                  <c:v>3.630335835294042</c:v>
                </c:pt>
                <c:pt idx="384">
                  <c:v>3.6366522110731951</c:v>
                </c:pt>
                <c:pt idx="385">
                  <c:v>3.6429631062591099</c:v>
                </c:pt>
                <c:pt idx="386">
                  <c:v>3.6492685398240217</c:v>
                </c:pt>
                <c:pt idx="387">
                  <c:v>3.6555685306255339</c:v>
                </c:pt>
                <c:pt idx="388">
                  <c:v>3.6618630974075996</c:v>
                </c:pt>
                <c:pt idx="389">
                  <c:v>3.6681522588014976</c:v>
                </c:pt>
                <c:pt idx="390">
                  <c:v>3.6744360333267969</c:v>
                </c:pt>
                <c:pt idx="391">
                  <c:v>3.6807144393923172</c:v>
                </c:pt>
                <c:pt idx="392">
                  <c:v>3.686987495297064</c:v>
                </c:pt>
                <c:pt idx="393">
                  <c:v>3.6932552192311685</c:v>
                </c:pt>
                <c:pt idx="394">
                  <c:v>3.6995176292768059</c:v>
                </c:pt>
                <c:pt idx="395">
                  <c:v>3.7057747434091142</c:v>
                </c:pt>
                <c:pt idx="396">
                  <c:v>3.7120265794970893</c:v>
                </c:pt>
                <c:pt idx="397">
                  <c:v>3.7182731553044852</c:v>
                </c:pt>
                <c:pt idx="398">
                  <c:v>3.7245144884906947</c:v>
                </c:pt>
                <c:pt idx="399">
                  <c:v>3.7307505966116219</c:v>
                </c:pt>
                <c:pt idx="400">
                  <c:v>3.7369814971205484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'PGS-1 (1968)'!$G$6</c:f>
              <c:strCache>
                <c:ptCount val="1"/>
                <c:pt idx="0">
                  <c:v>Tlim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('PGS-1 (1968)'!$D$29,'PGS-1 (1968)'!$D$29)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('PGS-1 (1968)'!$K$3,'PGS-1 (1968)'!$F$29)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0.5071864204336618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33824"/>
        <c:axId val="171535744"/>
      </c:scatterChart>
      <c:valAx>
        <c:axId val="171533824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1535744"/>
        <c:crosses val="autoZero"/>
        <c:crossBetween val="midCat"/>
      </c:valAx>
      <c:valAx>
        <c:axId val="171535744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[cm]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153382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'PGS-1 (1968)'!$L$1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'PGS-1 (1968)'!$M$3:$M$403</c:f>
              <c:numCache>
                <c:formatCode>0.0000</c:formatCode>
                <c:ptCount val="401"/>
                <c:pt idx="0">
                  <c:v>0</c:v>
                </c:pt>
                <c:pt idx="1">
                  <c:v>3.4417893863071067E-3</c:v>
                </c:pt>
                <c:pt idx="2">
                  <c:v>1.092700018495377E-2</c:v>
                </c:pt>
                <c:pt idx="3">
                  <c:v>2.1477631274427457E-2</c:v>
                </c:pt>
                <c:pt idx="4">
                  <c:v>3.4691063176904645E-2</c:v>
                </c:pt>
                <c:pt idx="5">
                  <c:v>5.031926608377376E-2</c:v>
                </c:pt>
                <c:pt idx="6">
                  <c:v>6.8187228957622498E-2</c:v>
                </c:pt>
                <c:pt idx="7">
                  <c:v>8.8161916878070359E-2</c:v>
                </c:pt>
                <c:pt idx="8">
                  <c:v>0.11013726036182742</c:v>
                </c:pt>
                <c:pt idx="9">
                  <c:v>0.13402582011423064</c:v>
                </c:pt>
                <c:pt idx="10">
                  <c:v>0.15975371183130044</c:v>
                </c:pt>
                <c:pt idx="11">
                  <c:v>0.18725730392512258</c:v>
                </c:pt>
                <c:pt idx="12">
                  <c:v>0.21648095795625283</c:v>
                </c:pt>
                <c:pt idx="13">
                  <c:v>0.24737542014902597</c:v>
                </c:pt>
                <c:pt idx="14">
                  <c:v>0.27989663919156371</c:v>
                </c:pt>
                <c:pt idx="15">
                  <c:v>0.3140048741061065</c:v>
                </c:pt>
                <c:pt idx="16">
                  <c:v>0.34966400591852076</c:v>
                </c:pt>
                <c:pt idx="17">
                  <c:v>0.38684099643404724</c:v>
                </c:pt>
                <c:pt idx="18">
                  <c:v>0.42550545568046078</c:v>
                </c:pt>
                <c:pt idx="19">
                  <c:v>0.46562929124705249</c:v>
                </c:pt>
                <c:pt idx="20">
                  <c:v>0.5071864204336618</c:v>
                </c:pt>
                <c:pt idx="21">
                  <c:v>0.52395479173520232</c:v>
                </c:pt>
                <c:pt idx="22">
                  <c:v>0.54045898407176074</c:v>
                </c:pt>
                <c:pt idx="23">
                  <c:v>0.55671489873408375</c:v>
                </c:pt>
                <c:pt idx="24">
                  <c:v>0.5727368339847323</c:v>
                </c:pt>
                <c:pt idx="25">
                  <c:v>0.58853770641123027</c:v>
                </c:pt>
                <c:pt idx="26">
                  <c:v>0.60412923411636776</c:v>
                </c:pt>
                <c:pt idx="27">
                  <c:v>0.61952208953527921</c:v>
                </c:pt>
                <c:pt idx="28">
                  <c:v>0.63472602785007404</c:v>
                </c:pt>
                <c:pt idx="29">
                  <c:v>0.64974999562829683</c:v>
                </c:pt>
                <c:pt idx="30">
                  <c:v>0.66460222330556717</c:v>
                </c:pt>
                <c:pt idx="31">
                  <c:v>0.67929030437172777</c:v>
                </c:pt>
                <c:pt idx="32">
                  <c:v>0.69382126353809304</c:v>
                </c:pt>
                <c:pt idx="33">
                  <c:v>0.70820161571447493</c:v>
                </c:pt>
                <c:pt idx="34">
                  <c:v>0.7224374172750978</c:v>
                </c:pt>
                <c:pt idx="35">
                  <c:v>0.73653431081807441</c:v>
                </c:pt>
                <c:pt idx="36">
                  <c:v>0.75049756440596838</c:v>
                </c:pt>
                <c:pt idx="37">
                  <c:v>0.76433210610188029</c:v>
                </c:pt>
                <c:pt idx="38">
                  <c:v>0.77804255447660853</c:v>
                </c:pt>
                <c:pt idx="39">
                  <c:v>0.79163324565024129</c:v>
                </c:pt>
                <c:pt idx="40">
                  <c:v>0.80510825734038038</c:v>
                </c:pt>
                <c:pt idx="41">
                  <c:v>0.81847143031469027</c:v>
                </c:pt>
                <c:pt idx="42">
                  <c:v>0.831726387584239</c:v>
                </c:pt>
                <c:pt idx="43">
                  <c:v>0.84487655162353359</c:v>
                </c:pt>
                <c:pt idx="44">
                  <c:v>0.85792515986117734</c:v>
                </c:pt>
                <c:pt idx="45">
                  <c:v>0.87087527865008252</c:v>
                </c:pt>
                <c:pt idx="46">
                  <c:v>0.8837298158968544</c:v>
                </c:pt>
                <c:pt idx="47">
                  <c:v>0.89649153250531333</c:v>
                </c:pt>
                <c:pt idx="48">
                  <c:v>0.90916305276830001</c:v>
                </c:pt>
                <c:pt idx="49">
                  <c:v>0.92174687382426723</c:v>
                </c:pt>
                <c:pt idx="50">
                  <c:v>0.93424537428013843</c:v>
                </c:pt>
                <c:pt idx="51">
                  <c:v>0.94666082208910707</c:v>
                </c:pt>
                <c:pt idx="52">
                  <c:v>0.9589953817610648</c:v>
                </c:pt>
                <c:pt idx="53">
                  <c:v>0.97125112097390687</c:v>
                </c:pt>
                <c:pt idx="54">
                  <c:v>0.98343001664583918</c:v>
                </c:pt>
                <c:pt idx="55">
                  <c:v>0.99553396052177467</c:v>
                </c:pt>
                <c:pt idx="56">
                  <c:v>1.0075647643208041</c:v>
                </c:pt>
                <c:pt idx="57">
                  <c:v>1.0195241644864395</c:v>
                </c:pt>
                <c:pt idx="58">
                  <c:v>1.0314138265766917</c:v>
                </c:pt>
                <c:pt idx="59">
                  <c:v>1.0432353493270221</c:v>
                </c:pt>
                <c:pt idx="60">
                  <c:v>1.0549902684156616</c:v>
                </c:pt>
                <c:pt idx="61">
                  <c:v>1.0666800599576816</c:v>
                </c:pt>
                <c:pt idx="62">
                  <c:v>1.0783061437514794</c:v>
                </c:pt>
                <c:pt idx="63">
                  <c:v>1.089869886298924</c:v>
                </c:pt>
                <c:pt idx="64">
                  <c:v>1.1013726036182743</c:v>
                </c:pt>
                <c:pt idx="65">
                  <c:v>1.1128155638670956</c:v>
                </c:pt>
                <c:pt idx="66">
                  <c:v>1.1241999897907362</c:v>
                </c:pt>
                <c:pt idx="67">
                  <c:v>1.1355270610104167</c:v>
                </c:pt>
                <c:pt idx="68">
                  <c:v>1.1467979161636794</c:v>
                </c:pt>
                <c:pt idx="69">
                  <c:v>1.158013654908747</c:v>
                </c:pt>
                <c:pt idx="70">
                  <c:v>1.1691753398032838</c:v>
                </c:pt>
                <c:pt idx="71">
                  <c:v>1.180283998067118</c:v>
                </c:pt>
                <c:pt idx="72">
                  <c:v>1.1913406232376058</c:v>
                </c:pt>
                <c:pt idx="73">
                  <c:v>1.2023461767255903</c:v>
                </c:pt>
                <c:pt idx="74">
                  <c:v>1.2133015892791941</c:v>
                </c:pt>
                <c:pt idx="75">
                  <c:v>1.2242077623620711</c:v>
                </c:pt>
                <c:pt idx="76">
                  <c:v>1.2350655694521939</c:v>
                </c:pt>
                <c:pt idx="77">
                  <c:v>1.2458758572667417</c:v>
                </c:pt>
                <c:pt idx="78">
                  <c:v>1.2566394469181932</c:v>
                </c:pt>
                <c:pt idx="79">
                  <c:v>1.26735713500632</c:v>
                </c:pt>
                <c:pt idx="80">
                  <c:v>1.2780296946504035</c:v>
                </c:pt>
                <c:pt idx="81">
                  <c:v>1.2886578764656478</c:v>
                </c:pt>
                <c:pt idx="82">
                  <c:v>1.2992424094874562</c:v>
                </c:pt>
                <c:pt idx="83">
                  <c:v>1.3097840020469624</c:v>
                </c:pt>
                <c:pt idx="84">
                  <c:v>1.3202833426009315</c:v>
                </c:pt>
                <c:pt idx="85">
                  <c:v>1.3307411005189345</c:v>
                </c:pt>
                <c:pt idx="86">
                  <c:v>1.3411579268304616</c:v>
                </c:pt>
                <c:pt idx="87">
                  <c:v>1.3515344549344654</c:v>
                </c:pt>
                <c:pt idx="88">
                  <c:v>1.3618713012736188</c:v>
                </c:pt>
                <c:pt idx="89">
                  <c:v>1.3721690659754375</c:v>
                </c:pt>
                <c:pt idx="90">
                  <c:v>1.3824283334622396</c:v>
                </c:pt>
                <c:pt idx="91">
                  <c:v>1.3926496730317879</c:v>
                </c:pt>
                <c:pt idx="92">
                  <c:v>1.4028336394103298</c:v>
                </c:pt>
                <c:pt idx="93">
                  <c:v>1.4129807732796353</c:v>
                </c:pt>
                <c:pt idx="94">
                  <c:v>1.4230916017795174</c:v>
                </c:pt>
                <c:pt idx="95">
                  <c:v>1.4331666389872275</c:v>
                </c:pt>
                <c:pt idx="96">
                  <c:v>1.4432063863750191</c:v>
                </c:pt>
                <c:pt idx="97">
                  <c:v>1.4532113332470904</c:v>
                </c:pt>
                <c:pt idx="98">
                  <c:v>1.4631819571570412</c:v>
                </c:pt>
                <c:pt idx="99">
                  <c:v>1.4731187243069006</c:v>
                </c:pt>
                <c:pt idx="100">
                  <c:v>1.4830220899287161</c:v>
                </c:pt>
                <c:pt idx="101">
                  <c:v>1.492892498649631</c:v>
                </c:pt>
                <c:pt idx="102">
                  <c:v>1.5027303848413294</c:v>
                </c:pt>
                <c:pt idx="103">
                  <c:v>1.5125361729546518</c:v>
                </c:pt>
                <c:pt idx="104">
                  <c:v>1.5223102778401596</c:v>
                </c:pt>
                <c:pt idx="105">
                  <c:v>1.5320531050553596</c:v>
                </c:pt>
                <c:pt idx="106">
                  <c:v>1.5417650511592731</c:v>
                </c:pt>
                <c:pt idx="107">
                  <c:v>1.5514465039949732</c:v>
                </c:pt>
                <c:pt idx="108">
                  <c:v>1.561097842960709</c:v>
                </c:pt>
                <c:pt idx="109">
                  <c:v>1.5707194392701544</c:v>
                </c:pt>
                <c:pt idx="110">
                  <c:v>1.5803116562023329</c:v>
                </c:pt>
                <c:pt idx="111">
                  <c:v>1.589874849341713</c:v>
                </c:pt>
                <c:pt idx="112">
                  <c:v>1.5994093668089355</c:v>
                </c:pt>
                <c:pt idx="113">
                  <c:v>1.6089155494826379</c:v>
                </c:pt>
                <c:pt idx="114">
                  <c:v>1.6183937312127736</c:v>
                </c:pt>
                <c:pt idx="115">
                  <c:v>1.6278442390258405</c:v>
                </c:pt>
                <c:pt idx="116">
                  <c:v>1.6372673933223865</c:v>
                </c:pt>
                <c:pt idx="117">
                  <c:v>1.6466635080671408</c:v>
                </c:pt>
                <c:pt idx="118">
                  <c:v>1.6560328909721269</c:v>
                </c:pt>
                <c:pt idx="119">
                  <c:v>1.665375843673041</c:v>
                </c:pt>
                <c:pt idx="120">
                  <c:v>1.6746926618992348</c:v>
                </c:pt>
                <c:pt idx="121">
                  <c:v>1.6839836356375533</c:v>
                </c:pt>
                <c:pt idx="122">
                  <c:v>1.6932490492903252</c:v>
                </c:pt>
                <c:pt idx="123">
                  <c:v>1.7024891818277408</c:v>
                </c:pt>
                <c:pt idx="124">
                  <c:v>1.711704306934871</c:v>
                </c:pt>
                <c:pt idx="125">
                  <c:v>1.7208946931535534</c:v>
                </c:pt>
                <c:pt idx="126">
                  <c:v>1.7300606040193736</c:v>
                </c:pt>
                <c:pt idx="127">
                  <c:v>1.739202298193931</c:v>
                </c:pt>
                <c:pt idx="128">
                  <c:v>1.7483200295926036</c:v>
                </c:pt>
                <c:pt idx="129">
                  <c:v>1.7574140475079894</c:v>
                </c:pt>
                <c:pt idx="130">
                  <c:v>1.7664845967292127</c:v>
                </c:pt>
                <c:pt idx="131">
                  <c:v>1.775531917657251</c:v>
                </c:pt>
                <c:pt idx="132">
                  <c:v>1.7845562464164537</c:v>
                </c:pt>
                <c:pt idx="133">
                  <c:v>1.793557814962409</c:v>
                </c:pt>
                <c:pt idx="134">
                  <c:v>1.8025368511862931</c:v>
                </c:pt>
                <c:pt idx="135">
                  <c:v>1.8114935790158557</c:v>
                </c:pt>
                <c:pt idx="136">
                  <c:v>1.8204282185131633</c:v>
                </c:pt>
                <c:pt idx="137">
                  <c:v>1.8293409859692349</c:v>
                </c:pt>
                <c:pt idx="138">
                  <c:v>1.8382320939956842</c:v>
                </c:pt>
                <c:pt idx="139">
                  <c:v>1.8471017516134918</c:v>
                </c:pt>
                <c:pt idx="140">
                  <c:v>1.8559501643390099</c:v>
                </c:pt>
                <c:pt idx="141">
                  <c:v>1.8647775342673125</c:v>
                </c:pt>
                <c:pt idx="142">
                  <c:v>1.8735840601529754</c:v>
                </c:pt>
                <c:pt idx="143">
                  <c:v>1.8823699374884137</c:v>
                </c:pt>
                <c:pt idx="144">
                  <c:v>1.8911353585798258</c:v>
                </c:pt>
                <c:pt idx="145">
                  <c:v>1.8998805126208718</c:v>
                </c:pt>
                <c:pt idx="146">
                  <c:v>1.9086055857641446</c:v>
                </c:pt>
                <c:pt idx="147">
                  <c:v>1.9173107611905229</c:v>
                </c:pt>
                <c:pt idx="148">
                  <c:v>1.925996219176481</c:v>
                </c:pt>
                <c:pt idx="149">
                  <c:v>1.9346621371594361</c:v>
                </c:pt>
                <c:pt idx="150">
                  <c:v>1.9433086898011871</c:v>
                </c:pt>
                <c:pt idx="151">
                  <c:v>1.9519360490495323</c:v>
                </c:pt>
                <c:pt idx="152">
                  <c:v>1.9605443841981161</c:v>
                </c:pt>
                <c:pt idx="153">
                  <c:v>1.9691338619445689</c:v>
                </c:pt>
                <c:pt idx="154">
                  <c:v>1.9777046464470081</c:v>
                </c:pt>
                <c:pt idx="155">
                  <c:v>1.9862568993789487</c:v>
                </c:pt>
                <c:pt idx="156">
                  <c:v>1.9947907799826765</c:v>
                </c:pt>
                <c:pt idx="157">
                  <c:v>2.0033064451211429</c:v>
                </c:pt>
                <c:pt idx="158">
                  <c:v>2.0118040493284357</c:v>
                </c:pt>
                <c:pt idx="159">
                  <c:v>2.0202837448588515</c:v>
                </c:pt>
                <c:pt idx="160">
                  <c:v>2.0287456817346476</c:v>
                </c:pt>
                <c:pt idx="161">
                  <c:v>2.0371900077924932</c:v>
                </c:pt>
                <c:pt idx="162">
                  <c:v>2.0456168687286751</c:v>
                </c:pt>
                <c:pt idx="163">
                  <c:v>2.0540264081430921</c:v>
                </c:pt>
                <c:pt idx="164">
                  <c:v>2.0624187675820864</c:v>
                </c:pt>
                <c:pt idx="165">
                  <c:v>2.0707940865801366</c:v>
                </c:pt>
                <c:pt idx="166">
                  <c:v>2.0791525027004663</c:v>
                </c:pt>
                <c:pt idx="167">
                  <c:v>2.0874941515745844</c:v>
                </c:pt>
                <c:pt idx="168">
                  <c:v>2.0958191669408093</c:v>
                </c:pt>
                <c:pt idx="169">
                  <c:v>2.1041276806817897</c:v>
                </c:pt>
                <c:pt idx="170">
                  <c:v>2.1124198228610758</c:v>
                </c:pt>
                <c:pt idx="171">
                  <c:v>2.1206957217587519</c:v>
                </c:pt>
                <c:pt idx="172">
                  <c:v>2.1289555039061643</c:v>
                </c:pt>
                <c:pt idx="173">
                  <c:v>2.137199294119791</c:v>
                </c:pt>
                <c:pt idx="174">
                  <c:v>2.1454272155342373</c:v>
                </c:pt>
                <c:pt idx="175">
                  <c:v>2.1536393896344377</c:v>
                </c:pt>
                <c:pt idx="176">
                  <c:v>2.161835936287043</c:v>
                </c:pt>
                <c:pt idx="177">
                  <c:v>2.1700169737710402</c:v>
                </c:pt>
                <c:pt idx="178">
                  <c:v>2.1781826188076319</c:v>
                </c:pt>
                <c:pt idx="179">
                  <c:v>2.1863329865893686</c:v>
                </c:pt>
                <c:pt idx="180">
                  <c:v>2.1944681908086041</c:v>
                </c:pt>
                <c:pt idx="181">
                  <c:v>2.202588343685242</c:v>
                </c:pt>
                <c:pt idx="182">
                  <c:v>2.2106935559938288</c:v>
                </c:pt>
                <c:pt idx="183">
                  <c:v>2.218783937090008</c:v>
                </c:pt>
                <c:pt idx="184">
                  <c:v>2.226859594936335</c:v>
                </c:pt>
                <c:pt idx="185">
                  <c:v>2.2349206361274967</c:v>
                </c:pt>
                <c:pt idx="186">
                  <c:v>2.2429671659149326</c:v>
                </c:pt>
                <c:pt idx="187">
                  <c:v>2.2509992882308896</c:v>
                </c:pt>
                <c:pt idx="188">
                  <c:v>2.2590171057119162</c:v>
                </c:pt>
                <c:pt idx="189">
                  <c:v>2.2670207197218093</c:v>
                </c:pt>
                <c:pt idx="190">
                  <c:v>2.2750102303740536</c:v>
                </c:pt>
                <c:pt idx="191">
                  <c:v>2.2829857365537283</c:v>
                </c:pt>
                <c:pt idx="192">
                  <c:v>2.2909473359389292</c:v>
                </c:pt>
                <c:pt idx="193">
                  <c:v>2.2988951250217085</c:v>
                </c:pt>
                <c:pt idx="194">
                  <c:v>2.3068291991285403</c:v>
                </c:pt>
                <c:pt idx="195">
                  <c:v>2.3147496524403288</c:v>
                </c:pt>
                <c:pt idx="196">
                  <c:v>2.3226565780119763</c:v>
                </c:pt>
                <c:pt idx="197">
                  <c:v>2.3305500677915152</c:v>
                </c:pt>
                <c:pt idx="198">
                  <c:v>2.3384302126388263</c:v>
                </c:pt>
                <c:pt idx="199">
                  <c:v>2.3462971023439341</c:v>
                </c:pt>
                <c:pt idx="200">
                  <c:v>2.3541508256449211</c:v>
                </c:pt>
                <c:pt idx="201">
                  <c:v>2.3619914702454405</c:v>
                </c:pt>
                <c:pt idx="202">
                  <c:v>2.3698191228318577</c:v>
                </c:pt>
                <c:pt idx="203">
                  <c:v>2.3776338690900269</c:v>
                </c:pt>
                <c:pt idx="204">
                  <c:v>2.3854357937217032</c:v>
                </c:pt>
                <c:pt idx="205">
                  <c:v>2.3932249804606101</c:v>
                </c:pt>
                <c:pt idx="206">
                  <c:v>2.4010015120881691</c:v>
                </c:pt>
                <c:pt idx="207">
                  <c:v>2.4087654704488943</c:v>
                </c:pt>
                <c:pt idx="208">
                  <c:v>2.4165169364654711</c:v>
                </c:pt>
                <c:pt idx="209">
                  <c:v>2.4242559901535143</c:v>
                </c:pt>
                <c:pt idx="210">
                  <c:v>2.4319827106360243</c:v>
                </c:pt>
                <c:pt idx="211">
                  <c:v>2.4396971761575461</c:v>
                </c:pt>
                <c:pt idx="212">
                  <c:v>2.447399464098035</c:v>
                </c:pt>
                <c:pt idx="213">
                  <c:v>2.4550896509864382</c:v>
                </c:pt>
                <c:pt idx="214">
                  <c:v>2.4627678125140062</c:v>
                </c:pt>
                <c:pt idx="215">
                  <c:v>2.4704340235473272</c:v>
                </c:pt>
                <c:pt idx="216">
                  <c:v>2.4780883581411142</c:v>
                </c:pt>
                <c:pt idx="217">
                  <c:v>2.4857308895507031</c:v>
                </c:pt>
                <c:pt idx="218">
                  <c:v>2.4933616902443401</c:v>
                </c:pt>
                <c:pt idx="219">
                  <c:v>2.5009808319152036</c:v>
                </c:pt>
                <c:pt idx="220">
                  <c:v>2.5085883854931881</c:v>
                </c:pt>
                <c:pt idx="221">
                  <c:v>2.5161844211564666</c:v>
                </c:pt>
                <c:pt idx="222">
                  <c:v>2.523769008342815</c:v>
                </c:pt>
                <c:pt idx="223">
                  <c:v>2.5313422157607248</c:v>
                </c:pt>
                <c:pt idx="224">
                  <c:v>2.5389041114002939</c:v>
                </c:pt>
                <c:pt idx="225">
                  <c:v>2.5464547625439109</c:v>
                </c:pt>
                <c:pt idx="226">
                  <c:v>2.5539942357767309</c:v>
                </c:pt>
                <c:pt idx="227">
                  <c:v>2.5615225969969511</c:v>
                </c:pt>
                <c:pt idx="228">
                  <c:v>2.5690399114258931</c:v>
                </c:pt>
                <c:pt idx="229">
                  <c:v>2.5765462436178903</c:v>
                </c:pt>
                <c:pt idx="230">
                  <c:v>2.5840416574699896</c:v>
                </c:pt>
                <c:pt idx="231">
                  <c:v>2.5915262162314696</c:v>
                </c:pt>
                <c:pt idx="232">
                  <c:v>2.5989999825131842</c:v>
                </c:pt>
                <c:pt idx="233">
                  <c:v>2.6064630182967248</c:v>
                </c:pt>
                <c:pt idx="234">
                  <c:v>2.6139153849434225</c:v>
                </c:pt>
                <c:pt idx="235">
                  <c:v>2.6213571432031686</c:v>
                </c:pt>
                <c:pt idx="236">
                  <c:v>2.6287883532230896</c:v>
                </c:pt>
                <c:pt idx="237">
                  <c:v>2.6362090745560511</c:v>
                </c:pt>
                <c:pt idx="238">
                  <c:v>2.6436193661690104</c:v>
                </c:pt>
                <c:pt idx="239">
                  <c:v>2.6510192864512172</c:v>
                </c:pt>
                <c:pt idx="240">
                  <c:v>2.6584088932222665</c:v>
                </c:pt>
                <c:pt idx="241">
                  <c:v>2.6657882437400011</c:v>
                </c:pt>
                <c:pt idx="242">
                  <c:v>2.6731573947082823</c:v>
                </c:pt>
                <c:pt idx="243">
                  <c:v>2.6805164022846104</c:v>
                </c:pt>
                <c:pt idx="244">
                  <c:v>2.6878653220876134</c:v>
                </c:pt>
                <c:pt idx="245">
                  <c:v>2.6952042092044111</c:v>
                </c:pt>
                <c:pt idx="246">
                  <c:v>2.7025331181978323</c:v>
                </c:pt>
                <c:pt idx="247">
                  <c:v>2.709852103113521</c:v>
                </c:pt>
                <c:pt idx="248">
                  <c:v>2.7171612174869084</c:v>
                </c:pt>
                <c:pt idx="249">
                  <c:v>2.7244605143500649</c:v>
                </c:pt>
                <c:pt idx="250">
                  <c:v>2.7317500462384401</c:v>
                </c:pt>
                <c:pt idx="251">
                  <c:v>2.7390298651974696</c:v>
                </c:pt>
                <c:pt idx="252">
                  <c:v>2.7463000227890899</c:v>
                </c:pt>
                <c:pt idx="253">
                  <c:v>2.7535605700981223</c:v>
                </c:pt>
                <c:pt idx="254">
                  <c:v>2.760811557738553</c:v>
                </c:pt>
                <c:pt idx="255">
                  <c:v>2.7680530358597206</c:v>
                </c:pt>
                <c:pt idx="256">
                  <c:v>2.7752850541523686</c:v>
                </c:pt>
                <c:pt idx="257">
                  <c:v>2.7825076618546269</c:v>
                </c:pt>
                <c:pt idx="258">
                  <c:v>2.7897209077578706</c:v>
                </c:pt>
                <c:pt idx="259">
                  <c:v>2.7969248402124918</c:v>
                </c:pt>
                <c:pt idx="260">
                  <c:v>2.8041195071335703</c:v>
                </c:pt>
                <c:pt idx="261">
                  <c:v>2.8113049560064516</c:v>
                </c:pt>
                <c:pt idx="262">
                  <c:v>2.8184812338922312</c:v>
                </c:pt>
                <c:pt idx="263">
                  <c:v>2.8256483874331511</c:v>
                </c:pt>
                <c:pt idx="264">
                  <c:v>2.8328064628578971</c:v>
                </c:pt>
                <c:pt idx="265">
                  <c:v>2.8399555059868309</c:v>
                </c:pt>
                <c:pt idx="266">
                  <c:v>2.8470955622371097</c:v>
                </c:pt>
                <c:pt idx="267">
                  <c:v>2.8542266766277451</c:v>
                </c:pt>
                <c:pt idx="268">
                  <c:v>2.8613488937845646</c:v>
                </c:pt>
                <c:pt idx="269">
                  <c:v>2.8684622579451022</c:v>
                </c:pt>
                <c:pt idx="270">
                  <c:v>2.8755668129634051</c:v>
                </c:pt>
                <c:pt idx="271">
                  <c:v>2.882662602314769</c:v>
                </c:pt>
                <c:pt idx="272">
                  <c:v>2.8897496691003886</c:v>
                </c:pt>
                <c:pt idx="273">
                  <c:v>2.8968280560519428</c:v>
                </c:pt>
                <c:pt idx="274">
                  <c:v>2.9038978055361038</c:v>
                </c:pt>
                <c:pt idx="275">
                  <c:v>2.910958959558974</c:v>
                </c:pt>
                <c:pt idx="276">
                  <c:v>2.9180115597704521</c:v>
                </c:pt>
                <c:pt idx="277">
                  <c:v>2.9250556474685383</c:v>
                </c:pt>
                <c:pt idx="278">
                  <c:v>2.9320912636035579</c:v>
                </c:pt>
                <c:pt idx="279">
                  <c:v>2.9391184487823367</c:v>
                </c:pt>
                <c:pt idx="280">
                  <c:v>2.9461372432722945</c:v>
                </c:pt>
                <c:pt idx="281">
                  <c:v>2.9531476870054911</c:v>
                </c:pt>
                <c:pt idx="282">
                  <c:v>2.9601498195825937</c:v>
                </c:pt>
                <c:pt idx="283">
                  <c:v>2.9671436802767985</c:v>
                </c:pt>
                <c:pt idx="284">
                  <c:v>2.9741293080376812</c:v>
                </c:pt>
                <c:pt idx="285">
                  <c:v>2.9811067414949974</c:v>
                </c:pt>
                <c:pt idx="286">
                  <c:v>2.9880760189624191</c:v>
                </c:pt>
                <c:pt idx="287">
                  <c:v>2.9950371784412111</c:v>
                </c:pt>
                <c:pt idx="288">
                  <c:v>3.00199025762387</c:v>
                </c:pt>
                <c:pt idx="289">
                  <c:v>3.0089352938976823</c:v>
                </c:pt>
                <c:pt idx="290">
                  <c:v>3.0158723243482513</c:v>
                </c:pt>
                <c:pt idx="291">
                  <c:v>3.0228013857629592</c:v>
                </c:pt>
                <c:pt idx="292">
                  <c:v>3.0297225146343822</c:v>
                </c:pt>
                <c:pt idx="293">
                  <c:v>3.0366357471636554</c:v>
                </c:pt>
                <c:pt idx="294">
                  <c:v>3.0435411192637818</c:v>
                </c:pt>
                <c:pt idx="295">
                  <c:v>3.0504386665629055</c:v>
                </c:pt>
                <c:pt idx="296">
                  <c:v>3.057328424407519</c:v>
                </c:pt>
                <c:pt idx="297">
                  <c:v>3.0642104278656404</c:v>
                </c:pt>
                <c:pt idx="298">
                  <c:v>3.0710847117299314</c:v>
                </c:pt>
                <c:pt idx="299">
                  <c:v>3.0779513105207843</c:v>
                </c:pt>
                <c:pt idx="300">
                  <c:v>3.0848102584893451</c:v>
                </c:pt>
                <c:pt idx="301">
                  <c:v>3.0916615896205109</c:v>
                </c:pt>
                <c:pt idx="302">
                  <c:v>3.0985053376358755</c:v>
                </c:pt>
                <c:pt idx="303">
                  <c:v>3.1053415359966308</c:v>
                </c:pt>
                <c:pt idx="304">
                  <c:v>3.1121702179064328</c:v>
                </c:pt>
                <c:pt idx="305">
                  <c:v>3.1189914163142216</c:v>
                </c:pt>
                <c:pt idx="306">
                  <c:v>3.1258051639170086</c:v>
                </c:pt>
                <c:pt idx="307">
                  <c:v>3.1326114931626132</c:v>
                </c:pt>
                <c:pt idx="308">
                  <c:v>3.1394104362523749</c:v>
                </c:pt>
                <c:pt idx="309">
                  <c:v>3.1462020251438054</c:v>
                </c:pt>
                <c:pt idx="310">
                  <c:v>3.1529862915532356</c:v>
                </c:pt>
                <c:pt idx="311">
                  <c:v>3.1597632669583913</c:v>
                </c:pt>
                <c:pt idx="312">
                  <c:v>3.1665329826009629</c:v>
                </c:pt>
                <c:pt idx="313">
                  <c:v>3.1732954694891133</c:v>
                </c:pt>
                <c:pt idx="314">
                  <c:v>3.1800507583999744</c:v>
                </c:pt>
                <c:pt idx="315">
                  <c:v>3.1867988798820903</c:v>
                </c:pt>
                <c:pt idx="316">
                  <c:v>3.1935398642578403</c:v>
                </c:pt>
                <c:pt idx="317">
                  <c:v>3.2002737416258187</c:v>
                </c:pt>
                <c:pt idx="318">
                  <c:v>3.2070005418631915</c:v>
                </c:pt>
                <c:pt idx="319">
                  <c:v>3.2137202946280139</c:v>
                </c:pt>
                <c:pt idx="320">
                  <c:v>3.2204330293615189</c:v>
                </c:pt>
                <c:pt idx="321">
                  <c:v>3.2271387752903733</c:v>
                </c:pt>
                <c:pt idx="322">
                  <c:v>3.233837561428905</c:v>
                </c:pt>
                <c:pt idx="323">
                  <c:v>3.2405294165813063</c:v>
                </c:pt>
                <c:pt idx="324">
                  <c:v>3.2472143693437912</c:v>
                </c:pt>
                <c:pt idx="325">
                  <c:v>3.2538924481067357</c:v>
                </c:pt>
                <c:pt idx="326">
                  <c:v>3.2605636810568033</c:v>
                </c:pt>
                <c:pt idx="327">
                  <c:v>3.2672280961790028</c:v>
                </c:pt>
                <c:pt idx="328">
                  <c:v>3.2738857212587562</c:v>
                </c:pt>
                <c:pt idx="329">
                  <c:v>3.2805365838839324</c:v>
                </c:pt>
                <c:pt idx="330">
                  <c:v>3.2871807114468305</c:v>
                </c:pt>
                <c:pt idx="331">
                  <c:v>3.2938181311461725</c:v>
                </c:pt>
                <c:pt idx="332">
                  <c:v>3.3004488699890304</c:v>
                </c:pt>
                <c:pt idx="333">
                  <c:v>3.3070729547927744</c:v>
                </c:pt>
                <c:pt idx="334">
                  <c:v>3.313690412186955</c:v>
                </c:pt>
                <c:pt idx="335">
                  <c:v>3.320301268615176</c:v>
                </c:pt>
                <c:pt idx="336">
                  <c:v>3.3269055503369516</c:v>
                </c:pt>
                <c:pt idx="337">
                  <c:v>3.3335032834295246</c:v>
                </c:pt>
                <c:pt idx="338">
                  <c:v>3.3400944937896764</c:v>
                </c:pt>
                <c:pt idx="339">
                  <c:v>3.3466792071354963</c:v>
                </c:pt>
                <c:pt idx="340">
                  <c:v>3.353257449008145</c:v>
                </c:pt>
                <c:pt idx="341">
                  <c:v>3.3598292447735858</c:v>
                </c:pt>
                <c:pt idx="342">
                  <c:v>3.3663946196242964</c:v>
                </c:pt>
                <c:pt idx="343">
                  <c:v>3.3729535985809593</c:v>
                </c:pt>
                <c:pt idx="344">
                  <c:v>3.3795062064941286</c:v>
                </c:pt>
                <c:pt idx="345">
                  <c:v>3.3860524680458832</c:v>
                </c:pt>
                <c:pt idx="346">
                  <c:v>3.3925924077514438</c:v>
                </c:pt>
                <c:pt idx="347">
                  <c:v>3.3991260499607932</c:v>
                </c:pt>
                <c:pt idx="348">
                  <c:v>3.4056534188602483</c:v>
                </c:pt>
                <c:pt idx="349">
                  <c:v>3.4121745384740407</c:v>
                </c:pt>
                <c:pt idx="350">
                  <c:v>3.4186894326658526</c:v>
                </c:pt>
                <c:pt idx="351">
                  <c:v>3.4251981251403545</c:v>
                </c:pt>
                <c:pt idx="352">
                  <c:v>3.431700639444704</c:v>
                </c:pt>
                <c:pt idx="353">
                  <c:v>3.4381969989700503</c:v>
                </c:pt>
                <c:pt idx="354">
                  <c:v>3.4446872269529938</c:v>
                </c:pt>
                <c:pt idx="355">
                  <c:v>3.4511713464770488</c:v>
                </c:pt>
                <c:pt idx="356">
                  <c:v>3.4576493804740762</c:v>
                </c:pt>
                <c:pt idx="357">
                  <c:v>3.4641213517257046</c:v>
                </c:pt>
                <c:pt idx="358">
                  <c:v>3.4705872828647339</c:v>
                </c:pt>
                <c:pt idx="359">
                  <c:v>3.4770471963765153</c:v>
                </c:pt>
                <c:pt idx="360">
                  <c:v>3.4835011146003243</c:v>
                </c:pt>
                <c:pt idx="361">
                  <c:v>3.4899490597307126</c:v>
                </c:pt>
                <c:pt idx="362">
                  <c:v>3.496391053818841</c:v>
                </c:pt>
                <c:pt idx="363">
                  <c:v>3.5028271187738018</c:v>
                </c:pt>
                <c:pt idx="364">
                  <c:v>3.5092572763639187</c:v>
                </c:pt>
                <c:pt idx="365">
                  <c:v>3.5156815482180428</c:v>
                </c:pt>
                <c:pt idx="366">
                  <c:v>3.522099955826818</c:v>
                </c:pt>
                <c:pt idx="367">
                  <c:v>3.5285125205439414</c:v>
                </c:pt>
                <c:pt idx="368">
                  <c:v>3.5349192635874123</c:v>
                </c:pt>
                <c:pt idx="369">
                  <c:v>3.5413202060407505</c:v>
                </c:pt>
                <c:pt idx="370">
                  <c:v>3.5477153688542207</c:v>
                </c:pt>
                <c:pt idx="371">
                  <c:v>3.5541047728460247</c:v>
                </c:pt>
                <c:pt idx="372">
                  <c:v>3.560488438703489</c:v>
                </c:pt>
                <c:pt idx="373">
                  <c:v>3.5668663869842465</c:v>
                </c:pt>
                <c:pt idx="374">
                  <c:v>3.5732386381173797</c:v>
                </c:pt>
                <c:pt idx="375">
                  <c:v>3.5796052124045712</c:v>
                </c:pt>
                <c:pt idx="376">
                  <c:v>3.5859661300212493</c:v>
                </c:pt>
                <c:pt idx="377">
                  <c:v>3.5923214110176782</c:v>
                </c:pt>
                <c:pt idx="378">
                  <c:v>3.5986710753201008</c:v>
                </c:pt>
                <c:pt idx="379">
                  <c:v>3.6050151427317965</c:v>
                </c:pt>
                <c:pt idx="380">
                  <c:v>3.6113536329341849</c:v>
                </c:pt>
                <c:pt idx="381">
                  <c:v>3.6176865654878858</c:v>
                </c:pt>
                <c:pt idx="382">
                  <c:v>3.6240139598337771</c:v>
                </c:pt>
                <c:pt idx="383">
                  <c:v>3.630335835294042</c:v>
                </c:pt>
                <c:pt idx="384">
                  <c:v>3.6366522110731951</c:v>
                </c:pt>
                <c:pt idx="385">
                  <c:v>3.6429631062591099</c:v>
                </c:pt>
                <c:pt idx="386">
                  <c:v>3.6492685398240217</c:v>
                </c:pt>
                <c:pt idx="387">
                  <c:v>3.6555685306255339</c:v>
                </c:pt>
                <c:pt idx="388">
                  <c:v>3.6618630974075996</c:v>
                </c:pt>
                <c:pt idx="389">
                  <c:v>3.6681522588014976</c:v>
                </c:pt>
                <c:pt idx="390">
                  <c:v>3.6744360333267969</c:v>
                </c:pt>
                <c:pt idx="391">
                  <c:v>3.6807144393923172</c:v>
                </c:pt>
                <c:pt idx="392">
                  <c:v>3.686987495297064</c:v>
                </c:pt>
                <c:pt idx="393">
                  <c:v>3.6932552192311685</c:v>
                </c:pt>
                <c:pt idx="394">
                  <c:v>3.6995176292768059</c:v>
                </c:pt>
                <c:pt idx="395">
                  <c:v>3.7057747434091142</c:v>
                </c:pt>
                <c:pt idx="396">
                  <c:v>3.7120265794970893</c:v>
                </c:pt>
                <c:pt idx="397">
                  <c:v>3.7182731553044852</c:v>
                </c:pt>
                <c:pt idx="398">
                  <c:v>3.7245144884906947</c:v>
                </c:pt>
                <c:pt idx="399">
                  <c:v>3.7307505966116219</c:v>
                </c:pt>
                <c:pt idx="400">
                  <c:v>3.7369814971205484</c:v>
                </c:pt>
              </c:numCache>
            </c:numRef>
          </c:xVal>
          <c:yVal>
            <c:numRef>
              <c:f>'PGS-1 (1968)'!$L$3:$L$403</c:f>
              <c:numCache>
                <c:formatCode>0.0000</c:formatCode>
                <c:ptCount val="401"/>
                <c:pt idx="1">
                  <c:v>0.22161288268929993</c:v>
                </c:pt>
                <c:pt idx="2">
                  <c:v>0.17589426155534996</c:v>
                </c:pt>
                <c:pt idx="3">
                  <c:v>0.15365779075397074</c:v>
                </c:pt>
                <c:pt idx="4">
                  <c:v>0.13960736791406606</c:v>
                </c:pt>
                <c:pt idx="5">
                  <c:v>0.12959999999999999</c:v>
                </c:pt>
                <c:pt idx="6">
                  <c:v>0.1219582693429813</c:v>
                </c:pt>
                <c:pt idx="7">
                  <c:v>0.11584989814851518</c:v>
                </c:pt>
                <c:pt idx="8">
                  <c:v>0.11080644134464997</c:v>
                </c:pt>
                <c:pt idx="9">
                  <c:v>0.10654036161107633</c:v>
                </c:pt>
                <c:pt idx="10">
                  <c:v>0.10286358816753934</c:v>
                </c:pt>
                <c:pt idx="11">
                  <c:v>9.9646972393790348E-2</c:v>
                </c:pt>
                <c:pt idx="12">
                  <c:v>9.6798342525634767E-2</c:v>
                </c:pt>
                <c:pt idx="13">
                  <c:v>9.4249824938413246E-2</c:v>
                </c:pt>
                <c:pt idx="14">
                  <c:v>9.1950125095680887E-2</c:v>
                </c:pt>
                <c:pt idx="15">
                  <c:v>8.9859621155842284E-2</c:v>
                </c:pt>
                <c:pt idx="16">
                  <c:v>8.7947130777674992E-2</c:v>
                </c:pt>
                <c:pt idx="17">
                  <c:v>8.6187714132300905E-2</c:v>
                </c:pt>
                <c:pt idx="18">
                  <c:v>8.4561141049247474E-2</c:v>
                </c:pt>
                <c:pt idx="19">
                  <c:v>8.3050796642793065E-2</c:v>
                </c:pt>
                <c:pt idx="20">
                  <c:v>8.1642884033187785E-2</c:v>
                </c:pt>
                <c:pt idx="21">
                  <c:v>7.6500793346329268E-2</c:v>
                </c:pt>
                <c:pt idx="22">
                  <c:v>7.1899867637885875E-2</c:v>
                </c:pt>
                <c:pt idx="23">
                  <c:v>6.7762260287748413E-2</c:v>
                </c:pt>
                <c:pt idx="24">
                  <c:v>6.4024079480821144E-2</c:v>
                </c:pt>
                <c:pt idx="25">
                  <c:v>6.0632431819582E-2</c:v>
                </c:pt>
                <c:pt idx="26">
                  <c:v>5.754318125194454E-2</c:v>
                </c:pt>
                <c:pt idx="27">
                  <c:v>5.471923029365431E-2</c:v>
                </c:pt>
                <c:pt idx="28">
                  <c:v>5.2129187609104066E-2</c:v>
                </c:pt>
                <c:pt idx="29">
                  <c:v>4.9746324839427494E-2</c:v>
                </c:pt>
                <c:pt idx="30">
                  <c:v>4.7547752384082625E-2</c:v>
                </c:pt>
                <c:pt idx="31">
                  <c:v>4.5513762631438553E-2</c:v>
                </c:pt>
                <c:pt idx="32">
                  <c:v>4.3627302473145647E-2</c:v>
                </c:pt>
                <c:pt idx="33">
                  <c:v>4.187354652372182E-2</c:v>
                </c:pt>
                <c:pt idx="34">
                  <c:v>4.0239549435396746E-2</c:v>
                </c:pt>
                <c:pt idx="35">
                  <c:v>3.8713960817875682E-2</c:v>
                </c:pt>
                <c:pt idx="36">
                  <c:v>3.7286790071446314E-2</c:v>
                </c:pt>
                <c:pt idx="37">
                  <c:v>3.5949211286892817E-2</c:v>
                </c:pt>
                <c:pt idx="38">
                  <c:v>3.4693400515149131E-2</c:v>
                </c:pt>
                <c:pt idx="39">
                  <c:v>3.3512399346985869E-2</c:v>
                </c:pt>
                <c:pt idx="40">
                  <c:v>3.2400000000000005E-2</c:v>
                </c:pt>
                <c:pt idx="41">
                  <c:v>3.1350648082222869E-2</c:v>
                </c:pt>
                <c:pt idx="42">
                  <c:v>3.0359359958591223E-2</c:v>
                </c:pt>
                <c:pt idx="43">
                  <c:v>2.9421652239823987E-2</c:v>
                </c:pt>
                <c:pt idx="44">
                  <c:v>2.8533481381188587E-2</c:v>
                </c:pt>
                <c:pt idx="45">
                  <c:v>2.7691191749902245E-2</c:v>
                </c:pt>
                <c:pt idx="46">
                  <c:v>2.68914708161287E-2</c:v>
                </c:pt>
                <c:pt idx="47">
                  <c:v>2.6131310360140176E-2</c:v>
                </c:pt>
                <c:pt idx="48">
                  <c:v>2.5407972779787773E-2</c:v>
                </c:pt>
                <c:pt idx="49">
                  <c:v>2.4718961737635058E-2</c:v>
                </c:pt>
                <c:pt idx="50">
                  <c:v>2.406199651344865E-2</c:v>
                </c:pt>
                <c:pt idx="51">
                  <c:v>2.3434989531035441E-2</c:v>
                </c:pt>
                <c:pt idx="52">
                  <c:v>2.2836026613233383E-2</c:v>
                </c:pt>
                <c:pt idx="53">
                  <c:v>2.2263349588791916E-2</c:v>
                </c:pt>
                <c:pt idx="54">
                  <c:v>2.1715340932759251E-2</c:v>
                </c:pt>
                <c:pt idx="55">
                  <c:v>2.1190510170083693E-2</c:v>
                </c:pt>
                <c:pt idx="56">
                  <c:v>2.0687481812234853E-2</c:v>
                </c:pt>
                <c:pt idx="57">
                  <c:v>2.0204984630204353E-2</c:v>
                </c:pt>
                <c:pt idx="58">
                  <c:v>1.9741842095414745E-2</c:v>
                </c:pt>
                <c:pt idx="59">
                  <c:v>1.9296963843792123E-2</c:v>
                </c:pt>
                <c:pt idx="60">
                  <c:v>1.8869338038304057E-2</c:v>
                </c:pt>
                <c:pt idx="61">
                  <c:v>1.8458024522251894E-2</c:v>
                </c:pt>
                <c:pt idx="62">
                  <c:v>1.8062148670044124E-2</c:v>
                </c:pt>
                <c:pt idx="63">
                  <c:v>1.7680895854481803E-2</c:v>
                </c:pt>
                <c:pt idx="64">
                  <c:v>1.731350646010156E-2</c:v>
                </c:pt>
                <c:pt idx="65">
                  <c:v>1.6959271381130934E-2</c:v>
                </c:pt>
                <c:pt idx="66">
                  <c:v>1.6617527950348841E-2</c:v>
                </c:pt>
                <c:pt idx="67">
                  <c:v>1.6287656251806969E-2</c:v>
                </c:pt>
                <c:pt idx="68">
                  <c:v>1.596907577611879E-2</c:v>
                </c:pt>
                <c:pt idx="69">
                  <c:v>1.566124238199755E-2</c:v>
                </c:pt>
                <c:pt idx="70">
                  <c:v>1.5363645532037878E-2</c:v>
                </c:pt>
                <c:pt idx="71">
                  <c:v>1.5075805774483053E-2</c:v>
                </c:pt>
                <c:pt idx="72">
                  <c:v>1.4797272445982824E-2</c:v>
                </c:pt>
                <c:pt idx="73">
                  <c:v>1.452762157319348E-2</c:v>
                </c:pt>
                <c:pt idx="74">
                  <c:v>1.4266453953560181E-2</c:v>
                </c:pt>
                <c:pt idx="75">
                  <c:v>1.4013393397801117E-2</c:v>
                </c:pt>
                <c:pt idx="76">
                  <c:v>1.3768085118525454E-2</c:v>
                </c:pt>
                <c:pt idx="77">
                  <c:v>1.3530194251098271E-2</c:v>
                </c:pt>
                <c:pt idx="78">
                  <c:v>1.3299404494345943E-2</c:v>
                </c:pt>
                <c:pt idx="79">
                  <c:v>1.3075416860001361E-2</c:v>
                </c:pt>
                <c:pt idx="80">
                  <c:v>1.2857948520942417E-2</c:v>
                </c:pt>
                <c:pt idx="81">
                  <c:v>1.2646731749298005E-2</c:v>
                </c:pt>
                <c:pt idx="82">
                  <c:v>1.2441512936401349E-2</c:v>
                </c:pt>
                <c:pt idx="83">
                  <c:v>1.2242051687373854E-2</c:v>
                </c:pt>
                <c:pt idx="84">
                  <c:v>1.2048119983837237E-2</c:v>
                </c:pt>
                <c:pt idx="85">
                  <c:v>1.1859501408887887E-2</c:v>
                </c:pt>
                <c:pt idx="86">
                  <c:v>1.1675990429034781E-2</c:v>
                </c:pt>
                <c:pt idx="87">
                  <c:v>1.1497391728308694E-2</c:v>
                </c:pt>
                <c:pt idx="88">
                  <c:v>1.1323519590203449E-2</c:v>
                </c:pt>
                <c:pt idx="89">
                  <c:v>1.1154197323515568E-2</c:v>
                </c:pt>
                <c:pt idx="90">
                  <c:v>1.0989256728511988E-2</c:v>
                </c:pt>
                <c:pt idx="91">
                  <c:v>1.0828537600182138E-2</c:v>
                </c:pt>
                <c:pt idx="92">
                  <c:v>1.0671887265623708E-2</c:v>
                </c:pt>
                <c:pt idx="93">
                  <c:v>1.0519160152875512E-2</c:v>
                </c:pt>
                <c:pt idx="94">
                  <c:v>1.0370217388748505E-2</c:v>
                </c:pt>
                <c:pt idx="95">
                  <c:v>1.0224926423420481E-2</c:v>
                </c:pt>
                <c:pt idx="96">
                  <c:v>1.0083160679753622E-2</c:v>
                </c:pt>
                <c:pt idx="97">
                  <c:v>9.94479922546904E-3</c:v>
                </c:pt>
                <c:pt idx="98">
                  <c:v>9.8097264664708909E-3</c:v>
                </c:pt>
                <c:pt idx="99">
                  <c:v>9.6778318597561166E-3</c:v>
                </c:pt>
                <c:pt idx="100">
                  <c:v>9.5490096444758848E-3</c:v>
                </c:pt>
                <c:pt idx="101">
                  <c:v>9.4231585898330809E-3</c:v>
                </c:pt>
                <c:pt idx="102">
                  <c:v>9.3001817586073517E-3</c:v>
                </c:pt>
                <c:pt idx="103">
                  <c:v>9.1799862851969054E-3</c:v>
                </c:pt>
                <c:pt idx="104">
                  <c:v>9.0624831671551193E-3</c:v>
                </c:pt>
                <c:pt idx="105">
                  <c:v>8.947587069280942E-3</c:v>
                </c:pt>
                <c:pt idx="106">
                  <c:v>8.8352161393960189E-3</c:v>
                </c:pt>
                <c:pt idx="107">
                  <c:v>8.7252918350087891E-3</c:v>
                </c:pt>
                <c:pt idx="108">
                  <c:v>8.6177387601275354E-3</c:v>
                </c:pt>
                <c:pt idx="109">
                  <c:v>8.512484511540571E-3</c:v>
                </c:pt>
                <c:pt idx="110">
                  <c:v>8.4094595339334211E-3</c:v>
                </c:pt>
                <c:pt idx="111">
                  <c:v>8.3085969832600772E-3</c:v>
                </c:pt>
                <c:pt idx="112">
                  <c:v>8.2098325978286514E-3</c:v>
                </c:pt>
                <c:pt idx="113">
                  <c:v>8.1131045766015767E-3</c:v>
                </c:pt>
                <c:pt idx="114">
                  <c:v>8.0183534642469228E-3</c:v>
                </c:pt>
                <c:pt idx="115">
                  <c:v>7.9255220425109452E-3</c:v>
                </c:pt>
                <c:pt idx="116">
                  <c:v>7.8345552275128627E-3</c:v>
                </c:pt>
                <c:pt idx="117">
                  <c:v>7.7453999725911656E-3</c:v>
                </c:pt>
                <c:pt idx="118">
                  <c:v>7.6580051763569809E-3</c:v>
                </c:pt>
                <c:pt idx="119">
                  <c:v>7.5723215956340038E-3</c:v>
                </c:pt>
                <c:pt idx="120">
                  <c:v>7.4883017629868561E-3</c:v>
                </c:pt>
                <c:pt idx="121">
                  <c:v>7.4058999085601269E-3</c:v>
                </c:pt>
                <c:pt idx="122">
                  <c:v>7.325071885969368E-3</c:v>
                </c:pt>
                <c:pt idx="123">
                  <c:v>7.2457751020027746E-3</c:v>
                </c:pt>
                <c:pt idx="124">
                  <c:v>7.1679684499085143E-3</c:v>
                </c:pt>
                <c:pt idx="125">
                  <c:v>7.0916122460575985E-3</c:v>
                </c:pt>
                <c:pt idx="126">
                  <c:v>7.016668169786148E-3</c:v>
                </c:pt>
                <c:pt idx="127">
                  <c:v>6.9430992062336546E-3</c:v>
                </c:pt>
                <c:pt idx="128">
                  <c:v>6.8708695920058583E-3</c:v>
                </c:pt>
                <c:pt idx="129">
                  <c:v>6.7999447635018551E-3</c:v>
                </c:pt>
                <c:pt idx="130">
                  <c:v>6.7302913077553553E-3</c:v>
                </c:pt>
                <c:pt idx="131">
                  <c:v>6.6618769156495195E-3</c:v>
                </c:pt>
                <c:pt idx="132">
                  <c:v>6.5946703373736771E-3</c:v>
                </c:pt>
                <c:pt idx="133">
                  <c:v>6.5286413399984807E-3</c:v>
                </c:pt>
                <c:pt idx="134">
                  <c:v>6.4637606670537012E-3</c:v>
                </c:pt>
                <c:pt idx="135">
                  <c:v>6.4000000000000003E-3</c:v>
                </c:pt>
                <c:pt idx="136">
                  <c:v>6.3373319214927136E-3</c:v>
                </c:pt>
                <c:pt idx="137">
                  <c:v>6.2757298803418019E-3</c:v>
                </c:pt>
                <c:pt idx="138">
                  <c:v>6.2151681580779649E-3</c:v>
                </c:pt>
                <c:pt idx="139">
                  <c:v>6.1556218370403025E-3</c:v>
                </c:pt>
                <c:pt idx="140">
                  <c:v>6.0970667699058638E-3</c:v>
                </c:pt>
                <c:pt idx="141">
                  <c:v>6.0394795505862454E-3</c:v>
                </c:pt>
                <c:pt idx="142">
                  <c:v>5.9828374864206637E-3</c:v>
                </c:pt>
                <c:pt idx="143">
                  <c:v>5.9271185715991607E-3</c:v>
                </c:pt>
                <c:pt idx="144">
                  <c:v>5.872301461753297E-3</c:v>
                </c:pt>
                <c:pt idx="145">
                  <c:v>5.8183654496554108E-3</c:v>
                </c:pt>
                <c:pt idx="146">
                  <c:v>5.7652904419708091E-3</c:v>
                </c:pt>
                <c:pt idx="147">
                  <c:v>5.7130569370104096E-3</c:v>
                </c:pt>
                <c:pt idx="148">
                  <c:v>5.6616460034343277E-3</c:v>
                </c:pt>
                <c:pt idx="149">
                  <c:v>5.6110392598596867E-3</c:v>
                </c:pt>
                <c:pt idx="150">
                  <c:v>5.5612188553284285E-3</c:v>
                </c:pt>
                <c:pt idx="151">
                  <c:v>5.5121674505934732E-3</c:v>
                </c:pt>
                <c:pt idx="152">
                  <c:v>5.4638682001837543E-3</c:v>
                </c:pt>
                <c:pt idx="153">
                  <c:v>5.4163047352108386E-3</c:v>
                </c:pt>
                <c:pt idx="154">
                  <c:v>5.3694611468818702E-3</c:v>
                </c:pt>
                <c:pt idx="155">
                  <c:v>5.3233219706854493E-3</c:v>
                </c:pt>
                <c:pt idx="156">
                  <c:v>5.277872171218838E-3</c:v>
                </c:pt>
                <c:pt idx="157">
                  <c:v>5.2330971276265846E-3</c:v>
                </c:pt>
                <c:pt idx="158">
                  <c:v>5.1889826196222224E-3</c:v>
                </c:pt>
                <c:pt idx="159">
                  <c:v>5.1455148140661473E-3</c:v>
                </c:pt>
                <c:pt idx="160">
                  <c:v>5.1026802520742374E-3</c:v>
                </c:pt>
                <c:pt idx="161">
                  <c:v>5.0604658366330728E-3</c:v>
                </c:pt>
                <c:pt idx="162">
                  <c:v>5.0188588206988198E-3</c:v>
                </c:pt>
                <c:pt idx="163">
                  <c:v>4.9778467957580456E-3</c:v>
                </c:pt>
                <c:pt idx="164">
                  <c:v>4.9374176808298659E-3</c:v>
                </c:pt>
                <c:pt idx="165">
                  <c:v>4.8975597118897712E-3</c:v>
                </c:pt>
                <c:pt idx="166">
                  <c:v>4.8582614316965821E-3</c:v>
                </c:pt>
                <c:pt idx="167">
                  <c:v>4.8195116800047993E-3</c:v>
                </c:pt>
                <c:pt idx="168">
                  <c:v>4.7812995841455793E-3</c:v>
                </c:pt>
                <c:pt idx="169">
                  <c:v>4.7436145499603274E-3</c:v>
                </c:pt>
                <c:pt idx="170">
                  <c:v>4.7064462530717437E-3</c:v>
                </c:pt>
                <c:pt idx="171">
                  <c:v>4.6697846304778268E-3</c:v>
                </c:pt>
                <c:pt idx="172">
                  <c:v>4.6336198724551102E-3</c:v>
                </c:pt>
                <c:pt idx="173">
                  <c:v>4.5979424147580281E-3</c:v>
                </c:pt>
                <c:pt idx="174">
                  <c:v>4.5627429311019237E-3</c:v>
                </c:pt>
                <c:pt idx="175">
                  <c:v>4.5280123259178549E-3</c:v>
                </c:pt>
                <c:pt idx="176">
                  <c:v>4.4937417273678672E-3</c:v>
                </c:pt>
                <c:pt idx="177">
                  <c:v>4.4599224806099423E-3</c:v>
                </c:pt>
                <c:pt idx="178">
                  <c:v>4.4265461413023725E-3</c:v>
                </c:pt>
                <c:pt idx="179">
                  <c:v>4.3936044693377333E-3</c:v>
                </c:pt>
                <c:pt idx="180">
                  <c:v>4.3610894227971361E-3</c:v>
                </c:pt>
                <c:pt idx="181">
                  <c:v>4.3289931521158188E-3</c:v>
                </c:pt>
                <c:pt idx="182">
                  <c:v>4.2973079944515812E-3</c:v>
                </c:pt>
                <c:pt idx="183">
                  <c:v>4.2660264682479448E-3</c:v>
                </c:pt>
                <c:pt idx="184">
                  <c:v>4.2351412679842767E-3</c:v>
                </c:pt>
                <c:pt idx="185">
                  <c:v>4.2046452591054722E-3</c:v>
                </c:pt>
                <c:pt idx="186">
                  <c:v>4.1745314731241384E-3</c:v>
                </c:pt>
                <c:pt idx="187">
                  <c:v>4.1447931028884989E-3</c:v>
                </c:pt>
                <c:pt idx="188">
                  <c:v>4.1154234980095728E-3</c:v>
                </c:pt>
                <c:pt idx="189">
                  <c:v>4.0864161604414534E-3</c:v>
                </c:pt>
                <c:pt idx="190">
                  <c:v>4.0577647402087781E-3</c:v>
                </c:pt>
                <c:pt idx="191">
                  <c:v>4.029463031275755E-3</c:v>
                </c:pt>
                <c:pt idx="192">
                  <c:v>4.0015049675513215E-3</c:v>
                </c:pt>
                <c:pt idx="193">
                  <c:v>3.9738846190252889E-3</c:v>
                </c:pt>
                <c:pt idx="194">
                  <c:v>3.9465961880305218E-3</c:v>
                </c:pt>
                <c:pt idx="195">
                  <c:v>3.9196340056263978E-3</c:v>
                </c:pt>
                <c:pt idx="196">
                  <c:v>3.8929925280990455E-3</c:v>
                </c:pt>
                <c:pt idx="197">
                  <c:v>3.8666663335739891E-3</c:v>
                </c:pt>
                <c:pt idx="198">
                  <c:v>3.8406501187370537E-3</c:v>
                </c:pt>
                <c:pt idx="199">
                  <c:v>3.8149386956595446E-3</c:v>
                </c:pt>
                <c:pt idx="200">
                  <c:v>3.7895269887238754E-3</c:v>
                </c:pt>
                <c:pt idx="201">
                  <c:v>3.7644100316459876E-3</c:v>
                </c:pt>
                <c:pt idx="202">
                  <c:v>3.7395829645910515E-3</c:v>
                </c:pt>
                <c:pt idx="203">
                  <c:v>3.7150410313790726E-3</c:v>
                </c:pt>
                <c:pt idx="204">
                  <c:v>3.6907795767771923E-3</c:v>
                </c:pt>
                <c:pt idx="205">
                  <c:v>3.6667940438755531E-3</c:v>
                </c:pt>
                <c:pt idx="206">
                  <c:v>3.6430799715438029E-3</c:v>
                </c:pt>
                <c:pt idx="207">
                  <c:v>3.6196329919653304E-3</c:v>
                </c:pt>
                <c:pt idx="208">
                  <c:v>3.5964488282465338E-3</c:v>
                </c:pt>
                <c:pt idx="209">
                  <c:v>3.573523292098479E-3</c:v>
                </c:pt>
                <c:pt idx="210">
                  <c:v>3.5508522815884068E-3</c:v>
                </c:pt>
                <c:pt idx="211">
                  <c:v>3.5284317789586951E-3</c:v>
                </c:pt>
                <c:pt idx="212">
                  <c:v>3.5062578485109135E-3</c:v>
                </c:pt>
                <c:pt idx="213">
                  <c:v>3.4843266345527431E-3</c:v>
                </c:pt>
                <c:pt idx="214">
                  <c:v>3.4626343594056233E-3</c:v>
                </c:pt>
                <c:pt idx="215">
                  <c:v>3.4411773214710335E-3</c:v>
                </c:pt>
                <c:pt idx="216">
                  <c:v>3.4199518933534035E-3</c:v>
                </c:pt>
                <c:pt idx="217">
                  <c:v>3.3989545200378301E-3</c:v>
                </c:pt>
                <c:pt idx="218">
                  <c:v>3.3781817171206346E-3</c:v>
                </c:pt>
                <c:pt idx="219">
                  <c:v>3.3576300690910765E-3</c:v>
                </c:pt>
                <c:pt idx="220">
                  <c:v>3.337296227662487E-3</c:v>
                </c:pt>
                <c:pt idx="221">
                  <c:v>3.3171769101512085E-3</c:v>
                </c:pt>
                <c:pt idx="222">
                  <c:v>3.2972688979017216E-3</c:v>
                </c:pt>
                <c:pt idx="223">
                  <c:v>3.2775690347564878E-3</c:v>
                </c:pt>
                <c:pt idx="224">
                  <c:v>3.2580742255690119E-3</c:v>
                </c:pt>
                <c:pt idx="225">
                  <c:v>3.2387814347587256E-3</c:v>
                </c:pt>
                <c:pt idx="226">
                  <c:v>3.2196876849063479E-3</c:v>
                </c:pt>
                <c:pt idx="227">
                  <c:v>3.2007900553883972E-3</c:v>
                </c:pt>
                <c:pt idx="228">
                  <c:v>3.1820856810496128E-3</c:v>
                </c:pt>
                <c:pt idx="229">
                  <c:v>3.1635717509120621E-3</c:v>
                </c:pt>
                <c:pt idx="230">
                  <c:v>3.145245506919764E-3</c:v>
                </c:pt>
                <c:pt idx="231">
                  <c:v>3.1271042427177174E-3</c:v>
                </c:pt>
                <c:pt idx="232">
                  <c:v>3.1091453024642249E-3</c:v>
                </c:pt>
                <c:pt idx="233">
                  <c:v>3.0913660796754844E-3</c:v>
                </c:pt>
                <c:pt idx="234">
                  <c:v>3.0737640161014271E-3</c:v>
                </c:pt>
                <c:pt idx="235">
                  <c:v>3.056336600631827E-3</c:v>
                </c:pt>
                <c:pt idx="236">
                  <c:v>3.0390813682317545E-3</c:v>
                </c:pt>
                <c:pt idx="237">
                  <c:v>3.0219958989054461E-3</c:v>
                </c:pt>
                <c:pt idx="238">
                  <c:v>3.0050778166877397E-3</c:v>
                </c:pt>
                <c:pt idx="239">
                  <c:v>2.9883247886622038E-3</c:v>
                </c:pt>
                <c:pt idx="240">
                  <c:v>2.971734524005171E-3</c:v>
                </c:pt>
                <c:pt idx="241">
                  <c:v>2.9553047730548668E-3</c:v>
                </c:pt>
                <c:pt idx="242">
                  <c:v>2.9390333264048911E-3</c:v>
                </c:pt>
                <c:pt idx="243">
                  <c:v>2.9229180140213046E-3</c:v>
                </c:pt>
                <c:pt idx="244">
                  <c:v>2.9069567043826208E-3</c:v>
                </c:pt>
                <c:pt idx="245">
                  <c:v>2.8911473036420084E-3</c:v>
                </c:pt>
                <c:pt idx="246">
                  <c:v>2.8754877548110552E-3</c:v>
                </c:pt>
                <c:pt idx="247">
                  <c:v>2.8599760369644417E-3</c:v>
                </c:pt>
                <c:pt idx="248">
                  <c:v>2.8446101644649157E-3</c:v>
                </c:pt>
                <c:pt idx="249">
                  <c:v>2.8293881862079639E-3</c:v>
                </c:pt>
                <c:pt idx="250">
                  <c:v>2.8143081848856057E-3</c:v>
                </c:pt>
                <c:pt idx="251">
                  <c:v>2.7993682762687514E-3</c:v>
                </c:pt>
                <c:pt idx="252">
                  <c:v>2.7845666085075838E-3</c:v>
                </c:pt>
                <c:pt idx="253">
                  <c:v>2.7699013614494485E-3</c:v>
                </c:pt>
                <c:pt idx="254">
                  <c:v>2.7553707459737242E-3</c:v>
                </c:pt>
                <c:pt idx="255">
                  <c:v>2.7409730033432235E-3</c:v>
                </c:pt>
                <c:pt idx="256">
                  <c:v>2.726706404571609E-3</c:v>
                </c:pt>
                <c:pt idx="257">
                  <c:v>2.712569249806404E-3</c:v>
                </c:pt>
                <c:pt idx="258">
                  <c:v>2.698559867727129E-3</c:v>
                </c:pt>
                <c:pt idx="259">
                  <c:v>2.6846766149581517E-3</c:v>
                </c:pt>
                <c:pt idx="260">
                  <c:v>2.6709178754958257E-3</c:v>
                </c:pt>
                <c:pt idx="261">
                  <c:v>2.6572820601495259E-3</c:v>
                </c:pt>
                <c:pt idx="262">
                  <c:v>2.6437676059961829E-3</c:v>
                </c:pt>
                <c:pt idx="263">
                  <c:v>2.6303729758479486E-3</c:v>
                </c:pt>
                <c:pt idx="264">
                  <c:v>2.617096657732619E-3</c:v>
                </c:pt>
                <c:pt idx="265">
                  <c:v>2.6039371643864721E-3</c:v>
                </c:pt>
                <c:pt idx="266">
                  <c:v>2.5908930327591712E-3</c:v>
                </c:pt>
                <c:pt idx="267">
                  <c:v>2.5779628235304028E-3</c:v>
                </c:pt>
                <c:pt idx="268">
                  <c:v>2.5651451206379337E-3</c:v>
                </c:pt>
                <c:pt idx="269">
                  <c:v>2.5524385308167718E-3</c:v>
                </c:pt>
                <c:pt idx="270">
                  <c:v>2.5398416831491247E-3</c:v>
                </c:pt>
                <c:pt idx="271">
                  <c:v>2.5273532286248799E-3</c:v>
                </c:pt>
                <c:pt idx="272">
                  <c:v>2.5149718397123014E-3</c:v>
                </c:pt>
                <c:pt idx="273">
                  <c:v>2.502696209938688E-3</c:v>
                </c:pt>
                <c:pt idx="274">
                  <c:v>2.4905250534807142E-3</c:v>
                </c:pt>
                <c:pt idx="275">
                  <c:v>2.4784571047641994E-3</c:v>
                </c:pt>
                <c:pt idx="276">
                  <c:v>2.4664911180730595E-3</c:v>
                </c:pt>
                <c:pt idx="277">
                  <c:v>2.4546258671671911E-3</c:v>
                </c:pt>
                <c:pt idx="278">
                  <c:v>2.4428601449090538E-3</c:v>
                </c:pt>
                <c:pt idx="279">
                  <c:v>2.4311927628987325E-3</c:v>
                </c:pt>
                <c:pt idx="280">
                  <c:v>2.4196225511172349E-3</c:v>
                </c:pt>
                <c:pt idx="281">
                  <c:v>2.4081483575778412E-3</c:v>
                </c:pt>
                <c:pt idx="282">
                  <c:v>2.3967690479852633E-3</c:v>
                </c:pt>
                <c:pt idx="283">
                  <c:v>2.3854835054024372E-3</c:v>
                </c:pt>
                <c:pt idx="284">
                  <c:v>2.3742906299247398E-3</c:v>
                </c:pt>
                <c:pt idx="285">
                  <c:v>2.3631893383614386E-3</c:v>
                </c:pt>
                <c:pt idx="286">
                  <c:v>2.3521785639241946E-3</c:v>
                </c:pt>
                <c:pt idx="287">
                  <c:v>2.3412572559224297E-3</c:v>
                </c:pt>
                <c:pt idx="288">
                  <c:v>2.3304243794653981E-3</c:v>
                </c:pt>
                <c:pt idx="289">
                  <c:v>2.3196789151707763E-3</c:v>
                </c:pt>
                <c:pt idx="290">
                  <c:v>2.3090198588796105E-3</c:v>
                </c:pt>
                <c:pt idx="291">
                  <c:v>2.2984462213774771E-3</c:v>
                </c:pt>
                <c:pt idx="292">
                  <c:v>2.2879570281216714E-3</c:v>
                </c:pt>
                <c:pt idx="293">
                  <c:v>2.2775513189743054E-3</c:v>
                </c:pt>
                <c:pt idx="294">
                  <c:v>2.2672281479411394E-3</c:v>
                </c:pt>
                <c:pt idx="295">
                  <c:v>2.2569865829160239E-3</c:v>
                </c:pt>
                <c:pt idx="296">
                  <c:v>2.2468257054308058E-3</c:v>
                </c:pt>
                <c:pt idx="297">
                  <c:v>2.2367446104105625E-3</c:v>
                </c:pt>
                <c:pt idx="298">
                  <c:v>2.2267424059340376E-3</c:v>
                </c:pt>
                <c:pt idx="299">
                  <c:v>2.2168182129991493E-3</c:v>
                </c:pt>
                <c:pt idx="300">
                  <c:v>2.2069711652934372E-3</c:v>
                </c:pt>
                <c:pt idx="301">
                  <c:v>2.1972004089693522E-3</c:v>
                </c:pt>
                <c:pt idx="302">
                  <c:v>2.1875051024242407E-3</c:v>
                </c:pt>
                <c:pt idx="303">
                  <c:v>2.1778844160849349E-3</c:v>
                </c:pt>
                <c:pt idx="304">
                  <c:v>2.168337532196825E-3</c:v>
                </c:pt>
                <c:pt idx="305">
                  <c:v>2.1588636446173075E-3</c:v>
                </c:pt>
                <c:pt idx="306">
                  <c:v>2.1494619586135103E-3</c:v>
                </c:pt>
                <c:pt idx="307">
                  <c:v>2.1401316906641834E-3</c:v>
                </c:pt>
                <c:pt idx="308">
                  <c:v>2.1308720682656681E-3</c:v>
                </c:pt>
                <c:pt idx="309">
                  <c:v>2.1216823297418291E-3</c:v>
                </c:pt>
                <c:pt idx="310">
                  <c:v>2.1125617240578816E-3</c:v>
                </c:pt>
                <c:pt idx="311">
                  <c:v>2.1035095106379984E-3</c:v>
                </c:pt>
                <c:pt idx="312">
                  <c:v>2.0945249591866203E-3</c:v>
                </c:pt>
                <c:pt idx="313">
                  <c:v>2.0856073495133793E-3</c:v>
                </c:pt>
                <c:pt idx="314">
                  <c:v>2.0767559713615546E-3</c:v>
                </c:pt>
                <c:pt idx="315">
                  <c:v>2.0679701242399683E-3</c:v>
                </c:pt>
                <c:pt idx="316">
                  <c:v>2.0592491172582591E-3</c:v>
                </c:pt>
                <c:pt idx="317">
                  <c:v>2.0505922689654336E-3</c:v>
                </c:pt>
                <c:pt idx="318">
                  <c:v>2.0419989071916423E-3</c:v>
                </c:pt>
                <c:pt idx="319">
                  <c:v>2.033468368893088E-3</c:v>
                </c:pt>
                <c:pt idx="320">
                  <c:v>2.0250000000000038E-3</c:v>
                </c:pt>
                <c:pt idx="321">
                  <c:v>2.0165931552676309E-3</c:v>
                </c:pt>
                <c:pt idx="322">
                  <c:v>2.008247198130122E-3</c:v>
                </c:pt>
                <c:pt idx="323">
                  <c:v>1.9999615005573163E-3</c:v>
                </c:pt>
                <c:pt idx="324">
                  <c:v>1.9917354429142987E-3</c:v>
                </c:pt>
                <c:pt idx="325">
                  <c:v>1.9835684138237129E-3</c:v>
                </c:pt>
                <c:pt idx="326">
                  <c:v>1.9754598100307163E-3</c:v>
                </c:pt>
                <c:pt idx="327">
                  <c:v>1.9674090362706066E-3</c:v>
                </c:pt>
                <c:pt idx="328">
                  <c:v>1.9594155051389358E-3</c:v>
                </c:pt>
                <c:pt idx="329">
                  <c:v>1.951478636964157E-3</c:v>
                </c:pt>
                <c:pt idx="330">
                  <c:v>1.94359785968273E-3</c:v>
                </c:pt>
                <c:pt idx="331">
                  <c:v>1.9357726087165805E-3</c:v>
                </c:pt>
                <c:pt idx="332">
                  <c:v>1.9280023268529282E-3</c:v>
                </c:pt>
                <c:pt idx="333">
                  <c:v>1.9202864641263548E-3</c:v>
                </c:pt>
                <c:pt idx="334">
                  <c:v>1.9126244777031671E-3</c:v>
                </c:pt>
                <c:pt idx="335">
                  <c:v>1.9050158317678962E-3</c:v>
                </c:pt>
                <c:pt idx="336">
                  <c:v>1.8974599974119575E-3</c:v>
                </c:pt>
                <c:pt idx="337">
                  <c:v>1.8899564525243957E-3</c:v>
                </c:pt>
                <c:pt idx="338">
                  <c:v>1.8825046816846765E-3</c:v>
                </c:pt>
                <c:pt idx="339">
                  <c:v>1.875104176057485E-3</c:v>
                </c:pt>
                <c:pt idx="340">
                  <c:v>1.8677544332894749E-3</c:v>
                </c:pt>
                <c:pt idx="341">
                  <c:v>1.8604549574079412E-3</c:v>
                </c:pt>
                <c:pt idx="342">
                  <c:v>1.8532052587213637E-3</c:v>
                </c:pt>
                <c:pt idx="343">
                  <c:v>1.846004853721788E-3</c:v>
                </c:pt>
                <c:pt idx="344">
                  <c:v>1.8388532649890048E-3</c:v>
                </c:pt>
                <c:pt idx="345">
                  <c:v>1.8317500210964838E-3</c:v>
                </c:pt>
                <c:pt idx="346">
                  <c:v>1.8246946565190296E-3</c:v>
                </c:pt>
                <c:pt idx="347">
                  <c:v>1.8176867115421258E-3</c:v>
                </c:pt>
                <c:pt idx="348">
                  <c:v>1.8107257321729204E-3</c:v>
                </c:pt>
                <c:pt idx="349">
                  <c:v>1.8038112700528353E-3</c:v>
                </c:pt>
                <c:pt idx="350">
                  <c:v>1.7969428823717498E-3</c:v>
                </c:pt>
                <c:pt idx="351">
                  <c:v>1.7901201317837329E-3</c:v>
                </c:pt>
                <c:pt idx="352">
                  <c:v>1.7833425863242923E-3</c:v>
                </c:pt>
                <c:pt idx="353">
                  <c:v>1.776609819329108E-3</c:v>
                </c:pt>
                <c:pt idx="354">
                  <c:v>1.7699214093542166E-3</c:v>
                </c:pt>
                <c:pt idx="355">
                  <c:v>1.7632769400976215E-3</c:v>
                </c:pt>
                <c:pt idx="356">
                  <c:v>1.7566760003222951E-3</c:v>
                </c:pt>
                <c:pt idx="357">
                  <c:v>1.7501181837805471E-3</c:v>
                </c:pt>
                <c:pt idx="358">
                  <c:v>1.7436030891397304E-3</c:v>
                </c:pt>
                <c:pt idx="359">
                  <c:v>1.7371303199092563E-3</c:v>
                </c:pt>
                <c:pt idx="360">
                  <c:v>1.7306994843688951E-3</c:v>
                </c:pt>
                <c:pt idx="361">
                  <c:v>1.7243101954983312E-3</c:v>
                </c:pt>
                <c:pt idx="362">
                  <c:v>1.7179620709079507E-3</c:v>
                </c:pt>
                <c:pt idx="363">
                  <c:v>1.7116547327708379E-3</c:v>
                </c:pt>
                <c:pt idx="364">
                  <c:v>1.7053878077559535E-3</c:v>
                </c:pt>
                <c:pt idx="365">
                  <c:v>1.6991609269624702E-3</c:v>
                </c:pt>
                <c:pt idx="366">
                  <c:v>1.6929737258552474E-3</c:v>
                </c:pt>
                <c:pt idx="367">
                  <c:v>1.6868258442014146E-3</c:v>
                </c:pt>
                <c:pt idx="368">
                  <c:v>1.6807169260080485E-3</c:v>
                </c:pt>
                <c:pt idx="369">
                  <c:v>1.6746466194609195E-3</c:v>
                </c:pt>
                <c:pt idx="370">
                  <c:v>1.6686145768642867E-3</c:v>
                </c:pt>
                <c:pt idx="371">
                  <c:v>1.6626204545817154E-3</c:v>
                </c:pt>
                <c:pt idx="372">
                  <c:v>1.6566639129779084E-3</c:v>
                </c:pt>
                <c:pt idx="373">
                  <c:v>1.65074461636152E-3</c:v>
                </c:pt>
                <c:pt idx="374">
                  <c:v>1.6448622329289404E-3</c:v>
                </c:pt>
                <c:pt idx="375">
                  <c:v>1.6390164347090256E-3</c:v>
                </c:pt>
                <c:pt idx="376">
                  <c:v>1.6332068975087658E-3</c:v>
                </c:pt>
                <c:pt idx="377">
                  <c:v>1.6274333008598526E-3</c:v>
                </c:pt>
                <c:pt idx="378">
                  <c:v>1.621695327966158E-3</c:v>
                </c:pt>
                <c:pt idx="379">
                  <c:v>1.6159926656520739E-3</c:v>
                </c:pt>
                <c:pt idx="380">
                  <c:v>1.6103250043117251E-3</c:v>
                </c:pt>
                <c:pt idx="381">
                  <c:v>1.6046920378590202E-3</c:v>
                </c:pt>
                <c:pt idx="382">
                  <c:v>1.5990934636785305E-3</c:v>
                </c:pt>
                <c:pt idx="383">
                  <c:v>1.5935289825771809E-3</c:v>
                </c:pt>
                <c:pt idx="384">
                  <c:v>1.5879982987367404E-3</c:v>
                </c:pt>
                <c:pt idx="385">
                  <c:v>1.5825011196670884E-3</c:v>
                </c:pt>
                <c:pt idx="386">
                  <c:v>1.5770371561602524E-3</c:v>
                </c:pt>
                <c:pt idx="387">
                  <c:v>1.571606122245195E-3</c:v>
                </c:pt>
                <c:pt idx="388">
                  <c:v>1.5662077351433386E-3</c:v>
                </c:pt>
                <c:pt idx="389">
                  <c:v>1.5608417152248141E-3</c:v>
                </c:pt>
                <c:pt idx="390">
                  <c:v>1.5555077859654219E-3</c:v>
                </c:pt>
                <c:pt idx="391">
                  <c:v>1.5502056739042864E-3</c:v>
                </c:pt>
                <c:pt idx="392">
                  <c:v>1.5449351086021959E-3</c:v>
                </c:pt>
                <c:pt idx="393">
                  <c:v>1.5396958226006133E-3</c:v>
                </c:pt>
                <c:pt idx="394">
                  <c:v>1.534487551381347E-3</c:v>
                </c:pt>
                <c:pt idx="395">
                  <c:v>1.5293100333268667E-3</c:v>
                </c:pt>
                <c:pt idx="396">
                  <c:v>1.5241630096812515E-3</c:v>
                </c:pt>
                <c:pt idx="397">
                  <c:v>1.5190462245117662E-3</c:v>
                </c:pt>
                <c:pt idx="398">
                  <c:v>1.5139594246710421E-3</c:v>
                </c:pt>
                <c:pt idx="399">
                  <c:v>1.5089023597598648E-3</c:v>
                </c:pt>
                <c:pt idx="400">
                  <c:v>1.5038747820905448E-3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87456"/>
        <c:axId val="45593728"/>
      </c:scatterChart>
      <c:valAx>
        <c:axId val="45587456"/>
        <c:scaling>
          <c:orientation val="minMax"/>
          <c:max val="4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 b="1" i="0" u="none" strike="noStrike" baseline="0">
                    <a:effectLst/>
                  </a:rPr>
                  <a:t>S</a:t>
                </a:r>
                <a:r>
                  <a:rPr lang="es-ES" sz="1200" b="1" i="0" u="none" strike="noStrike" baseline="-25000">
                    <a:effectLst/>
                  </a:rPr>
                  <a:t>d</a:t>
                </a:r>
                <a:r>
                  <a:rPr lang="es-ES" sz="1200" b="1" i="0" u="none" strike="noStrike" baseline="0">
                    <a:effectLst/>
                  </a:rPr>
                  <a:t>(T) [cm]</a:t>
                </a:r>
                <a:endParaRPr lang="es-ES" sz="1200"/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5593728"/>
        <c:crosses val="autoZero"/>
        <c:crossBetween val="midCat"/>
      </c:valAx>
      <c:valAx>
        <c:axId val="45593728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558745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'PDS-1 (1974)'!$L$1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'PDS-1 (1974)'!$K$3:$K$403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8.1749999999999901</c:v>
                </c:pt>
                <c:pt idx="328">
                  <c:v>8.1999999999999904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8.2999999999999901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'PDS-1 (1974)'!$L$3:$L$403</c:f>
              <c:numCache>
                <c:formatCode>0.0000</c:formatCode>
                <c:ptCount val="401"/>
                <c:pt idx="0">
                  <c:v>8.1642884033187785E-2</c:v>
                </c:pt>
                <c:pt idx="1">
                  <c:v>8.1642884033187785E-2</c:v>
                </c:pt>
                <c:pt idx="2">
                  <c:v>8.1642884033187785E-2</c:v>
                </c:pt>
                <c:pt idx="3">
                  <c:v>8.1642884033187785E-2</c:v>
                </c:pt>
                <c:pt idx="4">
                  <c:v>8.1642884033187785E-2</c:v>
                </c:pt>
                <c:pt idx="5">
                  <c:v>8.1642884033187785E-2</c:v>
                </c:pt>
                <c:pt idx="6">
                  <c:v>8.1642884033187785E-2</c:v>
                </c:pt>
                <c:pt idx="7">
                  <c:v>8.1642884033187785E-2</c:v>
                </c:pt>
                <c:pt idx="8">
                  <c:v>8.1642884033187785E-2</c:v>
                </c:pt>
                <c:pt idx="9">
                  <c:v>8.1642884033187785E-2</c:v>
                </c:pt>
                <c:pt idx="10">
                  <c:v>8.1642884033187785E-2</c:v>
                </c:pt>
                <c:pt idx="11">
                  <c:v>8.1642884033187785E-2</c:v>
                </c:pt>
                <c:pt idx="12">
                  <c:v>8.1642884033187785E-2</c:v>
                </c:pt>
                <c:pt idx="13">
                  <c:v>8.1642884033187785E-2</c:v>
                </c:pt>
                <c:pt idx="14">
                  <c:v>8.1642884033187785E-2</c:v>
                </c:pt>
                <c:pt idx="15">
                  <c:v>8.1642884033187785E-2</c:v>
                </c:pt>
                <c:pt idx="16">
                  <c:v>8.1642884033187785E-2</c:v>
                </c:pt>
                <c:pt idx="17">
                  <c:v>8.1642884033187785E-2</c:v>
                </c:pt>
                <c:pt idx="18">
                  <c:v>8.1642884033187785E-2</c:v>
                </c:pt>
                <c:pt idx="19">
                  <c:v>8.1642884033187785E-2</c:v>
                </c:pt>
                <c:pt idx="20">
                  <c:v>8.1642884033187785E-2</c:v>
                </c:pt>
                <c:pt idx="21">
                  <c:v>7.6500793346329268E-2</c:v>
                </c:pt>
                <c:pt idx="22">
                  <c:v>7.1899867637885875E-2</c:v>
                </c:pt>
                <c:pt idx="23">
                  <c:v>6.7762260287748413E-2</c:v>
                </c:pt>
                <c:pt idx="24">
                  <c:v>6.4024079480821144E-2</c:v>
                </c:pt>
                <c:pt idx="25">
                  <c:v>6.0632431819582E-2</c:v>
                </c:pt>
                <c:pt idx="26">
                  <c:v>5.7543181251944547E-2</c:v>
                </c:pt>
                <c:pt idx="27">
                  <c:v>5.471923029365431E-2</c:v>
                </c:pt>
                <c:pt idx="28">
                  <c:v>5.2129187609104066E-2</c:v>
                </c:pt>
                <c:pt idx="29">
                  <c:v>4.9746324839427494E-2</c:v>
                </c:pt>
                <c:pt idx="30">
                  <c:v>4.7547752384082632E-2</c:v>
                </c:pt>
                <c:pt idx="31">
                  <c:v>4.5513762631438553E-2</c:v>
                </c:pt>
                <c:pt idx="32">
                  <c:v>4.3627302473145647E-2</c:v>
                </c:pt>
                <c:pt idx="33">
                  <c:v>4.187354652372182E-2</c:v>
                </c:pt>
                <c:pt idx="34">
                  <c:v>4.0239549435396746E-2</c:v>
                </c:pt>
                <c:pt idx="35">
                  <c:v>3.8713960817875689E-2</c:v>
                </c:pt>
                <c:pt idx="36">
                  <c:v>3.7286790071446314E-2</c:v>
                </c:pt>
                <c:pt idx="37">
                  <c:v>3.5949211286892817E-2</c:v>
                </c:pt>
                <c:pt idx="38">
                  <c:v>3.4693400515149138E-2</c:v>
                </c:pt>
                <c:pt idx="39">
                  <c:v>3.3512399346985862E-2</c:v>
                </c:pt>
                <c:pt idx="40">
                  <c:v>3.2400000000000005E-2</c:v>
                </c:pt>
                <c:pt idx="41">
                  <c:v>3.1350648082222869E-2</c:v>
                </c:pt>
                <c:pt idx="42">
                  <c:v>3.0359359958591226E-2</c:v>
                </c:pt>
                <c:pt idx="43">
                  <c:v>2.9421652239823987E-2</c:v>
                </c:pt>
                <c:pt idx="44">
                  <c:v>2.8533481381188587E-2</c:v>
                </c:pt>
                <c:pt idx="45">
                  <c:v>2.7691191749902248E-2</c:v>
                </c:pt>
                <c:pt idx="46">
                  <c:v>2.68914708161287E-2</c:v>
                </c:pt>
                <c:pt idx="47">
                  <c:v>2.6131310360140172E-2</c:v>
                </c:pt>
                <c:pt idx="48">
                  <c:v>2.5407972779787773E-2</c:v>
                </c:pt>
                <c:pt idx="49">
                  <c:v>2.4718961737635058E-2</c:v>
                </c:pt>
                <c:pt idx="50">
                  <c:v>2.406199651344865E-2</c:v>
                </c:pt>
                <c:pt idx="51">
                  <c:v>2.3434989531035441E-2</c:v>
                </c:pt>
                <c:pt idx="52">
                  <c:v>2.2836026613233383E-2</c:v>
                </c:pt>
                <c:pt idx="53">
                  <c:v>2.2263349588791916E-2</c:v>
                </c:pt>
                <c:pt idx="54">
                  <c:v>2.1715340932759251E-2</c:v>
                </c:pt>
                <c:pt idx="55">
                  <c:v>2.1190510170083693E-2</c:v>
                </c:pt>
                <c:pt idx="56">
                  <c:v>2.0687481812234853E-2</c:v>
                </c:pt>
                <c:pt idx="57">
                  <c:v>2.0204984630204353E-2</c:v>
                </c:pt>
                <c:pt idx="58">
                  <c:v>1.9741842095414741E-2</c:v>
                </c:pt>
                <c:pt idx="59">
                  <c:v>1.9296963843792123E-2</c:v>
                </c:pt>
                <c:pt idx="60">
                  <c:v>1.8869338038304057E-2</c:v>
                </c:pt>
                <c:pt idx="61">
                  <c:v>1.8458024522251894E-2</c:v>
                </c:pt>
                <c:pt idx="62">
                  <c:v>1.8062148670044124E-2</c:v>
                </c:pt>
                <c:pt idx="63">
                  <c:v>1.7680895854481807E-2</c:v>
                </c:pt>
                <c:pt idx="64">
                  <c:v>1.731350646010156E-2</c:v>
                </c:pt>
                <c:pt idx="65">
                  <c:v>1.6959271381130934E-2</c:v>
                </c:pt>
                <c:pt idx="66">
                  <c:v>1.6617527950348841E-2</c:v>
                </c:pt>
                <c:pt idx="67">
                  <c:v>1.6287656251806969E-2</c:v>
                </c:pt>
                <c:pt idx="68">
                  <c:v>1.596907577611879E-2</c:v>
                </c:pt>
                <c:pt idx="69">
                  <c:v>1.566124238199755E-2</c:v>
                </c:pt>
                <c:pt idx="70">
                  <c:v>1.542857142857143E-2</c:v>
                </c:pt>
                <c:pt idx="71">
                  <c:v>1.5211267605633806E-2</c:v>
                </c:pt>
                <c:pt idx="72">
                  <c:v>1.5000000000000001E-2</c:v>
                </c:pt>
                <c:pt idx="73">
                  <c:v>1.4794520547945209E-2</c:v>
                </c:pt>
                <c:pt idx="74">
                  <c:v>1.4594594594594595E-2</c:v>
                </c:pt>
                <c:pt idx="75">
                  <c:v>1.4400000000000001E-2</c:v>
                </c:pt>
                <c:pt idx="76">
                  <c:v>1.4210526315789477E-2</c:v>
                </c:pt>
                <c:pt idx="77">
                  <c:v>1.4025974025974029E-2</c:v>
                </c:pt>
                <c:pt idx="78">
                  <c:v>1.384615384615385E-2</c:v>
                </c:pt>
                <c:pt idx="79">
                  <c:v>1.3670886075949368E-2</c:v>
                </c:pt>
                <c:pt idx="80">
                  <c:v>1.3500000000000003E-2</c:v>
                </c:pt>
                <c:pt idx="81">
                  <c:v>1.3333333333333338E-2</c:v>
                </c:pt>
                <c:pt idx="82">
                  <c:v>1.3170731707317078E-2</c:v>
                </c:pt>
                <c:pt idx="83">
                  <c:v>1.3012048192771084E-2</c:v>
                </c:pt>
                <c:pt idx="84">
                  <c:v>1.2857142857142859E-2</c:v>
                </c:pt>
                <c:pt idx="85">
                  <c:v>1.270588235294118E-2</c:v>
                </c:pt>
                <c:pt idx="86">
                  <c:v>1.2558139534883725E-2</c:v>
                </c:pt>
                <c:pt idx="87">
                  <c:v>1.2413793103448279E-2</c:v>
                </c:pt>
                <c:pt idx="88">
                  <c:v>1.2272727272727275E-2</c:v>
                </c:pt>
                <c:pt idx="89">
                  <c:v>1.2134831460674161E-2</c:v>
                </c:pt>
                <c:pt idx="90">
                  <c:v>1.2000000000000004E-2</c:v>
                </c:pt>
                <c:pt idx="91">
                  <c:v>1.1868131868131869E-2</c:v>
                </c:pt>
                <c:pt idx="92">
                  <c:v>1.1739130434782613E-2</c:v>
                </c:pt>
                <c:pt idx="93">
                  <c:v>1.1612903225806454E-2</c:v>
                </c:pt>
                <c:pt idx="94">
                  <c:v>1.1489361702127662E-2</c:v>
                </c:pt>
                <c:pt idx="95">
                  <c:v>1.136842105263158E-2</c:v>
                </c:pt>
                <c:pt idx="96">
                  <c:v>1.1250000000000001E-2</c:v>
                </c:pt>
                <c:pt idx="97">
                  <c:v>1.1134020618556704E-2</c:v>
                </c:pt>
                <c:pt idx="98">
                  <c:v>1.1020408163265308E-2</c:v>
                </c:pt>
                <c:pt idx="99">
                  <c:v>1.090909090909091E-2</c:v>
                </c:pt>
                <c:pt idx="100">
                  <c:v>1.0800000000000001E-2</c:v>
                </c:pt>
                <c:pt idx="101">
                  <c:v>1.0693069306930694E-2</c:v>
                </c:pt>
                <c:pt idx="102">
                  <c:v>1.058823529411765E-2</c:v>
                </c:pt>
                <c:pt idx="103">
                  <c:v>1.0485436893203885E-2</c:v>
                </c:pt>
                <c:pt idx="104">
                  <c:v>1.0384615384615384E-2</c:v>
                </c:pt>
                <c:pt idx="105">
                  <c:v>1.0285714285714287E-2</c:v>
                </c:pt>
                <c:pt idx="106">
                  <c:v>1.0188679245283022E-2</c:v>
                </c:pt>
                <c:pt idx="107">
                  <c:v>1.0093457943925237E-2</c:v>
                </c:pt>
                <c:pt idx="108">
                  <c:v>0.01</c:v>
                </c:pt>
                <c:pt idx="109">
                  <c:v>9.9082568807339465E-3</c:v>
                </c:pt>
                <c:pt idx="110">
                  <c:v>9.8181818181818196E-3</c:v>
                </c:pt>
                <c:pt idx="111">
                  <c:v>9.7297297297297327E-3</c:v>
                </c:pt>
                <c:pt idx="112">
                  <c:v>9.642857142857144E-3</c:v>
                </c:pt>
                <c:pt idx="113">
                  <c:v>9.5575221238938073E-3</c:v>
                </c:pt>
                <c:pt idx="114">
                  <c:v>9.4736842105263164E-3</c:v>
                </c:pt>
                <c:pt idx="115">
                  <c:v>9.3913043478260887E-3</c:v>
                </c:pt>
                <c:pt idx="116">
                  <c:v>9.3103448275862078E-3</c:v>
                </c:pt>
                <c:pt idx="117">
                  <c:v>9.2307692307692316E-3</c:v>
                </c:pt>
                <c:pt idx="118">
                  <c:v>9.1525423728813574E-3</c:v>
                </c:pt>
                <c:pt idx="119">
                  <c:v>9.0756302521008414E-3</c:v>
                </c:pt>
                <c:pt idx="120">
                  <c:v>9.0000000000000011E-3</c:v>
                </c:pt>
                <c:pt idx="121">
                  <c:v>8.9256198347107459E-3</c:v>
                </c:pt>
                <c:pt idx="122">
                  <c:v>8.8524590163934457E-3</c:v>
                </c:pt>
                <c:pt idx="123">
                  <c:v>8.7804878048780514E-3</c:v>
                </c:pt>
                <c:pt idx="124">
                  <c:v>8.7096774193548415E-3</c:v>
                </c:pt>
                <c:pt idx="125">
                  <c:v>8.6400000000000018E-3</c:v>
                </c:pt>
                <c:pt idx="126">
                  <c:v>8.5714285714285736E-3</c:v>
                </c:pt>
                <c:pt idx="127">
                  <c:v>8.5039370078740188E-3</c:v>
                </c:pt>
                <c:pt idx="128">
                  <c:v>8.4375000000000023E-3</c:v>
                </c:pt>
                <c:pt idx="129">
                  <c:v>8.3720930232558145E-3</c:v>
                </c:pt>
                <c:pt idx="130">
                  <c:v>8.3076923076923093E-3</c:v>
                </c:pt>
                <c:pt idx="131">
                  <c:v>8.2442748091603058E-3</c:v>
                </c:pt>
                <c:pt idx="132">
                  <c:v>8.1818181818181842E-3</c:v>
                </c:pt>
                <c:pt idx="133">
                  <c:v>8.1203007518796996E-3</c:v>
                </c:pt>
                <c:pt idx="134">
                  <c:v>8.0597014925373155E-3</c:v>
                </c:pt>
                <c:pt idx="135">
                  <c:v>8.0000000000000019E-3</c:v>
                </c:pt>
                <c:pt idx="136">
                  <c:v>7.9411764705882362E-3</c:v>
                </c:pt>
                <c:pt idx="137">
                  <c:v>7.8832116788321201E-3</c:v>
                </c:pt>
                <c:pt idx="138">
                  <c:v>7.8260869565217415E-3</c:v>
                </c:pt>
                <c:pt idx="139">
                  <c:v>7.7697841726618718E-3</c:v>
                </c:pt>
                <c:pt idx="140">
                  <c:v>7.7142857142857152E-3</c:v>
                </c:pt>
                <c:pt idx="141">
                  <c:v>7.6595744680851086E-3</c:v>
                </c:pt>
                <c:pt idx="142">
                  <c:v>7.6056338028169029E-3</c:v>
                </c:pt>
                <c:pt idx="143">
                  <c:v>7.5524475524475533E-3</c:v>
                </c:pt>
                <c:pt idx="144">
                  <c:v>7.5000000000000006E-3</c:v>
                </c:pt>
                <c:pt idx="145">
                  <c:v>7.4482758620689673E-3</c:v>
                </c:pt>
                <c:pt idx="146">
                  <c:v>7.3972602739726043E-3</c:v>
                </c:pt>
                <c:pt idx="147">
                  <c:v>7.3469387755102063E-3</c:v>
                </c:pt>
                <c:pt idx="148">
                  <c:v>7.2972972972972974E-3</c:v>
                </c:pt>
                <c:pt idx="149">
                  <c:v>7.2483221476510084E-3</c:v>
                </c:pt>
                <c:pt idx="150">
                  <c:v>7.2000000000000007E-3</c:v>
                </c:pt>
                <c:pt idx="151">
                  <c:v>7.1523178807947046E-3</c:v>
                </c:pt>
                <c:pt idx="152">
                  <c:v>7.1052631578947386E-3</c:v>
                </c:pt>
                <c:pt idx="153">
                  <c:v>7.0588235294117658E-3</c:v>
                </c:pt>
                <c:pt idx="154">
                  <c:v>7.0129870129870143E-3</c:v>
                </c:pt>
                <c:pt idx="155">
                  <c:v>6.967741935483873E-3</c:v>
                </c:pt>
                <c:pt idx="156">
                  <c:v>6.923076923076925E-3</c:v>
                </c:pt>
                <c:pt idx="157">
                  <c:v>6.8789808917197465E-3</c:v>
                </c:pt>
                <c:pt idx="158">
                  <c:v>6.8354430379746842E-3</c:v>
                </c:pt>
                <c:pt idx="159">
                  <c:v>6.7924528301886809E-3</c:v>
                </c:pt>
                <c:pt idx="160">
                  <c:v>6.7500000000000017E-3</c:v>
                </c:pt>
                <c:pt idx="161">
                  <c:v>6.7080745341614916E-3</c:v>
                </c:pt>
                <c:pt idx="162">
                  <c:v>6.6666666666666688E-3</c:v>
                </c:pt>
                <c:pt idx="163">
                  <c:v>6.6257668711656456E-3</c:v>
                </c:pt>
                <c:pt idx="164">
                  <c:v>6.585365853658539E-3</c:v>
                </c:pt>
                <c:pt idx="165">
                  <c:v>6.5454545454545461E-3</c:v>
                </c:pt>
                <c:pt idx="166">
                  <c:v>6.5060240963855419E-3</c:v>
                </c:pt>
                <c:pt idx="167">
                  <c:v>6.4670658682634743E-3</c:v>
                </c:pt>
                <c:pt idx="168">
                  <c:v>6.4285714285714293E-3</c:v>
                </c:pt>
                <c:pt idx="169">
                  <c:v>6.3905325443787001E-3</c:v>
                </c:pt>
                <c:pt idx="170">
                  <c:v>6.3529411764705898E-3</c:v>
                </c:pt>
                <c:pt idx="171">
                  <c:v>6.3157894736842121E-3</c:v>
                </c:pt>
                <c:pt idx="172">
                  <c:v>6.2790697674418626E-3</c:v>
                </c:pt>
                <c:pt idx="173">
                  <c:v>6.2427745664739888E-3</c:v>
                </c:pt>
                <c:pt idx="174">
                  <c:v>6.2068965517241394E-3</c:v>
                </c:pt>
                <c:pt idx="175">
                  <c:v>6.1714285714285725E-3</c:v>
                </c:pt>
                <c:pt idx="176">
                  <c:v>6.1363636363636377E-3</c:v>
                </c:pt>
                <c:pt idx="177">
                  <c:v>6.1016949152542391E-3</c:v>
                </c:pt>
                <c:pt idx="178">
                  <c:v>6.0674157303370804E-3</c:v>
                </c:pt>
                <c:pt idx="179">
                  <c:v>6.0335195530726278E-3</c:v>
                </c:pt>
                <c:pt idx="180">
                  <c:v>6.0000000000000019E-3</c:v>
                </c:pt>
                <c:pt idx="181">
                  <c:v>5.9668508287292815E-3</c:v>
                </c:pt>
                <c:pt idx="182">
                  <c:v>5.9340659340659345E-3</c:v>
                </c:pt>
                <c:pt idx="183">
                  <c:v>5.9016393442622959E-3</c:v>
                </c:pt>
                <c:pt idx="184">
                  <c:v>5.8695652173913065E-3</c:v>
                </c:pt>
                <c:pt idx="185">
                  <c:v>5.8378378378378393E-3</c:v>
                </c:pt>
                <c:pt idx="186">
                  <c:v>5.8064516129032271E-3</c:v>
                </c:pt>
                <c:pt idx="187">
                  <c:v>5.7754010695187184E-3</c:v>
                </c:pt>
                <c:pt idx="188">
                  <c:v>5.7446808510638308E-3</c:v>
                </c:pt>
                <c:pt idx="189">
                  <c:v>5.714285714285716E-3</c:v>
                </c:pt>
                <c:pt idx="190">
                  <c:v>5.6842105263157899E-3</c:v>
                </c:pt>
                <c:pt idx="191">
                  <c:v>5.6544502617801055E-3</c:v>
                </c:pt>
                <c:pt idx="192">
                  <c:v>5.6250000000000007E-3</c:v>
                </c:pt>
                <c:pt idx="193">
                  <c:v>5.5958549222797933E-3</c:v>
                </c:pt>
                <c:pt idx="194">
                  <c:v>5.5670103092783519E-3</c:v>
                </c:pt>
                <c:pt idx="195">
                  <c:v>5.5384615384615398E-3</c:v>
                </c:pt>
                <c:pt idx="196">
                  <c:v>5.5102040816326541E-3</c:v>
                </c:pt>
                <c:pt idx="197">
                  <c:v>5.4822335025380732E-3</c:v>
                </c:pt>
                <c:pt idx="198">
                  <c:v>5.454545454545455E-3</c:v>
                </c:pt>
                <c:pt idx="199">
                  <c:v>5.4271356783919611E-3</c:v>
                </c:pt>
                <c:pt idx="200">
                  <c:v>5.4000000000000003E-3</c:v>
                </c:pt>
                <c:pt idx="201">
                  <c:v>5.3731343283582094E-3</c:v>
                </c:pt>
                <c:pt idx="202">
                  <c:v>5.3465346534653469E-3</c:v>
                </c:pt>
                <c:pt idx="203">
                  <c:v>5.3201970443349763E-3</c:v>
                </c:pt>
                <c:pt idx="204">
                  <c:v>5.294117647058825E-3</c:v>
                </c:pt>
                <c:pt idx="205">
                  <c:v>5.2682926829268305E-3</c:v>
                </c:pt>
                <c:pt idx="206">
                  <c:v>5.2427184466019424E-3</c:v>
                </c:pt>
                <c:pt idx="207">
                  <c:v>5.2173913043478265E-3</c:v>
                </c:pt>
                <c:pt idx="208">
                  <c:v>5.1923076923076922E-3</c:v>
                </c:pt>
                <c:pt idx="209">
                  <c:v>5.1674641148325368E-3</c:v>
                </c:pt>
                <c:pt idx="210">
                  <c:v>5.1428571428571435E-3</c:v>
                </c:pt>
                <c:pt idx="211">
                  <c:v>5.1184834123222762E-3</c:v>
                </c:pt>
                <c:pt idx="212">
                  <c:v>5.0943396226415111E-3</c:v>
                </c:pt>
                <c:pt idx="213">
                  <c:v>5.0704225352112692E-3</c:v>
                </c:pt>
                <c:pt idx="214">
                  <c:v>5.0467289719626184E-3</c:v>
                </c:pt>
                <c:pt idx="215">
                  <c:v>5.0232558139534887E-3</c:v>
                </c:pt>
                <c:pt idx="216">
                  <c:v>5.0000000000000105E-3</c:v>
                </c:pt>
                <c:pt idx="217">
                  <c:v>4.9769585253456325E-3</c:v>
                </c:pt>
                <c:pt idx="218">
                  <c:v>4.9541284403669819E-3</c:v>
                </c:pt>
                <c:pt idx="219">
                  <c:v>4.9315068493150779E-3</c:v>
                </c:pt>
                <c:pt idx="220">
                  <c:v>4.9090909090909194E-3</c:v>
                </c:pt>
                <c:pt idx="221">
                  <c:v>4.8868778280543087E-3</c:v>
                </c:pt>
                <c:pt idx="222">
                  <c:v>4.864864864864875E-3</c:v>
                </c:pt>
                <c:pt idx="223">
                  <c:v>4.843049327354269E-3</c:v>
                </c:pt>
                <c:pt idx="224">
                  <c:v>4.8214285714285815E-3</c:v>
                </c:pt>
                <c:pt idx="225">
                  <c:v>4.8000000000000083E-3</c:v>
                </c:pt>
                <c:pt idx="226">
                  <c:v>4.7787610619469123E-3</c:v>
                </c:pt>
                <c:pt idx="227">
                  <c:v>4.7577092511013304E-3</c:v>
                </c:pt>
                <c:pt idx="228">
                  <c:v>4.7368421052631669E-3</c:v>
                </c:pt>
                <c:pt idx="229">
                  <c:v>4.7161572052401837E-3</c:v>
                </c:pt>
                <c:pt idx="230">
                  <c:v>4.6956521739130522E-3</c:v>
                </c:pt>
                <c:pt idx="231">
                  <c:v>4.6753246753246849E-3</c:v>
                </c:pt>
                <c:pt idx="232">
                  <c:v>4.6551724137931126E-3</c:v>
                </c:pt>
                <c:pt idx="233">
                  <c:v>4.6351931330472183E-3</c:v>
                </c:pt>
                <c:pt idx="234">
                  <c:v>4.6153846153846245E-3</c:v>
                </c:pt>
                <c:pt idx="235">
                  <c:v>4.5957446808510723E-3</c:v>
                </c:pt>
                <c:pt idx="236">
                  <c:v>4.5762711864406865E-3</c:v>
                </c:pt>
                <c:pt idx="237">
                  <c:v>4.5569620253164645E-3</c:v>
                </c:pt>
                <c:pt idx="238">
                  <c:v>4.5378151260504285E-3</c:v>
                </c:pt>
                <c:pt idx="239">
                  <c:v>4.518828451882854E-3</c:v>
                </c:pt>
                <c:pt idx="240">
                  <c:v>4.5000000000000083E-3</c:v>
                </c:pt>
                <c:pt idx="241">
                  <c:v>4.4813278008298844E-3</c:v>
                </c:pt>
                <c:pt idx="242">
                  <c:v>4.4628099173553808E-3</c:v>
                </c:pt>
                <c:pt idx="243">
                  <c:v>4.4444444444444522E-3</c:v>
                </c:pt>
                <c:pt idx="244">
                  <c:v>4.4262295081967298E-3</c:v>
                </c:pt>
                <c:pt idx="245">
                  <c:v>4.40816326530613E-3</c:v>
                </c:pt>
                <c:pt idx="246">
                  <c:v>4.3902439024390326E-3</c:v>
                </c:pt>
                <c:pt idx="247">
                  <c:v>4.3724696356275379E-3</c:v>
                </c:pt>
                <c:pt idx="248">
                  <c:v>4.3548387096774268E-3</c:v>
                </c:pt>
                <c:pt idx="249">
                  <c:v>4.3373493975903694E-3</c:v>
                </c:pt>
                <c:pt idx="250">
                  <c:v>4.3200000000000079E-3</c:v>
                </c:pt>
                <c:pt idx="251">
                  <c:v>4.3027888446215221E-3</c:v>
                </c:pt>
                <c:pt idx="252">
                  <c:v>4.2857142857142937E-3</c:v>
                </c:pt>
                <c:pt idx="253">
                  <c:v>4.2687747035573195E-3</c:v>
                </c:pt>
                <c:pt idx="254">
                  <c:v>4.2519685039370154E-3</c:v>
                </c:pt>
                <c:pt idx="255">
                  <c:v>4.2352941176470663E-3</c:v>
                </c:pt>
                <c:pt idx="256">
                  <c:v>4.2187500000000072E-3</c:v>
                </c:pt>
                <c:pt idx="257">
                  <c:v>4.202334630350202E-3</c:v>
                </c:pt>
                <c:pt idx="258">
                  <c:v>4.1860465116279142E-3</c:v>
                </c:pt>
                <c:pt idx="259">
                  <c:v>4.1698841698841775E-3</c:v>
                </c:pt>
                <c:pt idx="260">
                  <c:v>4.1538461538461607E-3</c:v>
                </c:pt>
                <c:pt idx="261">
                  <c:v>4.1379310344827657E-3</c:v>
                </c:pt>
                <c:pt idx="262">
                  <c:v>4.1221374045801598E-3</c:v>
                </c:pt>
                <c:pt idx="263">
                  <c:v>4.1064638783270026E-3</c:v>
                </c:pt>
                <c:pt idx="264">
                  <c:v>4.0909090909090982E-3</c:v>
                </c:pt>
                <c:pt idx="265">
                  <c:v>4.0754716981132146E-3</c:v>
                </c:pt>
                <c:pt idx="266">
                  <c:v>4.0601503759398576E-3</c:v>
                </c:pt>
                <c:pt idx="267">
                  <c:v>4.0449438202247263E-3</c:v>
                </c:pt>
                <c:pt idx="268">
                  <c:v>4.0298507462686629E-3</c:v>
                </c:pt>
                <c:pt idx="269">
                  <c:v>4.0148698884758431E-3</c:v>
                </c:pt>
                <c:pt idx="270">
                  <c:v>4.000000000000007E-3</c:v>
                </c:pt>
                <c:pt idx="271">
                  <c:v>3.9852398523985318E-3</c:v>
                </c:pt>
                <c:pt idx="272">
                  <c:v>3.9705882352941242E-3</c:v>
                </c:pt>
                <c:pt idx="273">
                  <c:v>3.9560439560439621E-3</c:v>
                </c:pt>
                <c:pt idx="274">
                  <c:v>3.9416058394160644E-3</c:v>
                </c:pt>
                <c:pt idx="275">
                  <c:v>3.9272727272727341E-3</c:v>
                </c:pt>
                <c:pt idx="276">
                  <c:v>3.9130434782608759E-3</c:v>
                </c:pt>
                <c:pt idx="277">
                  <c:v>3.8989169675090313E-3</c:v>
                </c:pt>
                <c:pt idx="278">
                  <c:v>3.884892086330942E-3</c:v>
                </c:pt>
                <c:pt idx="279">
                  <c:v>3.8709677419354908E-3</c:v>
                </c:pt>
                <c:pt idx="280">
                  <c:v>3.8571428571428632E-3</c:v>
                </c:pt>
                <c:pt idx="281">
                  <c:v>3.8434163701067678E-3</c:v>
                </c:pt>
                <c:pt idx="282">
                  <c:v>3.8297872340425591E-3</c:v>
                </c:pt>
                <c:pt idx="283">
                  <c:v>3.8162544169611369E-3</c:v>
                </c:pt>
                <c:pt idx="284">
                  <c:v>3.8028169014084571E-3</c:v>
                </c:pt>
                <c:pt idx="285">
                  <c:v>3.7894736842105322E-3</c:v>
                </c:pt>
                <c:pt idx="286">
                  <c:v>3.7762237762237819E-3</c:v>
                </c:pt>
                <c:pt idx="287">
                  <c:v>3.7630662020905984E-3</c:v>
                </c:pt>
                <c:pt idx="288">
                  <c:v>3.7500000000000055E-3</c:v>
                </c:pt>
                <c:pt idx="289">
                  <c:v>3.737024221453293E-3</c:v>
                </c:pt>
                <c:pt idx="290">
                  <c:v>3.7241379310344884E-3</c:v>
                </c:pt>
                <c:pt idx="291">
                  <c:v>3.711340206185573E-3</c:v>
                </c:pt>
                <c:pt idx="292">
                  <c:v>3.6986301369863073E-3</c:v>
                </c:pt>
                <c:pt idx="293">
                  <c:v>3.6860068259385718E-3</c:v>
                </c:pt>
                <c:pt idx="294">
                  <c:v>3.6734693877551079E-3</c:v>
                </c:pt>
                <c:pt idx="295">
                  <c:v>3.6610169491525482E-3</c:v>
                </c:pt>
                <c:pt idx="296">
                  <c:v>3.6486486486486547E-3</c:v>
                </c:pt>
                <c:pt idx="297">
                  <c:v>3.636363636363642E-3</c:v>
                </c:pt>
                <c:pt idx="298">
                  <c:v>3.6241610738255081E-3</c:v>
                </c:pt>
                <c:pt idx="299">
                  <c:v>3.6120401337792697E-3</c:v>
                </c:pt>
                <c:pt idx="300">
                  <c:v>3.600000000000006E-3</c:v>
                </c:pt>
                <c:pt idx="301">
                  <c:v>3.5880398671096405E-3</c:v>
                </c:pt>
                <c:pt idx="302">
                  <c:v>3.5761589403973562E-3</c:v>
                </c:pt>
                <c:pt idx="303">
                  <c:v>3.5643564356435701E-3</c:v>
                </c:pt>
                <c:pt idx="304">
                  <c:v>3.5526315789473741E-3</c:v>
                </c:pt>
                <c:pt idx="305">
                  <c:v>3.5409836065573826E-3</c:v>
                </c:pt>
                <c:pt idx="306">
                  <c:v>3.5294117647058877E-3</c:v>
                </c:pt>
                <c:pt idx="307">
                  <c:v>3.5179153094462589E-3</c:v>
                </c:pt>
                <c:pt idx="308">
                  <c:v>3.5064935064935115E-3</c:v>
                </c:pt>
                <c:pt idx="309">
                  <c:v>3.4951456310679664E-3</c:v>
                </c:pt>
                <c:pt idx="310">
                  <c:v>3.4838709677419404E-3</c:v>
                </c:pt>
                <c:pt idx="311">
                  <c:v>3.4726688102893941E-3</c:v>
                </c:pt>
                <c:pt idx="312">
                  <c:v>3.4615384615384668E-3</c:v>
                </c:pt>
                <c:pt idx="313">
                  <c:v>3.4504792332268417E-3</c:v>
                </c:pt>
                <c:pt idx="314">
                  <c:v>3.439490445859878E-3</c:v>
                </c:pt>
                <c:pt idx="315">
                  <c:v>3.4285714285714336E-3</c:v>
                </c:pt>
                <c:pt idx="316">
                  <c:v>3.4177215189873465E-3</c:v>
                </c:pt>
                <c:pt idx="317">
                  <c:v>3.4069400630914876E-3</c:v>
                </c:pt>
                <c:pt idx="318">
                  <c:v>3.3962264150943439E-3</c:v>
                </c:pt>
                <c:pt idx="319">
                  <c:v>3.3855799373040799E-3</c:v>
                </c:pt>
                <c:pt idx="320">
                  <c:v>3.3750000000000052E-3</c:v>
                </c:pt>
                <c:pt idx="321">
                  <c:v>3.3644859813084164E-3</c:v>
                </c:pt>
                <c:pt idx="322">
                  <c:v>3.3540372670807501E-3</c:v>
                </c:pt>
                <c:pt idx="323">
                  <c:v>3.3436532507739982E-3</c:v>
                </c:pt>
                <c:pt idx="324">
                  <c:v>3.3333333333333379E-3</c:v>
                </c:pt>
                <c:pt idx="325">
                  <c:v>3.3230769230769282E-3</c:v>
                </c:pt>
                <c:pt idx="326">
                  <c:v>3.3128834355828306E-3</c:v>
                </c:pt>
                <c:pt idx="327">
                  <c:v>3.3027522935779861E-3</c:v>
                </c:pt>
                <c:pt idx="328">
                  <c:v>3.2926829268292734E-3</c:v>
                </c:pt>
                <c:pt idx="329">
                  <c:v>3.2826747720364827E-3</c:v>
                </c:pt>
                <c:pt idx="330">
                  <c:v>3.2727272727272813E-3</c:v>
                </c:pt>
                <c:pt idx="331">
                  <c:v>3.2628398791540868E-3</c:v>
                </c:pt>
                <c:pt idx="332">
                  <c:v>3.2530120481927753E-3</c:v>
                </c:pt>
                <c:pt idx="333">
                  <c:v>3.2432432432432517E-3</c:v>
                </c:pt>
                <c:pt idx="334">
                  <c:v>3.2335329341317445E-3</c:v>
                </c:pt>
                <c:pt idx="335">
                  <c:v>3.2238805970149337E-3</c:v>
                </c:pt>
                <c:pt idx="336">
                  <c:v>3.2142857142857225E-3</c:v>
                </c:pt>
                <c:pt idx="337">
                  <c:v>3.2047477744807209E-3</c:v>
                </c:pt>
                <c:pt idx="338">
                  <c:v>3.1952662721893574E-3</c:v>
                </c:pt>
                <c:pt idx="339">
                  <c:v>3.1858407079646102E-3</c:v>
                </c:pt>
                <c:pt idx="340">
                  <c:v>3.1764705882353023E-3</c:v>
                </c:pt>
                <c:pt idx="341">
                  <c:v>3.1671554252199487E-3</c:v>
                </c:pt>
                <c:pt idx="342">
                  <c:v>3.1578947368421139E-3</c:v>
                </c:pt>
                <c:pt idx="343">
                  <c:v>3.1486880466472383E-3</c:v>
                </c:pt>
                <c:pt idx="344">
                  <c:v>3.1395348837209383E-3</c:v>
                </c:pt>
                <c:pt idx="345">
                  <c:v>3.1304347826087032E-3</c:v>
                </c:pt>
                <c:pt idx="346">
                  <c:v>3.1213872832370022E-3</c:v>
                </c:pt>
                <c:pt idx="347">
                  <c:v>3.1123919308357426E-3</c:v>
                </c:pt>
                <c:pt idx="348">
                  <c:v>3.1034482758620771E-3</c:v>
                </c:pt>
                <c:pt idx="349">
                  <c:v>3.0945558739255089E-3</c:v>
                </c:pt>
                <c:pt idx="350">
                  <c:v>3.0857142857142928E-3</c:v>
                </c:pt>
                <c:pt idx="351">
                  <c:v>3.0769230769230843E-3</c:v>
                </c:pt>
                <c:pt idx="352">
                  <c:v>3.0681818181818258E-3</c:v>
                </c:pt>
                <c:pt idx="353">
                  <c:v>3.0594900849858437E-3</c:v>
                </c:pt>
                <c:pt idx="354">
                  <c:v>3.0508474576271256E-3</c:v>
                </c:pt>
                <c:pt idx="355">
                  <c:v>3.042253521126768E-3</c:v>
                </c:pt>
                <c:pt idx="356">
                  <c:v>3.0337078651685462E-3</c:v>
                </c:pt>
                <c:pt idx="357">
                  <c:v>3.0252100840336212E-3</c:v>
                </c:pt>
                <c:pt idx="358">
                  <c:v>3.01675977653632E-3</c:v>
                </c:pt>
                <c:pt idx="359">
                  <c:v>3.0083565459610097E-3</c:v>
                </c:pt>
                <c:pt idx="360">
                  <c:v>3.000000000000007E-3</c:v>
                </c:pt>
                <c:pt idx="361">
                  <c:v>2.9916897506925277E-3</c:v>
                </c:pt>
                <c:pt idx="362">
                  <c:v>2.9834254143646481E-3</c:v>
                </c:pt>
                <c:pt idx="363">
                  <c:v>2.9752066115702551E-3</c:v>
                </c:pt>
                <c:pt idx="364">
                  <c:v>2.9670329670329746E-3</c:v>
                </c:pt>
                <c:pt idx="365">
                  <c:v>2.958904109589048E-3</c:v>
                </c:pt>
                <c:pt idx="366">
                  <c:v>2.950819672131154E-3</c:v>
                </c:pt>
                <c:pt idx="367">
                  <c:v>2.9427792915531405E-3</c:v>
                </c:pt>
                <c:pt idx="368">
                  <c:v>2.9347826086956589E-3</c:v>
                </c:pt>
                <c:pt idx="369">
                  <c:v>2.9268292682926899E-3</c:v>
                </c:pt>
                <c:pt idx="370">
                  <c:v>2.9189189189189257E-3</c:v>
                </c:pt>
                <c:pt idx="371">
                  <c:v>2.9110512129380123E-3</c:v>
                </c:pt>
                <c:pt idx="372">
                  <c:v>2.9032258064516196E-3</c:v>
                </c:pt>
                <c:pt idx="373">
                  <c:v>2.8954423592493371E-3</c:v>
                </c:pt>
                <c:pt idx="374">
                  <c:v>2.8877005347593653E-3</c:v>
                </c:pt>
                <c:pt idx="375">
                  <c:v>2.8800000000000063E-3</c:v>
                </c:pt>
                <c:pt idx="376">
                  <c:v>2.8723404255319215E-3</c:v>
                </c:pt>
                <c:pt idx="377">
                  <c:v>2.8647214854111472E-3</c:v>
                </c:pt>
                <c:pt idx="378">
                  <c:v>2.8571428571428636E-3</c:v>
                </c:pt>
                <c:pt idx="379">
                  <c:v>2.8496042216358906E-3</c:v>
                </c:pt>
                <c:pt idx="380">
                  <c:v>2.8421052631579014E-3</c:v>
                </c:pt>
                <c:pt idx="381">
                  <c:v>2.8346456692913448E-3</c:v>
                </c:pt>
                <c:pt idx="382">
                  <c:v>2.8272251308900593E-3</c:v>
                </c:pt>
                <c:pt idx="383">
                  <c:v>2.8198433420365599E-3</c:v>
                </c:pt>
                <c:pt idx="384">
                  <c:v>2.8125000000000064E-3</c:v>
                </c:pt>
                <c:pt idx="385">
                  <c:v>2.8051948051948114E-3</c:v>
                </c:pt>
                <c:pt idx="386">
                  <c:v>2.7979274611399027E-3</c:v>
                </c:pt>
                <c:pt idx="387">
                  <c:v>2.7906976744186112E-3</c:v>
                </c:pt>
                <c:pt idx="388">
                  <c:v>2.7835051546391816E-3</c:v>
                </c:pt>
                <c:pt idx="389">
                  <c:v>2.7763496143958935E-3</c:v>
                </c:pt>
                <c:pt idx="390">
                  <c:v>2.7692307692307751E-3</c:v>
                </c:pt>
                <c:pt idx="391">
                  <c:v>2.7621483375959138E-3</c:v>
                </c:pt>
                <c:pt idx="392">
                  <c:v>2.7551020408163327E-3</c:v>
                </c:pt>
                <c:pt idx="393">
                  <c:v>2.7480916030534412E-3</c:v>
                </c:pt>
                <c:pt idx="394">
                  <c:v>2.7411167512690418E-3</c:v>
                </c:pt>
                <c:pt idx="395">
                  <c:v>2.7341772151898793E-3</c:v>
                </c:pt>
                <c:pt idx="396">
                  <c:v>2.7272727272727331E-3</c:v>
                </c:pt>
                <c:pt idx="397">
                  <c:v>2.7204030226700309E-3</c:v>
                </c:pt>
                <c:pt idx="398">
                  <c:v>2.7135678391959858E-3</c:v>
                </c:pt>
                <c:pt idx="399">
                  <c:v>2.7067669172932394E-3</c:v>
                </c:pt>
                <c:pt idx="400">
                  <c:v>2.7000000000000058E-3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'PDS-1 (1974)'!$G$6</c:f>
              <c:strCache>
                <c:ptCount val="1"/>
                <c:pt idx="0">
                  <c:v>Tlim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('PDS-1 (1974)'!$D$29,'PDS-1 (1974)'!$D$29)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('PDS-1 (1974)'!$K$3,'PDS-1 (1974)'!$E$29)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8.1642884033187785E-2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86112"/>
        <c:axId val="178520064"/>
      </c:scatterChart>
      <c:valAx>
        <c:axId val="178186112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520064"/>
        <c:crosses val="autoZero"/>
        <c:crossBetween val="midCat"/>
      </c:valAx>
      <c:valAx>
        <c:axId val="178520064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186112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'PDS-1 (1974)'!$M$1</c:f>
              <c:strCache>
                <c:ptCount val="1"/>
                <c:pt idx="0">
                  <c:v>Sd(T)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'PDS-1 (1974)'!$K$3:$K$403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8.1249999999999893</c:v>
                </c:pt>
                <c:pt idx="326">
                  <c:v>8.1499999999999808</c:v>
                </c:pt>
                <c:pt idx="327">
                  <c:v>8.1749999999999901</c:v>
                </c:pt>
                <c:pt idx="328">
                  <c:v>8.1999999999999904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8.2749999999999808</c:v>
                </c:pt>
                <c:pt idx="332">
                  <c:v>8.2999999999999901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'PDS-1 (1974)'!$M$3:$M$403</c:f>
              <c:numCache>
                <c:formatCode>0.0000</c:formatCode>
                <c:ptCount val="401"/>
                <c:pt idx="0">
                  <c:v>0</c:v>
                </c:pt>
                <c:pt idx="1">
                  <c:v>1.2679660510841548E-3</c:v>
                </c:pt>
                <c:pt idx="2">
                  <c:v>5.0718642043366194E-3</c:v>
                </c:pt>
                <c:pt idx="3">
                  <c:v>1.1411694459757392E-2</c:v>
                </c:pt>
                <c:pt idx="4">
                  <c:v>2.0287456817346478E-2</c:v>
                </c:pt>
                <c:pt idx="5">
                  <c:v>3.1699151277103862E-2</c:v>
                </c:pt>
                <c:pt idx="6">
                  <c:v>4.5646777839029568E-2</c:v>
                </c:pt>
                <c:pt idx="7">
                  <c:v>6.2130336503123572E-2</c:v>
                </c:pt>
                <c:pt idx="8">
                  <c:v>8.114982726938591E-2</c:v>
                </c:pt>
                <c:pt idx="9">
                  <c:v>0.10270525013781653</c:v>
                </c:pt>
                <c:pt idx="10">
                  <c:v>0.12679660510841545</c:v>
                </c:pt>
                <c:pt idx="11">
                  <c:v>0.15342389218118271</c:v>
                </c:pt>
                <c:pt idx="12">
                  <c:v>0.18258711135611827</c:v>
                </c:pt>
                <c:pt idx="13">
                  <c:v>0.21428626263322215</c:v>
                </c:pt>
                <c:pt idx="14">
                  <c:v>0.24852134601249429</c:v>
                </c:pt>
                <c:pt idx="15">
                  <c:v>0.28529236149393478</c:v>
                </c:pt>
                <c:pt idx="16">
                  <c:v>0.32459930907754364</c:v>
                </c:pt>
                <c:pt idx="17">
                  <c:v>0.36644218876332063</c:v>
                </c:pt>
                <c:pt idx="18">
                  <c:v>0.41082100055126614</c:v>
                </c:pt>
                <c:pt idx="19">
                  <c:v>0.45773574444137982</c:v>
                </c:pt>
                <c:pt idx="20">
                  <c:v>0.5071864204336618</c:v>
                </c:pt>
                <c:pt idx="21">
                  <c:v>0.52395479173520232</c:v>
                </c:pt>
                <c:pt idx="22">
                  <c:v>0.54045898407176074</c:v>
                </c:pt>
                <c:pt idx="23">
                  <c:v>0.55671489873408375</c:v>
                </c:pt>
                <c:pt idx="24">
                  <c:v>0.5727368339847323</c:v>
                </c:pt>
                <c:pt idx="25">
                  <c:v>0.58853770641123027</c:v>
                </c:pt>
                <c:pt idx="26">
                  <c:v>0.60412923411636787</c:v>
                </c:pt>
                <c:pt idx="27">
                  <c:v>0.61952208953527921</c:v>
                </c:pt>
                <c:pt idx="28">
                  <c:v>0.63472602785007404</c:v>
                </c:pt>
                <c:pt idx="29">
                  <c:v>0.64974999562829683</c:v>
                </c:pt>
                <c:pt idx="30">
                  <c:v>0.6646022233055674</c:v>
                </c:pt>
                <c:pt idx="31">
                  <c:v>0.67929030437172777</c:v>
                </c:pt>
                <c:pt idx="32">
                  <c:v>0.69382126353809304</c:v>
                </c:pt>
                <c:pt idx="33">
                  <c:v>0.70820161571447493</c:v>
                </c:pt>
                <c:pt idx="34">
                  <c:v>0.7224374172750978</c:v>
                </c:pt>
                <c:pt idx="35">
                  <c:v>0.73653431081807452</c:v>
                </c:pt>
                <c:pt idx="36">
                  <c:v>0.75049756440596838</c:v>
                </c:pt>
                <c:pt idx="37">
                  <c:v>0.76433210610188029</c:v>
                </c:pt>
                <c:pt idx="38">
                  <c:v>0.77804255447660875</c:v>
                </c:pt>
                <c:pt idx="39">
                  <c:v>0.79163324565024118</c:v>
                </c:pt>
                <c:pt idx="40">
                  <c:v>0.80510825734038038</c:v>
                </c:pt>
                <c:pt idx="41">
                  <c:v>0.81847143031469027</c:v>
                </c:pt>
                <c:pt idx="42">
                  <c:v>0.83172638758423922</c:v>
                </c:pt>
                <c:pt idx="43">
                  <c:v>0.84487655162353359</c:v>
                </c:pt>
                <c:pt idx="44">
                  <c:v>0.85792515986117734</c:v>
                </c:pt>
                <c:pt idx="45">
                  <c:v>0.87087527865008252</c:v>
                </c:pt>
                <c:pt idx="46">
                  <c:v>0.8837298158968544</c:v>
                </c:pt>
                <c:pt idx="47">
                  <c:v>0.89649153250531322</c:v>
                </c:pt>
                <c:pt idx="48">
                  <c:v>0.90916305276830001</c:v>
                </c:pt>
                <c:pt idx="49">
                  <c:v>0.92174687382426723</c:v>
                </c:pt>
                <c:pt idx="50">
                  <c:v>0.93424537428013843</c:v>
                </c:pt>
                <c:pt idx="51">
                  <c:v>0.94666082208910707</c:v>
                </c:pt>
                <c:pt idx="52">
                  <c:v>0.9589953817610648</c:v>
                </c:pt>
                <c:pt idx="53">
                  <c:v>0.97125112097390687</c:v>
                </c:pt>
                <c:pt idx="54">
                  <c:v>0.98343001664583918</c:v>
                </c:pt>
                <c:pt idx="55">
                  <c:v>0.99553396052177467</c:v>
                </c:pt>
                <c:pt idx="56">
                  <c:v>1.0075647643208041</c:v>
                </c:pt>
                <c:pt idx="57">
                  <c:v>1.0195241644864395</c:v>
                </c:pt>
                <c:pt idx="58">
                  <c:v>1.0314138265766915</c:v>
                </c:pt>
                <c:pt idx="59">
                  <c:v>1.0432353493270221</c:v>
                </c:pt>
                <c:pt idx="60">
                  <c:v>1.0549902684156616</c:v>
                </c:pt>
                <c:pt idx="61">
                  <c:v>1.0666800599576816</c:v>
                </c:pt>
                <c:pt idx="62">
                  <c:v>1.0783061437514794</c:v>
                </c:pt>
                <c:pt idx="63">
                  <c:v>1.089869886298924</c:v>
                </c:pt>
                <c:pt idx="64">
                  <c:v>1.1013726036182743</c:v>
                </c:pt>
                <c:pt idx="65">
                  <c:v>1.1128155638670956</c:v>
                </c:pt>
                <c:pt idx="66">
                  <c:v>1.1241999897907362</c:v>
                </c:pt>
                <c:pt idx="67">
                  <c:v>1.1355270610104167</c:v>
                </c:pt>
                <c:pt idx="68">
                  <c:v>1.1467979161636794</c:v>
                </c:pt>
                <c:pt idx="69">
                  <c:v>1.158013654908747</c:v>
                </c:pt>
                <c:pt idx="70">
                  <c:v>1.1741162086213879</c:v>
                </c:pt>
                <c:pt idx="71">
                  <c:v>1.190889297315979</c:v>
                </c:pt>
                <c:pt idx="72">
                  <c:v>1.2076623860105704</c:v>
                </c:pt>
                <c:pt idx="73">
                  <c:v>1.2244354747051618</c:v>
                </c:pt>
                <c:pt idx="74">
                  <c:v>1.2412085633997529</c:v>
                </c:pt>
                <c:pt idx="75">
                  <c:v>1.2579816520943443</c:v>
                </c:pt>
                <c:pt idx="76">
                  <c:v>1.2747547407889355</c:v>
                </c:pt>
                <c:pt idx="77">
                  <c:v>1.2915278294835271</c:v>
                </c:pt>
                <c:pt idx="78">
                  <c:v>1.3083009181781182</c:v>
                </c:pt>
                <c:pt idx="79">
                  <c:v>1.3250740068727092</c:v>
                </c:pt>
                <c:pt idx="80">
                  <c:v>1.3418470955673005</c:v>
                </c:pt>
                <c:pt idx="81">
                  <c:v>1.3586201842618919</c:v>
                </c:pt>
                <c:pt idx="82">
                  <c:v>1.3753932729564833</c:v>
                </c:pt>
                <c:pt idx="83">
                  <c:v>1.3921663616510744</c:v>
                </c:pt>
                <c:pt idx="84">
                  <c:v>1.4089394503456656</c:v>
                </c:pt>
                <c:pt idx="85">
                  <c:v>1.425712539040257</c:v>
                </c:pt>
                <c:pt idx="86">
                  <c:v>1.4424856277348481</c:v>
                </c:pt>
                <c:pt idx="87">
                  <c:v>1.4592587164294391</c:v>
                </c:pt>
                <c:pt idx="88">
                  <c:v>1.4760318051240309</c:v>
                </c:pt>
                <c:pt idx="89">
                  <c:v>1.492804893818622</c:v>
                </c:pt>
                <c:pt idx="90">
                  <c:v>1.5095779825132134</c:v>
                </c:pt>
                <c:pt idx="91">
                  <c:v>1.5263510712078041</c:v>
                </c:pt>
                <c:pt idx="92">
                  <c:v>1.5431241599023957</c:v>
                </c:pt>
                <c:pt idx="93">
                  <c:v>1.5598972485969871</c:v>
                </c:pt>
                <c:pt idx="94">
                  <c:v>1.5766703372915785</c:v>
                </c:pt>
                <c:pt idx="95">
                  <c:v>1.5934434259861694</c:v>
                </c:pt>
                <c:pt idx="96">
                  <c:v>1.6102165146807605</c:v>
                </c:pt>
                <c:pt idx="97">
                  <c:v>1.6269896033753521</c:v>
                </c:pt>
                <c:pt idx="98">
                  <c:v>1.6437626920699437</c:v>
                </c:pt>
                <c:pt idx="99">
                  <c:v>1.6605357807645345</c:v>
                </c:pt>
                <c:pt idx="100">
                  <c:v>1.6773088694591254</c:v>
                </c:pt>
                <c:pt idx="101">
                  <c:v>1.6940819581537168</c:v>
                </c:pt>
                <c:pt idx="102">
                  <c:v>1.7108550468483081</c:v>
                </c:pt>
                <c:pt idx="103">
                  <c:v>1.7276281355428995</c:v>
                </c:pt>
                <c:pt idx="104">
                  <c:v>1.7444012242374907</c:v>
                </c:pt>
                <c:pt idx="105">
                  <c:v>1.7611743129320816</c:v>
                </c:pt>
                <c:pt idx="106">
                  <c:v>1.7779474016266734</c:v>
                </c:pt>
                <c:pt idx="107">
                  <c:v>1.7947204903212648</c:v>
                </c:pt>
                <c:pt idx="108">
                  <c:v>1.8114935790158557</c:v>
                </c:pt>
                <c:pt idx="109">
                  <c:v>1.8282666677104471</c:v>
                </c:pt>
                <c:pt idx="110">
                  <c:v>1.8450397564050385</c:v>
                </c:pt>
                <c:pt idx="111">
                  <c:v>1.8618128450996299</c:v>
                </c:pt>
                <c:pt idx="112">
                  <c:v>1.8785859337942206</c:v>
                </c:pt>
                <c:pt idx="113">
                  <c:v>1.8953590224888124</c:v>
                </c:pt>
                <c:pt idx="114">
                  <c:v>1.9121321111834033</c:v>
                </c:pt>
                <c:pt idx="115">
                  <c:v>1.9289051998779942</c:v>
                </c:pt>
                <c:pt idx="116">
                  <c:v>1.9456782885725856</c:v>
                </c:pt>
                <c:pt idx="117">
                  <c:v>1.9624513772671768</c:v>
                </c:pt>
                <c:pt idx="118">
                  <c:v>1.9792244659617684</c:v>
                </c:pt>
                <c:pt idx="119">
                  <c:v>1.9959975546563598</c:v>
                </c:pt>
                <c:pt idx="120">
                  <c:v>2.0127706433509509</c:v>
                </c:pt>
                <c:pt idx="121">
                  <c:v>2.0295437320455423</c:v>
                </c:pt>
                <c:pt idx="122">
                  <c:v>2.0463168207401332</c:v>
                </c:pt>
                <c:pt idx="123">
                  <c:v>2.0630899094347255</c:v>
                </c:pt>
                <c:pt idx="124">
                  <c:v>2.0798629981293164</c:v>
                </c:pt>
                <c:pt idx="125">
                  <c:v>2.0966360868239069</c:v>
                </c:pt>
                <c:pt idx="126">
                  <c:v>2.1134091755184983</c:v>
                </c:pt>
                <c:pt idx="127">
                  <c:v>2.1301822642130901</c:v>
                </c:pt>
                <c:pt idx="128">
                  <c:v>2.1469553529076815</c:v>
                </c:pt>
                <c:pt idx="129">
                  <c:v>2.1637284416022724</c:v>
                </c:pt>
                <c:pt idx="130">
                  <c:v>2.1805015302968638</c:v>
                </c:pt>
                <c:pt idx="131">
                  <c:v>2.1972746189914547</c:v>
                </c:pt>
                <c:pt idx="132">
                  <c:v>2.2140477076860461</c:v>
                </c:pt>
                <c:pt idx="133">
                  <c:v>2.230820796380637</c:v>
                </c:pt>
                <c:pt idx="134">
                  <c:v>2.2475938850752288</c:v>
                </c:pt>
                <c:pt idx="135">
                  <c:v>2.2643669737698198</c:v>
                </c:pt>
                <c:pt idx="136">
                  <c:v>2.2811400624644103</c:v>
                </c:pt>
                <c:pt idx="137">
                  <c:v>2.2979131511590025</c:v>
                </c:pt>
                <c:pt idx="138">
                  <c:v>2.3146862398535943</c:v>
                </c:pt>
                <c:pt idx="139">
                  <c:v>2.3314593285481848</c:v>
                </c:pt>
                <c:pt idx="140">
                  <c:v>2.3482324172427758</c:v>
                </c:pt>
                <c:pt idx="141">
                  <c:v>2.3650055059373676</c:v>
                </c:pt>
                <c:pt idx="142">
                  <c:v>2.3817785946319581</c:v>
                </c:pt>
                <c:pt idx="143">
                  <c:v>2.3985516833265494</c:v>
                </c:pt>
                <c:pt idx="144">
                  <c:v>2.4153247720211408</c:v>
                </c:pt>
                <c:pt idx="145">
                  <c:v>2.4320978607157326</c:v>
                </c:pt>
                <c:pt idx="146">
                  <c:v>2.4488709494103236</c:v>
                </c:pt>
                <c:pt idx="147">
                  <c:v>2.4656440381049149</c:v>
                </c:pt>
                <c:pt idx="148">
                  <c:v>2.4824171267995059</c:v>
                </c:pt>
                <c:pt idx="149">
                  <c:v>2.4991902154940977</c:v>
                </c:pt>
                <c:pt idx="150">
                  <c:v>2.5159633041886886</c:v>
                </c:pt>
                <c:pt idx="151">
                  <c:v>2.5327363928832805</c:v>
                </c:pt>
                <c:pt idx="152">
                  <c:v>2.5495094815778709</c:v>
                </c:pt>
                <c:pt idx="153">
                  <c:v>2.5662825702724628</c:v>
                </c:pt>
                <c:pt idx="154">
                  <c:v>2.5830556589670541</c:v>
                </c:pt>
                <c:pt idx="155">
                  <c:v>2.5998287476616451</c:v>
                </c:pt>
                <c:pt idx="156">
                  <c:v>2.6166018363562364</c:v>
                </c:pt>
                <c:pt idx="157">
                  <c:v>2.6333749250508274</c:v>
                </c:pt>
                <c:pt idx="158">
                  <c:v>2.6501480137454183</c:v>
                </c:pt>
                <c:pt idx="159">
                  <c:v>2.6669211024400101</c:v>
                </c:pt>
                <c:pt idx="160">
                  <c:v>2.6836941911346011</c:v>
                </c:pt>
                <c:pt idx="161">
                  <c:v>2.7004672798291929</c:v>
                </c:pt>
                <c:pt idx="162">
                  <c:v>2.7172403685237838</c:v>
                </c:pt>
                <c:pt idx="163">
                  <c:v>2.7340134572183752</c:v>
                </c:pt>
                <c:pt idx="164">
                  <c:v>2.7507865459129666</c:v>
                </c:pt>
                <c:pt idx="165">
                  <c:v>2.7675596346075571</c:v>
                </c:pt>
                <c:pt idx="166">
                  <c:v>2.7843327233021489</c:v>
                </c:pt>
                <c:pt idx="167">
                  <c:v>2.8011058119967398</c:v>
                </c:pt>
                <c:pt idx="168">
                  <c:v>2.8178789006913312</c:v>
                </c:pt>
                <c:pt idx="169">
                  <c:v>2.8346519893859221</c:v>
                </c:pt>
                <c:pt idx="170">
                  <c:v>2.8514250780805139</c:v>
                </c:pt>
                <c:pt idx="171">
                  <c:v>2.8681981667751058</c:v>
                </c:pt>
                <c:pt idx="172">
                  <c:v>2.8849712554696962</c:v>
                </c:pt>
                <c:pt idx="173">
                  <c:v>2.9017443441642872</c:v>
                </c:pt>
                <c:pt idx="174">
                  <c:v>2.9185174328588781</c:v>
                </c:pt>
                <c:pt idx="175">
                  <c:v>2.9352905215534699</c:v>
                </c:pt>
                <c:pt idx="176">
                  <c:v>2.9520636102480617</c:v>
                </c:pt>
                <c:pt idx="177">
                  <c:v>2.9688366989426527</c:v>
                </c:pt>
                <c:pt idx="178">
                  <c:v>2.9856097876372441</c:v>
                </c:pt>
                <c:pt idx="179">
                  <c:v>3.0023828763318354</c:v>
                </c:pt>
                <c:pt idx="180">
                  <c:v>3.0191559650264268</c:v>
                </c:pt>
                <c:pt idx="181">
                  <c:v>3.0359290537210173</c:v>
                </c:pt>
                <c:pt idx="182">
                  <c:v>3.0527021424156082</c:v>
                </c:pt>
                <c:pt idx="183">
                  <c:v>3.0694752311102005</c:v>
                </c:pt>
                <c:pt idx="184">
                  <c:v>3.0862483198047914</c:v>
                </c:pt>
                <c:pt idx="185">
                  <c:v>3.1030214084993828</c:v>
                </c:pt>
                <c:pt idx="186">
                  <c:v>3.1197944971939742</c:v>
                </c:pt>
                <c:pt idx="187">
                  <c:v>3.1365675858885655</c:v>
                </c:pt>
                <c:pt idx="188">
                  <c:v>3.1533406745831569</c:v>
                </c:pt>
                <c:pt idx="189">
                  <c:v>3.1701137632777474</c:v>
                </c:pt>
                <c:pt idx="190">
                  <c:v>3.1868868519723388</c:v>
                </c:pt>
                <c:pt idx="191">
                  <c:v>3.2036599406669306</c:v>
                </c:pt>
                <c:pt idx="192">
                  <c:v>3.2204330293615211</c:v>
                </c:pt>
                <c:pt idx="193">
                  <c:v>3.2372061180561129</c:v>
                </c:pt>
                <c:pt idx="194">
                  <c:v>3.2539792067507043</c:v>
                </c:pt>
                <c:pt idx="195">
                  <c:v>3.2707522954452952</c:v>
                </c:pt>
                <c:pt idx="196">
                  <c:v>3.2875253841398875</c:v>
                </c:pt>
                <c:pt idx="197">
                  <c:v>3.304298472834478</c:v>
                </c:pt>
                <c:pt idx="198">
                  <c:v>3.3210715615290689</c:v>
                </c:pt>
                <c:pt idx="199">
                  <c:v>3.3378446502236598</c:v>
                </c:pt>
                <c:pt idx="200">
                  <c:v>3.3546177389182508</c:v>
                </c:pt>
                <c:pt idx="201">
                  <c:v>3.3713908276128426</c:v>
                </c:pt>
                <c:pt idx="202">
                  <c:v>3.3881639163074335</c:v>
                </c:pt>
                <c:pt idx="203">
                  <c:v>3.4049370050020253</c:v>
                </c:pt>
                <c:pt idx="204">
                  <c:v>3.4217100936966163</c:v>
                </c:pt>
                <c:pt idx="205">
                  <c:v>3.4384831823912081</c:v>
                </c:pt>
                <c:pt idx="206">
                  <c:v>3.455256271085799</c:v>
                </c:pt>
                <c:pt idx="207">
                  <c:v>3.4720293597803895</c:v>
                </c:pt>
                <c:pt idx="208">
                  <c:v>3.4888024484749813</c:v>
                </c:pt>
                <c:pt idx="209">
                  <c:v>3.5055755371695723</c:v>
                </c:pt>
                <c:pt idx="210">
                  <c:v>3.5223486258641632</c:v>
                </c:pt>
                <c:pt idx="211">
                  <c:v>3.5391217145587559</c:v>
                </c:pt>
                <c:pt idx="212">
                  <c:v>3.5558948032533468</c:v>
                </c:pt>
                <c:pt idx="213">
                  <c:v>3.5726678919479387</c:v>
                </c:pt>
                <c:pt idx="214">
                  <c:v>3.5894409806425296</c:v>
                </c:pt>
                <c:pt idx="215">
                  <c:v>3.6062140693371196</c:v>
                </c:pt>
                <c:pt idx="216">
                  <c:v>3.6229871580317043</c:v>
                </c:pt>
                <c:pt idx="217">
                  <c:v>3.6397602467262962</c:v>
                </c:pt>
                <c:pt idx="218">
                  <c:v>3.6565333354208871</c:v>
                </c:pt>
                <c:pt idx="219">
                  <c:v>3.673306424115478</c:v>
                </c:pt>
                <c:pt idx="220">
                  <c:v>3.6900795128100707</c:v>
                </c:pt>
                <c:pt idx="221">
                  <c:v>3.7068526015046617</c:v>
                </c:pt>
                <c:pt idx="222">
                  <c:v>3.7236256901992526</c:v>
                </c:pt>
                <c:pt idx="223">
                  <c:v>3.7403987788938444</c:v>
                </c:pt>
                <c:pt idx="224">
                  <c:v>3.7571718675884345</c:v>
                </c:pt>
                <c:pt idx="225">
                  <c:v>3.7739449562830258</c:v>
                </c:pt>
                <c:pt idx="226">
                  <c:v>3.7907180449776172</c:v>
                </c:pt>
                <c:pt idx="227">
                  <c:v>3.8074911336722086</c:v>
                </c:pt>
                <c:pt idx="228">
                  <c:v>3.8242642223668</c:v>
                </c:pt>
                <c:pt idx="229">
                  <c:v>3.8410373110613913</c:v>
                </c:pt>
                <c:pt idx="230">
                  <c:v>3.8578103997559823</c:v>
                </c:pt>
                <c:pt idx="231">
                  <c:v>3.8745834884505732</c:v>
                </c:pt>
                <c:pt idx="232">
                  <c:v>3.8913565771451655</c:v>
                </c:pt>
                <c:pt idx="233">
                  <c:v>3.908129665839756</c:v>
                </c:pt>
                <c:pt idx="234">
                  <c:v>3.9249027545343482</c:v>
                </c:pt>
                <c:pt idx="235">
                  <c:v>3.9416758432289396</c:v>
                </c:pt>
                <c:pt idx="236">
                  <c:v>3.9584489319235296</c:v>
                </c:pt>
                <c:pt idx="237">
                  <c:v>3.9752220206181215</c:v>
                </c:pt>
                <c:pt idx="238">
                  <c:v>3.9919951093127124</c:v>
                </c:pt>
                <c:pt idx="239">
                  <c:v>4.0087681980073047</c:v>
                </c:pt>
                <c:pt idx="240">
                  <c:v>4.0255412867018956</c:v>
                </c:pt>
                <c:pt idx="241">
                  <c:v>4.0423143753964865</c:v>
                </c:pt>
                <c:pt idx="242">
                  <c:v>4.0590874640910783</c:v>
                </c:pt>
                <c:pt idx="243">
                  <c:v>4.0758605527856693</c:v>
                </c:pt>
                <c:pt idx="244">
                  <c:v>4.0926336414802602</c:v>
                </c:pt>
                <c:pt idx="245">
                  <c:v>4.1094067301748511</c:v>
                </c:pt>
                <c:pt idx="246">
                  <c:v>4.1261798188694421</c:v>
                </c:pt>
                <c:pt idx="247">
                  <c:v>4.142952907564033</c:v>
                </c:pt>
                <c:pt idx="248">
                  <c:v>4.1597259962586257</c:v>
                </c:pt>
                <c:pt idx="249">
                  <c:v>4.1764990849532166</c:v>
                </c:pt>
                <c:pt idx="250">
                  <c:v>4.1932721736478085</c:v>
                </c:pt>
                <c:pt idx="251">
                  <c:v>4.2100452623423985</c:v>
                </c:pt>
                <c:pt idx="252">
                  <c:v>4.2268183510369903</c:v>
                </c:pt>
                <c:pt idx="253">
                  <c:v>4.2435914397315821</c:v>
                </c:pt>
                <c:pt idx="254">
                  <c:v>4.2603645284261722</c:v>
                </c:pt>
                <c:pt idx="255">
                  <c:v>4.2771376171207631</c:v>
                </c:pt>
                <c:pt idx="256">
                  <c:v>4.2939107058153541</c:v>
                </c:pt>
                <c:pt idx="257">
                  <c:v>4.3106837945099468</c:v>
                </c:pt>
                <c:pt idx="258">
                  <c:v>4.3274568832045377</c:v>
                </c:pt>
                <c:pt idx="259">
                  <c:v>4.3442299718991286</c:v>
                </c:pt>
                <c:pt idx="260">
                  <c:v>4.3610030605937204</c:v>
                </c:pt>
                <c:pt idx="261">
                  <c:v>4.3777761492883105</c:v>
                </c:pt>
                <c:pt idx="262">
                  <c:v>4.3945492379829023</c:v>
                </c:pt>
                <c:pt idx="263">
                  <c:v>4.4113223266774932</c:v>
                </c:pt>
                <c:pt idx="264">
                  <c:v>4.428095415372086</c:v>
                </c:pt>
                <c:pt idx="265">
                  <c:v>4.4448685040666769</c:v>
                </c:pt>
                <c:pt idx="266">
                  <c:v>4.4616415927612678</c:v>
                </c:pt>
                <c:pt idx="267">
                  <c:v>4.4784146814558596</c:v>
                </c:pt>
                <c:pt idx="268">
                  <c:v>4.4951877701504506</c:v>
                </c:pt>
                <c:pt idx="269">
                  <c:v>4.5119608588450415</c:v>
                </c:pt>
                <c:pt idx="270">
                  <c:v>4.5287339475396333</c:v>
                </c:pt>
                <c:pt idx="271">
                  <c:v>4.5455070362342251</c:v>
                </c:pt>
                <c:pt idx="272">
                  <c:v>4.5622801249288161</c:v>
                </c:pt>
                <c:pt idx="273">
                  <c:v>4.579053213623407</c:v>
                </c:pt>
                <c:pt idx="274">
                  <c:v>4.595826302317997</c:v>
                </c:pt>
                <c:pt idx="275">
                  <c:v>4.6125993910125898</c:v>
                </c:pt>
                <c:pt idx="276">
                  <c:v>4.6293724797071798</c:v>
                </c:pt>
                <c:pt idx="277">
                  <c:v>4.6461455684017716</c:v>
                </c:pt>
                <c:pt idx="278">
                  <c:v>4.6629186570963643</c:v>
                </c:pt>
                <c:pt idx="279">
                  <c:v>4.6796917457909544</c:v>
                </c:pt>
                <c:pt idx="280">
                  <c:v>4.6964648344855462</c:v>
                </c:pt>
                <c:pt idx="281">
                  <c:v>4.7132379231801362</c:v>
                </c:pt>
                <c:pt idx="282">
                  <c:v>4.7300110118747272</c:v>
                </c:pt>
                <c:pt idx="283">
                  <c:v>4.7467841005693199</c:v>
                </c:pt>
                <c:pt idx="284">
                  <c:v>4.7635571892639108</c:v>
                </c:pt>
                <c:pt idx="285">
                  <c:v>4.7803302779585017</c:v>
                </c:pt>
                <c:pt idx="286">
                  <c:v>4.7971033666530918</c:v>
                </c:pt>
                <c:pt idx="287">
                  <c:v>4.8138764553476845</c:v>
                </c:pt>
                <c:pt idx="288">
                  <c:v>4.8306495440422754</c:v>
                </c:pt>
                <c:pt idx="289">
                  <c:v>4.8474226327368664</c:v>
                </c:pt>
                <c:pt idx="290">
                  <c:v>4.8641957214314582</c:v>
                </c:pt>
                <c:pt idx="291">
                  <c:v>4.8809688101260491</c:v>
                </c:pt>
                <c:pt idx="292">
                  <c:v>4.8977418988206409</c:v>
                </c:pt>
                <c:pt idx="293">
                  <c:v>4.914514987515231</c:v>
                </c:pt>
                <c:pt idx="294">
                  <c:v>4.9312880762098228</c:v>
                </c:pt>
                <c:pt idx="295">
                  <c:v>4.9480611649044155</c:v>
                </c:pt>
                <c:pt idx="296">
                  <c:v>4.9648342535990055</c:v>
                </c:pt>
                <c:pt idx="297">
                  <c:v>4.9816073422935965</c:v>
                </c:pt>
                <c:pt idx="298">
                  <c:v>4.9983804309881874</c:v>
                </c:pt>
                <c:pt idx="299">
                  <c:v>5.0151535196827792</c:v>
                </c:pt>
                <c:pt idx="300">
                  <c:v>5.031926608377371</c:v>
                </c:pt>
                <c:pt idx="301">
                  <c:v>5.048699697071962</c:v>
                </c:pt>
                <c:pt idx="302">
                  <c:v>5.0654727857665529</c:v>
                </c:pt>
                <c:pt idx="303">
                  <c:v>5.0822458744611447</c:v>
                </c:pt>
                <c:pt idx="304">
                  <c:v>5.0990189631557366</c:v>
                </c:pt>
                <c:pt idx="305">
                  <c:v>5.1157920518503275</c:v>
                </c:pt>
                <c:pt idx="306">
                  <c:v>5.1325651405449184</c:v>
                </c:pt>
                <c:pt idx="307">
                  <c:v>5.1493382292395085</c:v>
                </c:pt>
                <c:pt idx="308">
                  <c:v>5.1661113179341003</c:v>
                </c:pt>
                <c:pt idx="309">
                  <c:v>5.1828844066286921</c:v>
                </c:pt>
                <c:pt idx="310">
                  <c:v>5.1996574953232839</c:v>
                </c:pt>
                <c:pt idx="311">
                  <c:v>5.216430584017874</c:v>
                </c:pt>
                <c:pt idx="312">
                  <c:v>5.2332036727124658</c:v>
                </c:pt>
                <c:pt idx="313">
                  <c:v>5.2499767614070567</c:v>
                </c:pt>
                <c:pt idx="314">
                  <c:v>5.2667498501016485</c:v>
                </c:pt>
                <c:pt idx="315">
                  <c:v>5.2835229387962395</c:v>
                </c:pt>
                <c:pt idx="316">
                  <c:v>5.3002960274908295</c:v>
                </c:pt>
                <c:pt idx="317">
                  <c:v>5.3170691161854222</c:v>
                </c:pt>
                <c:pt idx="318">
                  <c:v>5.3338422048800123</c:v>
                </c:pt>
                <c:pt idx="319">
                  <c:v>5.3506152935746041</c:v>
                </c:pt>
                <c:pt idx="320">
                  <c:v>5.3673883822691968</c:v>
                </c:pt>
                <c:pt idx="321">
                  <c:v>5.3841614709637868</c:v>
                </c:pt>
                <c:pt idx="322">
                  <c:v>5.4009345596583778</c:v>
                </c:pt>
                <c:pt idx="323">
                  <c:v>5.4177076483529687</c:v>
                </c:pt>
                <c:pt idx="324">
                  <c:v>5.4344807370475623</c:v>
                </c:pt>
                <c:pt idx="325">
                  <c:v>5.4512538257421514</c:v>
                </c:pt>
                <c:pt idx="326">
                  <c:v>5.4680269144367371</c:v>
                </c:pt>
                <c:pt idx="327">
                  <c:v>5.4848000031313342</c:v>
                </c:pt>
                <c:pt idx="328">
                  <c:v>5.5015730918259269</c:v>
                </c:pt>
                <c:pt idx="329">
                  <c:v>5.5183461805205098</c:v>
                </c:pt>
                <c:pt idx="330">
                  <c:v>5.5351192692151017</c:v>
                </c:pt>
                <c:pt idx="331">
                  <c:v>5.5518923579096926</c:v>
                </c:pt>
                <c:pt idx="332">
                  <c:v>5.5686654466042906</c:v>
                </c:pt>
                <c:pt idx="333">
                  <c:v>5.5854385352988754</c:v>
                </c:pt>
                <c:pt idx="334">
                  <c:v>5.6022116239934663</c:v>
                </c:pt>
                <c:pt idx="335">
                  <c:v>5.6189847126880581</c:v>
                </c:pt>
                <c:pt idx="336">
                  <c:v>5.6357578013826499</c:v>
                </c:pt>
                <c:pt idx="337">
                  <c:v>5.65253089007724</c:v>
                </c:pt>
                <c:pt idx="338">
                  <c:v>5.6693039787718318</c:v>
                </c:pt>
                <c:pt idx="339">
                  <c:v>5.6860770674664236</c:v>
                </c:pt>
                <c:pt idx="340">
                  <c:v>5.7028501561610145</c:v>
                </c:pt>
                <c:pt idx="341">
                  <c:v>5.7196232448556046</c:v>
                </c:pt>
                <c:pt idx="342">
                  <c:v>5.7363963335501973</c:v>
                </c:pt>
                <c:pt idx="343">
                  <c:v>5.7531694222447891</c:v>
                </c:pt>
                <c:pt idx="344">
                  <c:v>5.76994251093938</c:v>
                </c:pt>
                <c:pt idx="345">
                  <c:v>5.7867155996339701</c:v>
                </c:pt>
                <c:pt idx="346">
                  <c:v>5.8034886883285628</c:v>
                </c:pt>
                <c:pt idx="347">
                  <c:v>5.820261777023152</c:v>
                </c:pt>
                <c:pt idx="348">
                  <c:v>5.8370348657177447</c:v>
                </c:pt>
                <c:pt idx="349">
                  <c:v>5.8538079544123356</c:v>
                </c:pt>
                <c:pt idx="350">
                  <c:v>5.8705810431069265</c:v>
                </c:pt>
                <c:pt idx="351">
                  <c:v>5.8873541318015183</c:v>
                </c:pt>
                <c:pt idx="352">
                  <c:v>5.9041272204961084</c:v>
                </c:pt>
                <c:pt idx="353">
                  <c:v>5.9209003091907011</c:v>
                </c:pt>
                <c:pt idx="354">
                  <c:v>5.9376733978852902</c:v>
                </c:pt>
                <c:pt idx="355">
                  <c:v>5.9544464865798847</c:v>
                </c:pt>
                <c:pt idx="356">
                  <c:v>5.9712195752744739</c:v>
                </c:pt>
                <c:pt idx="357">
                  <c:v>5.9879926639690648</c:v>
                </c:pt>
                <c:pt idx="358">
                  <c:v>6.0047657526636558</c:v>
                </c:pt>
                <c:pt idx="359">
                  <c:v>6.0215388413582476</c:v>
                </c:pt>
                <c:pt idx="360">
                  <c:v>6.0383119300528385</c:v>
                </c:pt>
                <c:pt idx="361">
                  <c:v>6.0550850187474312</c:v>
                </c:pt>
                <c:pt idx="362">
                  <c:v>6.0718581074420221</c:v>
                </c:pt>
                <c:pt idx="363">
                  <c:v>6.0886311961366131</c:v>
                </c:pt>
                <c:pt idx="364">
                  <c:v>6.1054042848312049</c:v>
                </c:pt>
                <c:pt idx="365">
                  <c:v>6.1221773735257958</c:v>
                </c:pt>
                <c:pt idx="366">
                  <c:v>6.1389504622203868</c:v>
                </c:pt>
                <c:pt idx="367">
                  <c:v>6.1557235509149777</c:v>
                </c:pt>
                <c:pt idx="368">
                  <c:v>6.1724966396095695</c:v>
                </c:pt>
                <c:pt idx="369">
                  <c:v>6.1892697283041613</c:v>
                </c:pt>
                <c:pt idx="370">
                  <c:v>6.2060428169987532</c:v>
                </c:pt>
                <c:pt idx="371">
                  <c:v>6.222815905693345</c:v>
                </c:pt>
                <c:pt idx="372">
                  <c:v>6.2395889943879332</c:v>
                </c:pt>
                <c:pt idx="373">
                  <c:v>6.2563620830825268</c:v>
                </c:pt>
                <c:pt idx="374">
                  <c:v>6.2731351717771178</c:v>
                </c:pt>
                <c:pt idx="375">
                  <c:v>6.2899082604717069</c:v>
                </c:pt>
                <c:pt idx="376">
                  <c:v>6.3066813491663005</c:v>
                </c:pt>
                <c:pt idx="377">
                  <c:v>6.3234544378608897</c:v>
                </c:pt>
                <c:pt idx="378">
                  <c:v>6.3402275265554806</c:v>
                </c:pt>
                <c:pt idx="379">
                  <c:v>6.3570006152500733</c:v>
                </c:pt>
                <c:pt idx="380">
                  <c:v>6.373773703944666</c:v>
                </c:pt>
                <c:pt idx="381">
                  <c:v>6.3905467926392561</c:v>
                </c:pt>
                <c:pt idx="382">
                  <c:v>6.407319881333847</c:v>
                </c:pt>
                <c:pt idx="383">
                  <c:v>6.424092970028437</c:v>
                </c:pt>
                <c:pt idx="384">
                  <c:v>6.4408660587230298</c:v>
                </c:pt>
                <c:pt idx="385">
                  <c:v>6.4576391474176207</c:v>
                </c:pt>
                <c:pt idx="386">
                  <c:v>6.4744122361122134</c:v>
                </c:pt>
                <c:pt idx="387">
                  <c:v>6.4911853248068043</c:v>
                </c:pt>
                <c:pt idx="388">
                  <c:v>6.5079584135013935</c:v>
                </c:pt>
                <c:pt idx="389">
                  <c:v>6.5247315021959862</c:v>
                </c:pt>
                <c:pt idx="390">
                  <c:v>6.5415045908905762</c:v>
                </c:pt>
                <c:pt idx="391">
                  <c:v>6.5582776795851698</c:v>
                </c:pt>
                <c:pt idx="392">
                  <c:v>6.5750507682797581</c:v>
                </c:pt>
                <c:pt idx="393">
                  <c:v>6.5918238569743508</c:v>
                </c:pt>
                <c:pt idx="394">
                  <c:v>6.6085969456689426</c:v>
                </c:pt>
                <c:pt idx="395">
                  <c:v>6.6253700343635336</c:v>
                </c:pt>
                <c:pt idx="396">
                  <c:v>6.6421431230581245</c:v>
                </c:pt>
                <c:pt idx="397">
                  <c:v>6.6589162117527145</c:v>
                </c:pt>
                <c:pt idx="398">
                  <c:v>6.6756893004473072</c:v>
                </c:pt>
                <c:pt idx="399">
                  <c:v>6.6924623891418991</c:v>
                </c:pt>
                <c:pt idx="400">
                  <c:v>6.7092354778364891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'PDS-1 (1974)'!$G$6</c:f>
              <c:strCache>
                <c:ptCount val="1"/>
                <c:pt idx="0">
                  <c:v>Tlim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('PDS-1 (1974)'!$D$29,'PDS-1 (1974)'!$D$29)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('PDS-1 (1974)'!$K$3,'PDS-1 (1974)'!$F$29)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0.5071864204336618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45408"/>
        <c:axId val="178547328"/>
      </c:scatterChart>
      <c:valAx>
        <c:axId val="178545408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547328"/>
        <c:crosses val="autoZero"/>
        <c:crossBetween val="midCat"/>
      </c:valAx>
      <c:valAx>
        <c:axId val="178547328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d</a:t>
                </a:r>
                <a:r>
                  <a:rPr lang="es-ES" sz="1200"/>
                  <a:t>(T) [cm]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54540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'PDS-1 (1974)'!$L$1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'PDS-1 (1974)'!$M$3:$M$403</c:f>
              <c:numCache>
                <c:formatCode>0.0000</c:formatCode>
                <c:ptCount val="401"/>
                <c:pt idx="0">
                  <c:v>0</c:v>
                </c:pt>
                <c:pt idx="1">
                  <c:v>1.2679660510841548E-3</c:v>
                </c:pt>
                <c:pt idx="2">
                  <c:v>5.0718642043366194E-3</c:v>
                </c:pt>
                <c:pt idx="3">
                  <c:v>1.1411694459757392E-2</c:v>
                </c:pt>
                <c:pt idx="4">
                  <c:v>2.0287456817346478E-2</c:v>
                </c:pt>
                <c:pt idx="5">
                  <c:v>3.1699151277103862E-2</c:v>
                </c:pt>
                <c:pt idx="6">
                  <c:v>4.5646777839029568E-2</c:v>
                </c:pt>
                <c:pt idx="7">
                  <c:v>6.2130336503123572E-2</c:v>
                </c:pt>
                <c:pt idx="8">
                  <c:v>8.114982726938591E-2</c:v>
                </c:pt>
                <c:pt idx="9">
                  <c:v>0.10270525013781653</c:v>
                </c:pt>
                <c:pt idx="10">
                  <c:v>0.12679660510841545</c:v>
                </c:pt>
                <c:pt idx="11">
                  <c:v>0.15342389218118271</c:v>
                </c:pt>
                <c:pt idx="12">
                  <c:v>0.18258711135611827</c:v>
                </c:pt>
                <c:pt idx="13">
                  <c:v>0.21428626263322215</c:v>
                </c:pt>
                <c:pt idx="14">
                  <c:v>0.24852134601249429</c:v>
                </c:pt>
                <c:pt idx="15">
                  <c:v>0.28529236149393478</c:v>
                </c:pt>
                <c:pt idx="16">
                  <c:v>0.32459930907754364</c:v>
                </c:pt>
                <c:pt idx="17">
                  <c:v>0.36644218876332063</c:v>
                </c:pt>
                <c:pt idx="18">
                  <c:v>0.41082100055126614</c:v>
                </c:pt>
                <c:pt idx="19">
                  <c:v>0.45773574444137982</c:v>
                </c:pt>
                <c:pt idx="20">
                  <c:v>0.5071864204336618</c:v>
                </c:pt>
                <c:pt idx="21">
                  <c:v>0.52395479173520232</c:v>
                </c:pt>
                <c:pt idx="22">
                  <c:v>0.54045898407176074</c:v>
                </c:pt>
                <c:pt idx="23">
                  <c:v>0.55671489873408375</c:v>
                </c:pt>
                <c:pt idx="24">
                  <c:v>0.5727368339847323</c:v>
                </c:pt>
                <c:pt idx="25">
                  <c:v>0.58853770641123027</c:v>
                </c:pt>
                <c:pt idx="26">
                  <c:v>0.60412923411636787</c:v>
                </c:pt>
                <c:pt idx="27">
                  <c:v>0.61952208953527921</c:v>
                </c:pt>
                <c:pt idx="28">
                  <c:v>0.63472602785007404</c:v>
                </c:pt>
                <c:pt idx="29">
                  <c:v>0.64974999562829683</c:v>
                </c:pt>
                <c:pt idx="30">
                  <c:v>0.6646022233055674</c:v>
                </c:pt>
                <c:pt idx="31">
                  <c:v>0.67929030437172777</c:v>
                </c:pt>
                <c:pt idx="32">
                  <c:v>0.69382126353809304</c:v>
                </c:pt>
                <c:pt idx="33">
                  <c:v>0.70820161571447493</c:v>
                </c:pt>
                <c:pt idx="34">
                  <c:v>0.7224374172750978</c:v>
                </c:pt>
                <c:pt idx="35">
                  <c:v>0.73653431081807452</c:v>
                </c:pt>
                <c:pt idx="36">
                  <c:v>0.75049756440596838</c:v>
                </c:pt>
                <c:pt idx="37">
                  <c:v>0.76433210610188029</c:v>
                </c:pt>
                <c:pt idx="38">
                  <c:v>0.77804255447660875</c:v>
                </c:pt>
                <c:pt idx="39">
                  <c:v>0.79163324565024118</c:v>
                </c:pt>
                <c:pt idx="40">
                  <c:v>0.80510825734038038</c:v>
                </c:pt>
                <c:pt idx="41">
                  <c:v>0.81847143031469027</c:v>
                </c:pt>
                <c:pt idx="42">
                  <c:v>0.83172638758423922</c:v>
                </c:pt>
                <c:pt idx="43">
                  <c:v>0.84487655162353359</c:v>
                </c:pt>
                <c:pt idx="44">
                  <c:v>0.85792515986117734</c:v>
                </c:pt>
                <c:pt idx="45">
                  <c:v>0.87087527865008252</c:v>
                </c:pt>
                <c:pt idx="46">
                  <c:v>0.8837298158968544</c:v>
                </c:pt>
                <c:pt idx="47">
                  <c:v>0.89649153250531322</c:v>
                </c:pt>
                <c:pt idx="48">
                  <c:v>0.90916305276830001</c:v>
                </c:pt>
                <c:pt idx="49">
                  <c:v>0.92174687382426723</c:v>
                </c:pt>
                <c:pt idx="50">
                  <c:v>0.93424537428013843</c:v>
                </c:pt>
                <c:pt idx="51">
                  <c:v>0.94666082208910707</c:v>
                </c:pt>
                <c:pt idx="52">
                  <c:v>0.9589953817610648</c:v>
                </c:pt>
                <c:pt idx="53">
                  <c:v>0.97125112097390687</c:v>
                </c:pt>
                <c:pt idx="54">
                  <c:v>0.98343001664583918</c:v>
                </c:pt>
                <c:pt idx="55">
                  <c:v>0.99553396052177467</c:v>
                </c:pt>
                <c:pt idx="56">
                  <c:v>1.0075647643208041</c:v>
                </c:pt>
                <c:pt idx="57">
                  <c:v>1.0195241644864395</c:v>
                </c:pt>
                <c:pt idx="58">
                  <c:v>1.0314138265766915</c:v>
                </c:pt>
                <c:pt idx="59">
                  <c:v>1.0432353493270221</c:v>
                </c:pt>
                <c:pt idx="60">
                  <c:v>1.0549902684156616</c:v>
                </c:pt>
                <c:pt idx="61">
                  <c:v>1.0666800599576816</c:v>
                </c:pt>
                <c:pt idx="62">
                  <c:v>1.0783061437514794</c:v>
                </c:pt>
                <c:pt idx="63">
                  <c:v>1.089869886298924</c:v>
                </c:pt>
                <c:pt idx="64">
                  <c:v>1.1013726036182743</c:v>
                </c:pt>
                <c:pt idx="65">
                  <c:v>1.1128155638670956</c:v>
                </c:pt>
                <c:pt idx="66">
                  <c:v>1.1241999897907362</c:v>
                </c:pt>
                <c:pt idx="67">
                  <c:v>1.1355270610104167</c:v>
                </c:pt>
                <c:pt idx="68">
                  <c:v>1.1467979161636794</c:v>
                </c:pt>
                <c:pt idx="69">
                  <c:v>1.158013654908747</c:v>
                </c:pt>
                <c:pt idx="70">
                  <c:v>1.1741162086213879</c:v>
                </c:pt>
                <c:pt idx="71">
                  <c:v>1.190889297315979</c:v>
                </c:pt>
                <c:pt idx="72">
                  <c:v>1.2076623860105704</c:v>
                </c:pt>
                <c:pt idx="73">
                  <c:v>1.2244354747051618</c:v>
                </c:pt>
                <c:pt idx="74">
                  <c:v>1.2412085633997529</c:v>
                </c:pt>
                <c:pt idx="75">
                  <c:v>1.2579816520943443</c:v>
                </c:pt>
                <c:pt idx="76">
                  <c:v>1.2747547407889355</c:v>
                </c:pt>
                <c:pt idx="77">
                  <c:v>1.2915278294835271</c:v>
                </c:pt>
                <c:pt idx="78">
                  <c:v>1.3083009181781182</c:v>
                </c:pt>
                <c:pt idx="79">
                  <c:v>1.3250740068727092</c:v>
                </c:pt>
                <c:pt idx="80">
                  <c:v>1.3418470955673005</c:v>
                </c:pt>
                <c:pt idx="81">
                  <c:v>1.3586201842618919</c:v>
                </c:pt>
                <c:pt idx="82">
                  <c:v>1.3753932729564833</c:v>
                </c:pt>
                <c:pt idx="83">
                  <c:v>1.3921663616510744</c:v>
                </c:pt>
                <c:pt idx="84">
                  <c:v>1.4089394503456656</c:v>
                </c:pt>
                <c:pt idx="85">
                  <c:v>1.425712539040257</c:v>
                </c:pt>
                <c:pt idx="86">
                  <c:v>1.4424856277348481</c:v>
                </c:pt>
                <c:pt idx="87">
                  <c:v>1.4592587164294391</c:v>
                </c:pt>
                <c:pt idx="88">
                  <c:v>1.4760318051240309</c:v>
                </c:pt>
                <c:pt idx="89">
                  <c:v>1.492804893818622</c:v>
                </c:pt>
                <c:pt idx="90">
                  <c:v>1.5095779825132134</c:v>
                </c:pt>
                <c:pt idx="91">
                  <c:v>1.5263510712078041</c:v>
                </c:pt>
                <c:pt idx="92">
                  <c:v>1.5431241599023957</c:v>
                </c:pt>
                <c:pt idx="93">
                  <c:v>1.5598972485969871</c:v>
                </c:pt>
                <c:pt idx="94">
                  <c:v>1.5766703372915785</c:v>
                </c:pt>
                <c:pt idx="95">
                  <c:v>1.5934434259861694</c:v>
                </c:pt>
                <c:pt idx="96">
                  <c:v>1.6102165146807605</c:v>
                </c:pt>
                <c:pt idx="97">
                  <c:v>1.6269896033753521</c:v>
                </c:pt>
                <c:pt idx="98">
                  <c:v>1.6437626920699437</c:v>
                </c:pt>
                <c:pt idx="99">
                  <c:v>1.6605357807645345</c:v>
                </c:pt>
                <c:pt idx="100">
                  <c:v>1.6773088694591254</c:v>
                </c:pt>
                <c:pt idx="101">
                  <c:v>1.6940819581537168</c:v>
                </c:pt>
                <c:pt idx="102">
                  <c:v>1.7108550468483081</c:v>
                </c:pt>
                <c:pt idx="103">
                  <c:v>1.7276281355428995</c:v>
                </c:pt>
                <c:pt idx="104">
                  <c:v>1.7444012242374907</c:v>
                </c:pt>
                <c:pt idx="105">
                  <c:v>1.7611743129320816</c:v>
                </c:pt>
                <c:pt idx="106">
                  <c:v>1.7779474016266734</c:v>
                </c:pt>
                <c:pt idx="107">
                  <c:v>1.7947204903212648</c:v>
                </c:pt>
                <c:pt idx="108">
                  <c:v>1.8114935790158557</c:v>
                </c:pt>
                <c:pt idx="109">
                  <c:v>1.8282666677104471</c:v>
                </c:pt>
                <c:pt idx="110">
                  <c:v>1.8450397564050385</c:v>
                </c:pt>
                <c:pt idx="111">
                  <c:v>1.8618128450996299</c:v>
                </c:pt>
                <c:pt idx="112">
                  <c:v>1.8785859337942206</c:v>
                </c:pt>
                <c:pt idx="113">
                  <c:v>1.8953590224888124</c:v>
                </c:pt>
                <c:pt idx="114">
                  <c:v>1.9121321111834033</c:v>
                </c:pt>
                <c:pt idx="115">
                  <c:v>1.9289051998779942</c:v>
                </c:pt>
                <c:pt idx="116">
                  <c:v>1.9456782885725856</c:v>
                </c:pt>
                <c:pt idx="117">
                  <c:v>1.9624513772671768</c:v>
                </c:pt>
                <c:pt idx="118">
                  <c:v>1.9792244659617684</c:v>
                </c:pt>
                <c:pt idx="119">
                  <c:v>1.9959975546563598</c:v>
                </c:pt>
                <c:pt idx="120">
                  <c:v>2.0127706433509509</c:v>
                </c:pt>
                <c:pt idx="121">
                  <c:v>2.0295437320455423</c:v>
                </c:pt>
                <c:pt idx="122">
                  <c:v>2.0463168207401332</c:v>
                </c:pt>
                <c:pt idx="123">
                  <c:v>2.0630899094347255</c:v>
                </c:pt>
                <c:pt idx="124">
                  <c:v>2.0798629981293164</c:v>
                </c:pt>
                <c:pt idx="125">
                  <c:v>2.0966360868239069</c:v>
                </c:pt>
                <c:pt idx="126">
                  <c:v>2.1134091755184983</c:v>
                </c:pt>
                <c:pt idx="127">
                  <c:v>2.1301822642130901</c:v>
                </c:pt>
                <c:pt idx="128">
                  <c:v>2.1469553529076815</c:v>
                </c:pt>
                <c:pt idx="129">
                  <c:v>2.1637284416022724</c:v>
                </c:pt>
                <c:pt idx="130">
                  <c:v>2.1805015302968638</c:v>
                </c:pt>
                <c:pt idx="131">
                  <c:v>2.1972746189914547</c:v>
                </c:pt>
                <c:pt idx="132">
                  <c:v>2.2140477076860461</c:v>
                </c:pt>
                <c:pt idx="133">
                  <c:v>2.230820796380637</c:v>
                </c:pt>
                <c:pt idx="134">
                  <c:v>2.2475938850752288</c:v>
                </c:pt>
                <c:pt idx="135">
                  <c:v>2.2643669737698198</c:v>
                </c:pt>
                <c:pt idx="136">
                  <c:v>2.2811400624644103</c:v>
                </c:pt>
                <c:pt idx="137">
                  <c:v>2.2979131511590025</c:v>
                </c:pt>
                <c:pt idx="138">
                  <c:v>2.3146862398535943</c:v>
                </c:pt>
                <c:pt idx="139">
                  <c:v>2.3314593285481848</c:v>
                </c:pt>
                <c:pt idx="140">
                  <c:v>2.3482324172427758</c:v>
                </c:pt>
                <c:pt idx="141">
                  <c:v>2.3650055059373676</c:v>
                </c:pt>
                <c:pt idx="142">
                  <c:v>2.3817785946319581</c:v>
                </c:pt>
                <c:pt idx="143">
                  <c:v>2.3985516833265494</c:v>
                </c:pt>
                <c:pt idx="144">
                  <c:v>2.4153247720211408</c:v>
                </c:pt>
                <c:pt idx="145">
                  <c:v>2.4320978607157326</c:v>
                </c:pt>
                <c:pt idx="146">
                  <c:v>2.4488709494103236</c:v>
                </c:pt>
                <c:pt idx="147">
                  <c:v>2.4656440381049149</c:v>
                </c:pt>
                <c:pt idx="148">
                  <c:v>2.4824171267995059</c:v>
                </c:pt>
                <c:pt idx="149">
                  <c:v>2.4991902154940977</c:v>
                </c:pt>
                <c:pt idx="150">
                  <c:v>2.5159633041886886</c:v>
                </c:pt>
                <c:pt idx="151">
                  <c:v>2.5327363928832805</c:v>
                </c:pt>
                <c:pt idx="152">
                  <c:v>2.5495094815778709</c:v>
                </c:pt>
                <c:pt idx="153">
                  <c:v>2.5662825702724628</c:v>
                </c:pt>
                <c:pt idx="154">
                  <c:v>2.5830556589670541</c:v>
                </c:pt>
                <c:pt idx="155">
                  <c:v>2.5998287476616451</c:v>
                </c:pt>
                <c:pt idx="156">
                  <c:v>2.6166018363562364</c:v>
                </c:pt>
                <c:pt idx="157">
                  <c:v>2.6333749250508274</c:v>
                </c:pt>
                <c:pt idx="158">
                  <c:v>2.6501480137454183</c:v>
                </c:pt>
                <c:pt idx="159">
                  <c:v>2.6669211024400101</c:v>
                </c:pt>
                <c:pt idx="160">
                  <c:v>2.6836941911346011</c:v>
                </c:pt>
                <c:pt idx="161">
                  <c:v>2.7004672798291929</c:v>
                </c:pt>
                <c:pt idx="162">
                  <c:v>2.7172403685237838</c:v>
                </c:pt>
                <c:pt idx="163">
                  <c:v>2.7340134572183752</c:v>
                </c:pt>
                <c:pt idx="164">
                  <c:v>2.7507865459129666</c:v>
                </c:pt>
                <c:pt idx="165">
                  <c:v>2.7675596346075571</c:v>
                </c:pt>
                <c:pt idx="166">
                  <c:v>2.7843327233021489</c:v>
                </c:pt>
                <c:pt idx="167">
                  <c:v>2.8011058119967398</c:v>
                </c:pt>
                <c:pt idx="168">
                  <c:v>2.8178789006913312</c:v>
                </c:pt>
                <c:pt idx="169">
                  <c:v>2.8346519893859221</c:v>
                </c:pt>
                <c:pt idx="170">
                  <c:v>2.8514250780805139</c:v>
                </c:pt>
                <c:pt idx="171">
                  <c:v>2.8681981667751058</c:v>
                </c:pt>
                <c:pt idx="172">
                  <c:v>2.8849712554696962</c:v>
                </c:pt>
                <c:pt idx="173">
                  <c:v>2.9017443441642872</c:v>
                </c:pt>
                <c:pt idx="174">
                  <c:v>2.9185174328588781</c:v>
                </c:pt>
                <c:pt idx="175">
                  <c:v>2.9352905215534699</c:v>
                </c:pt>
                <c:pt idx="176">
                  <c:v>2.9520636102480617</c:v>
                </c:pt>
                <c:pt idx="177">
                  <c:v>2.9688366989426527</c:v>
                </c:pt>
                <c:pt idx="178">
                  <c:v>2.9856097876372441</c:v>
                </c:pt>
                <c:pt idx="179">
                  <c:v>3.0023828763318354</c:v>
                </c:pt>
                <c:pt idx="180">
                  <c:v>3.0191559650264268</c:v>
                </c:pt>
                <c:pt idx="181">
                  <c:v>3.0359290537210173</c:v>
                </c:pt>
                <c:pt idx="182">
                  <c:v>3.0527021424156082</c:v>
                </c:pt>
                <c:pt idx="183">
                  <c:v>3.0694752311102005</c:v>
                </c:pt>
                <c:pt idx="184">
                  <c:v>3.0862483198047914</c:v>
                </c:pt>
                <c:pt idx="185">
                  <c:v>3.1030214084993828</c:v>
                </c:pt>
                <c:pt idx="186">
                  <c:v>3.1197944971939742</c:v>
                </c:pt>
                <c:pt idx="187">
                  <c:v>3.1365675858885655</c:v>
                </c:pt>
                <c:pt idx="188">
                  <c:v>3.1533406745831569</c:v>
                </c:pt>
                <c:pt idx="189">
                  <c:v>3.1701137632777474</c:v>
                </c:pt>
                <c:pt idx="190">
                  <c:v>3.1868868519723388</c:v>
                </c:pt>
                <c:pt idx="191">
                  <c:v>3.2036599406669306</c:v>
                </c:pt>
                <c:pt idx="192">
                  <c:v>3.2204330293615211</c:v>
                </c:pt>
                <c:pt idx="193">
                  <c:v>3.2372061180561129</c:v>
                </c:pt>
                <c:pt idx="194">
                  <c:v>3.2539792067507043</c:v>
                </c:pt>
                <c:pt idx="195">
                  <c:v>3.2707522954452952</c:v>
                </c:pt>
                <c:pt idx="196">
                  <c:v>3.2875253841398875</c:v>
                </c:pt>
                <c:pt idx="197">
                  <c:v>3.304298472834478</c:v>
                </c:pt>
                <c:pt idx="198">
                  <c:v>3.3210715615290689</c:v>
                </c:pt>
                <c:pt idx="199">
                  <c:v>3.3378446502236598</c:v>
                </c:pt>
                <c:pt idx="200">
                  <c:v>3.3546177389182508</c:v>
                </c:pt>
                <c:pt idx="201">
                  <c:v>3.3713908276128426</c:v>
                </c:pt>
                <c:pt idx="202">
                  <c:v>3.3881639163074335</c:v>
                </c:pt>
                <c:pt idx="203">
                  <c:v>3.4049370050020253</c:v>
                </c:pt>
                <c:pt idx="204">
                  <c:v>3.4217100936966163</c:v>
                </c:pt>
                <c:pt idx="205">
                  <c:v>3.4384831823912081</c:v>
                </c:pt>
                <c:pt idx="206">
                  <c:v>3.455256271085799</c:v>
                </c:pt>
                <c:pt idx="207">
                  <c:v>3.4720293597803895</c:v>
                </c:pt>
                <c:pt idx="208">
                  <c:v>3.4888024484749813</c:v>
                </c:pt>
                <c:pt idx="209">
                  <c:v>3.5055755371695723</c:v>
                </c:pt>
                <c:pt idx="210">
                  <c:v>3.5223486258641632</c:v>
                </c:pt>
                <c:pt idx="211">
                  <c:v>3.5391217145587559</c:v>
                </c:pt>
                <c:pt idx="212">
                  <c:v>3.5558948032533468</c:v>
                </c:pt>
                <c:pt idx="213">
                  <c:v>3.5726678919479387</c:v>
                </c:pt>
                <c:pt idx="214">
                  <c:v>3.5894409806425296</c:v>
                </c:pt>
                <c:pt idx="215">
                  <c:v>3.6062140693371196</c:v>
                </c:pt>
                <c:pt idx="216">
                  <c:v>3.6229871580317043</c:v>
                </c:pt>
                <c:pt idx="217">
                  <c:v>3.6397602467262962</c:v>
                </c:pt>
                <c:pt idx="218">
                  <c:v>3.6565333354208871</c:v>
                </c:pt>
                <c:pt idx="219">
                  <c:v>3.673306424115478</c:v>
                </c:pt>
                <c:pt idx="220">
                  <c:v>3.6900795128100707</c:v>
                </c:pt>
                <c:pt idx="221">
                  <c:v>3.7068526015046617</c:v>
                </c:pt>
                <c:pt idx="222">
                  <c:v>3.7236256901992526</c:v>
                </c:pt>
                <c:pt idx="223">
                  <c:v>3.7403987788938444</c:v>
                </c:pt>
                <c:pt idx="224">
                  <c:v>3.7571718675884345</c:v>
                </c:pt>
                <c:pt idx="225">
                  <c:v>3.7739449562830258</c:v>
                </c:pt>
                <c:pt idx="226">
                  <c:v>3.7907180449776172</c:v>
                </c:pt>
                <c:pt idx="227">
                  <c:v>3.8074911336722086</c:v>
                </c:pt>
                <c:pt idx="228">
                  <c:v>3.8242642223668</c:v>
                </c:pt>
                <c:pt idx="229">
                  <c:v>3.8410373110613913</c:v>
                </c:pt>
                <c:pt idx="230">
                  <c:v>3.8578103997559823</c:v>
                </c:pt>
                <c:pt idx="231">
                  <c:v>3.8745834884505732</c:v>
                </c:pt>
                <c:pt idx="232">
                  <c:v>3.8913565771451655</c:v>
                </c:pt>
                <c:pt idx="233">
                  <c:v>3.908129665839756</c:v>
                </c:pt>
                <c:pt idx="234">
                  <c:v>3.9249027545343482</c:v>
                </c:pt>
                <c:pt idx="235">
                  <c:v>3.9416758432289396</c:v>
                </c:pt>
                <c:pt idx="236">
                  <c:v>3.9584489319235296</c:v>
                </c:pt>
                <c:pt idx="237">
                  <c:v>3.9752220206181215</c:v>
                </c:pt>
                <c:pt idx="238">
                  <c:v>3.9919951093127124</c:v>
                </c:pt>
                <c:pt idx="239">
                  <c:v>4.0087681980073047</c:v>
                </c:pt>
                <c:pt idx="240">
                  <c:v>4.0255412867018956</c:v>
                </c:pt>
                <c:pt idx="241">
                  <c:v>4.0423143753964865</c:v>
                </c:pt>
                <c:pt idx="242">
                  <c:v>4.0590874640910783</c:v>
                </c:pt>
                <c:pt idx="243">
                  <c:v>4.0758605527856693</c:v>
                </c:pt>
                <c:pt idx="244">
                  <c:v>4.0926336414802602</c:v>
                </c:pt>
                <c:pt idx="245">
                  <c:v>4.1094067301748511</c:v>
                </c:pt>
                <c:pt idx="246">
                  <c:v>4.1261798188694421</c:v>
                </c:pt>
                <c:pt idx="247">
                  <c:v>4.142952907564033</c:v>
                </c:pt>
                <c:pt idx="248">
                  <c:v>4.1597259962586257</c:v>
                </c:pt>
                <c:pt idx="249">
                  <c:v>4.1764990849532166</c:v>
                </c:pt>
                <c:pt idx="250">
                  <c:v>4.1932721736478085</c:v>
                </c:pt>
                <c:pt idx="251">
                  <c:v>4.2100452623423985</c:v>
                </c:pt>
                <c:pt idx="252">
                  <c:v>4.2268183510369903</c:v>
                </c:pt>
                <c:pt idx="253">
                  <c:v>4.2435914397315821</c:v>
                </c:pt>
                <c:pt idx="254">
                  <c:v>4.2603645284261722</c:v>
                </c:pt>
                <c:pt idx="255">
                  <c:v>4.2771376171207631</c:v>
                </c:pt>
                <c:pt idx="256">
                  <c:v>4.2939107058153541</c:v>
                </c:pt>
                <c:pt idx="257">
                  <c:v>4.3106837945099468</c:v>
                </c:pt>
                <c:pt idx="258">
                  <c:v>4.3274568832045377</c:v>
                </c:pt>
                <c:pt idx="259">
                  <c:v>4.3442299718991286</c:v>
                </c:pt>
                <c:pt idx="260">
                  <c:v>4.3610030605937204</c:v>
                </c:pt>
                <c:pt idx="261">
                  <c:v>4.3777761492883105</c:v>
                </c:pt>
                <c:pt idx="262">
                  <c:v>4.3945492379829023</c:v>
                </c:pt>
                <c:pt idx="263">
                  <c:v>4.4113223266774932</c:v>
                </c:pt>
                <c:pt idx="264">
                  <c:v>4.428095415372086</c:v>
                </c:pt>
                <c:pt idx="265">
                  <c:v>4.4448685040666769</c:v>
                </c:pt>
                <c:pt idx="266">
                  <c:v>4.4616415927612678</c:v>
                </c:pt>
                <c:pt idx="267">
                  <c:v>4.4784146814558596</c:v>
                </c:pt>
                <c:pt idx="268">
                  <c:v>4.4951877701504506</c:v>
                </c:pt>
                <c:pt idx="269">
                  <c:v>4.5119608588450415</c:v>
                </c:pt>
                <c:pt idx="270">
                  <c:v>4.5287339475396333</c:v>
                </c:pt>
                <c:pt idx="271">
                  <c:v>4.5455070362342251</c:v>
                </c:pt>
                <c:pt idx="272">
                  <c:v>4.5622801249288161</c:v>
                </c:pt>
                <c:pt idx="273">
                  <c:v>4.579053213623407</c:v>
                </c:pt>
                <c:pt idx="274">
                  <c:v>4.595826302317997</c:v>
                </c:pt>
                <c:pt idx="275">
                  <c:v>4.6125993910125898</c:v>
                </c:pt>
                <c:pt idx="276">
                  <c:v>4.6293724797071798</c:v>
                </c:pt>
                <c:pt idx="277">
                  <c:v>4.6461455684017716</c:v>
                </c:pt>
                <c:pt idx="278">
                  <c:v>4.6629186570963643</c:v>
                </c:pt>
                <c:pt idx="279">
                  <c:v>4.6796917457909544</c:v>
                </c:pt>
                <c:pt idx="280">
                  <c:v>4.6964648344855462</c:v>
                </c:pt>
                <c:pt idx="281">
                  <c:v>4.7132379231801362</c:v>
                </c:pt>
                <c:pt idx="282">
                  <c:v>4.7300110118747272</c:v>
                </c:pt>
                <c:pt idx="283">
                  <c:v>4.7467841005693199</c:v>
                </c:pt>
                <c:pt idx="284">
                  <c:v>4.7635571892639108</c:v>
                </c:pt>
                <c:pt idx="285">
                  <c:v>4.7803302779585017</c:v>
                </c:pt>
                <c:pt idx="286">
                  <c:v>4.7971033666530918</c:v>
                </c:pt>
                <c:pt idx="287">
                  <c:v>4.8138764553476845</c:v>
                </c:pt>
                <c:pt idx="288">
                  <c:v>4.8306495440422754</c:v>
                </c:pt>
                <c:pt idx="289">
                  <c:v>4.8474226327368664</c:v>
                </c:pt>
                <c:pt idx="290">
                  <c:v>4.8641957214314582</c:v>
                </c:pt>
                <c:pt idx="291">
                  <c:v>4.8809688101260491</c:v>
                </c:pt>
                <c:pt idx="292">
                  <c:v>4.8977418988206409</c:v>
                </c:pt>
                <c:pt idx="293">
                  <c:v>4.914514987515231</c:v>
                </c:pt>
                <c:pt idx="294">
                  <c:v>4.9312880762098228</c:v>
                </c:pt>
                <c:pt idx="295">
                  <c:v>4.9480611649044155</c:v>
                </c:pt>
                <c:pt idx="296">
                  <c:v>4.9648342535990055</c:v>
                </c:pt>
                <c:pt idx="297">
                  <c:v>4.9816073422935965</c:v>
                </c:pt>
                <c:pt idx="298">
                  <c:v>4.9983804309881874</c:v>
                </c:pt>
                <c:pt idx="299">
                  <c:v>5.0151535196827792</c:v>
                </c:pt>
                <c:pt idx="300">
                  <c:v>5.031926608377371</c:v>
                </c:pt>
                <c:pt idx="301">
                  <c:v>5.048699697071962</c:v>
                </c:pt>
                <c:pt idx="302">
                  <c:v>5.0654727857665529</c:v>
                </c:pt>
                <c:pt idx="303">
                  <c:v>5.0822458744611447</c:v>
                </c:pt>
                <c:pt idx="304">
                  <c:v>5.0990189631557366</c:v>
                </c:pt>
                <c:pt idx="305">
                  <c:v>5.1157920518503275</c:v>
                </c:pt>
                <c:pt idx="306">
                  <c:v>5.1325651405449184</c:v>
                </c:pt>
                <c:pt idx="307">
                  <c:v>5.1493382292395085</c:v>
                </c:pt>
                <c:pt idx="308">
                  <c:v>5.1661113179341003</c:v>
                </c:pt>
                <c:pt idx="309">
                  <c:v>5.1828844066286921</c:v>
                </c:pt>
                <c:pt idx="310">
                  <c:v>5.1996574953232839</c:v>
                </c:pt>
                <c:pt idx="311">
                  <c:v>5.216430584017874</c:v>
                </c:pt>
                <c:pt idx="312">
                  <c:v>5.2332036727124658</c:v>
                </c:pt>
                <c:pt idx="313">
                  <c:v>5.2499767614070567</c:v>
                </c:pt>
                <c:pt idx="314">
                  <c:v>5.2667498501016485</c:v>
                </c:pt>
                <c:pt idx="315">
                  <c:v>5.2835229387962395</c:v>
                </c:pt>
                <c:pt idx="316">
                  <c:v>5.3002960274908295</c:v>
                </c:pt>
                <c:pt idx="317">
                  <c:v>5.3170691161854222</c:v>
                </c:pt>
                <c:pt idx="318">
                  <c:v>5.3338422048800123</c:v>
                </c:pt>
                <c:pt idx="319">
                  <c:v>5.3506152935746041</c:v>
                </c:pt>
                <c:pt idx="320">
                  <c:v>5.3673883822691968</c:v>
                </c:pt>
                <c:pt idx="321">
                  <c:v>5.3841614709637868</c:v>
                </c:pt>
                <c:pt idx="322">
                  <c:v>5.4009345596583778</c:v>
                </c:pt>
                <c:pt idx="323">
                  <c:v>5.4177076483529687</c:v>
                </c:pt>
                <c:pt idx="324">
                  <c:v>5.4344807370475623</c:v>
                </c:pt>
                <c:pt idx="325">
                  <c:v>5.4512538257421514</c:v>
                </c:pt>
                <c:pt idx="326">
                  <c:v>5.4680269144367371</c:v>
                </c:pt>
                <c:pt idx="327">
                  <c:v>5.4848000031313342</c:v>
                </c:pt>
                <c:pt idx="328">
                  <c:v>5.5015730918259269</c:v>
                </c:pt>
                <c:pt idx="329">
                  <c:v>5.5183461805205098</c:v>
                </c:pt>
                <c:pt idx="330">
                  <c:v>5.5351192692151017</c:v>
                </c:pt>
                <c:pt idx="331">
                  <c:v>5.5518923579096926</c:v>
                </c:pt>
                <c:pt idx="332">
                  <c:v>5.5686654466042906</c:v>
                </c:pt>
                <c:pt idx="333">
                  <c:v>5.5854385352988754</c:v>
                </c:pt>
                <c:pt idx="334">
                  <c:v>5.6022116239934663</c:v>
                </c:pt>
                <c:pt idx="335">
                  <c:v>5.6189847126880581</c:v>
                </c:pt>
                <c:pt idx="336">
                  <c:v>5.6357578013826499</c:v>
                </c:pt>
                <c:pt idx="337">
                  <c:v>5.65253089007724</c:v>
                </c:pt>
                <c:pt idx="338">
                  <c:v>5.6693039787718318</c:v>
                </c:pt>
                <c:pt idx="339">
                  <c:v>5.6860770674664236</c:v>
                </c:pt>
                <c:pt idx="340">
                  <c:v>5.7028501561610145</c:v>
                </c:pt>
                <c:pt idx="341">
                  <c:v>5.7196232448556046</c:v>
                </c:pt>
                <c:pt idx="342">
                  <c:v>5.7363963335501973</c:v>
                </c:pt>
                <c:pt idx="343">
                  <c:v>5.7531694222447891</c:v>
                </c:pt>
                <c:pt idx="344">
                  <c:v>5.76994251093938</c:v>
                </c:pt>
                <c:pt idx="345">
                  <c:v>5.7867155996339701</c:v>
                </c:pt>
                <c:pt idx="346">
                  <c:v>5.8034886883285628</c:v>
                </c:pt>
                <c:pt idx="347">
                  <c:v>5.820261777023152</c:v>
                </c:pt>
                <c:pt idx="348">
                  <c:v>5.8370348657177447</c:v>
                </c:pt>
                <c:pt idx="349">
                  <c:v>5.8538079544123356</c:v>
                </c:pt>
                <c:pt idx="350">
                  <c:v>5.8705810431069265</c:v>
                </c:pt>
                <c:pt idx="351">
                  <c:v>5.8873541318015183</c:v>
                </c:pt>
                <c:pt idx="352">
                  <c:v>5.9041272204961084</c:v>
                </c:pt>
                <c:pt idx="353">
                  <c:v>5.9209003091907011</c:v>
                </c:pt>
                <c:pt idx="354">
                  <c:v>5.9376733978852902</c:v>
                </c:pt>
                <c:pt idx="355">
                  <c:v>5.9544464865798847</c:v>
                </c:pt>
                <c:pt idx="356">
                  <c:v>5.9712195752744739</c:v>
                </c:pt>
                <c:pt idx="357">
                  <c:v>5.9879926639690648</c:v>
                </c:pt>
                <c:pt idx="358">
                  <c:v>6.0047657526636558</c:v>
                </c:pt>
                <c:pt idx="359">
                  <c:v>6.0215388413582476</c:v>
                </c:pt>
                <c:pt idx="360">
                  <c:v>6.0383119300528385</c:v>
                </c:pt>
                <c:pt idx="361">
                  <c:v>6.0550850187474312</c:v>
                </c:pt>
                <c:pt idx="362">
                  <c:v>6.0718581074420221</c:v>
                </c:pt>
                <c:pt idx="363">
                  <c:v>6.0886311961366131</c:v>
                </c:pt>
                <c:pt idx="364">
                  <c:v>6.1054042848312049</c:v>
                </c:pt>
                <c:pt idx="365">
                  <c:v>6.1221773735257958</c:v>
                </c:pt>
                <c:pt idx="366">
                  <c:v>6.1389504622203868</c:v>
                </c:pt>
                <c:pt idx="367">
                  <c:v>6.1557235509149777</c:v>
                </c:pt>
                <c:pt idx="368">
                  <c:v>6.1724966396095695</c:v>
                </c:pt>
                <c:pt idx="369">
                  <c:v>6.1892697283041613</c:v>
                </c:pt>
                <c:pt idx="370">
                  <c:v>6.2060428169987532</c:v>
                </c:pt>
                <c:pt idx="371">
                  <c:v>6.222815905693345</c:v>
                </c:pt>
                <c:pt idx="372">
                  <c:v>6.2395889943879332</c:v>
                </c:pt>
                <c:pt idx="373">
                  <c:v>6.2563620830825268</c:v>
                </c:pt>
                <c:pt idx="374">
                  <c:v>6.2731351717771178</c:v>
                </c:pt>
                <c:pt idx="375">
                  <c:v>6.2899082604717069</c:v>
                </c:pt>
                <c:pt idx="376">
                  <c:v>6.3066813491663005</c:v>
                </c:pt>
                <c:pt idx="377">
                  <c:v>6.3234544378608897</c:v>
                </c:pt>
                <c:pt idx="378">
                  <c:v>6.3402275265554806</c:v>
                </c:pt>
                <c:pt idx="379">
                  <c:v>6.3570006152500733</c:v>
                </c:pt>
                <c:pt idx="380">
                  <c:v>6.373773703944666</c:v>
                </c:pt>
                <c:pt idx="381">
                  <c:v>6.3905467926392561</c:v>
                </c:pt>
                <c:pt idx="382">
                  <c:v>6.407319881333847</c:v>
                </c:pt>
                <c:pt idx="383">
                  <c:v>6.424092970028437</c:v>
                </c:pt>
                <c:pt idx="384">
                  <c:v>6.4408660587230298</c:v>
                </c:pt>
                <c:pt idx="385">
                  <c:v>6.4576391474176207</c:v>
                </c:pt>
                <c:pt idx="386">
                  <c:v>6.4744122361122134</c:v>
                </c:pt>
                <c:pt idx="387">
                  <c:v>6.4911853248068043</c:v>
                </c:pt>
                <c:pt idx="388">
                  <c:v>6.5079584135013935</c:v>
                </c:pt>
                <c:pt idx="389">
                  <c:v>6.5247315021959862</c:v>
                </c:pt>
                <c:pt idx="390">
                  <c:v>6.5415045908905762</c:v>
                </c:pt>
                <c:pt idx="391">
                  <c:v>6.5582776795851698</c:v>
                </c:pt>
                <c:pt idx="392">
                  <c:v>6.5750507682797581</c:v>
                </c:pt>
                <c:pt idx="393">
                  <c:v>6.5918238569743508</c:v>
                </c:pt>
                <c:pt idx="394">
                  <c:v>6.6085969456689426</c:v>
                </c:pt>
                <c:pt idx="395">
                  <c:v>6.6253700343635336</c:v>
                </c:pt>
                <c:pt idx="396">
                  <c:v>6.6421431230581245</c:v>
                </c:pt>
                <c:pt idx="397">
                  <c:v>6.6589162117527145</c:v>
                </c:pt>
                <c:pt idx="398">
                  <c:v>6.6756893004473072</c:v>
                </c:pt>
                <c:pt idx="399">
                  <c:v>6.6924623891418991</c:v>
                </c:pt>
                <c:pt idx="400">
                  <c:v>6.7092354778364891</c:v>
                </c:pt>
              </c:numCache>
            </c:numRef>
          </c:xVal>
          <c:yVal>
            <c:numRef>
              <c:f>'PDS-1 (1974)'!$L$3:$L$403</c:f>
              <c:numCache>
                <c:formatCode>0.0000</c:formatCode>
                <c:ptCount val="401"/>
                <c:pt idx="0">
                  <c:v>8.1642884033187785E-2</c:v>
                </c:pt>
                <c:pt idx="1">
                  <c:v>8.1642884033187785E-2</c:v>
                </c:pt>
                <c:pt idx="2">
                  <c:v>8.1642884033187785E-2</c:v>
                </c:pt>
                <c:pt idx="3">
                  <c:v>8.1642884033187785E-2</c:v>
                </c:pt>
                <c:pt idx="4">
                  <c:v>8.1642884033187785E-2</c:v>
                </c:pt>
                <c:pt idx="5">
                  <c:v>8.1642884033187785E-2</c:v>
                </c:pt>
                <c:pt idx="6">
                  <c:v>8.1642884033187785E-2</c:v>
                </c:pt>
                <c:pt idx="7">
                  <c:v>8.1642884033187785E-2</c:v>
                </c:pt>
                <c:pt idx="8">
                  <c:v>8.1642884033187785E-2</c:v>
                </c:pt>
                <c:pt idx="9">
                  <c:v>8.1642884033187785E-2</c:v>
                </c:pt>
                <c:pt idx="10">
                  <c:v>8.1642884033187785E-2</c:v>
                </c:pt>
                <c:pt idx="11">
                  <c:v>8.1642884033187785E-2</c:v>
                </c:pt>
                <c:pt idx="12">
                  <c:v>8.1642884033187785E-2</c:v>
                </c:pt>
                <c:pt idx="13">
                  <c:v>8.1642884033187785E-2</c:v>
                </c:pt>
                <c:pt idx="14">
                  <c:v>8.1642884033187785E-2</c:v>
                </c:pt>
                <c:pt idx="15">
                  <c:v>8.1642884033187785E-2</c:v>
                </c:pt>
                <c:pt idx="16">
                  <c:v>8.1642884033187785E-2</c:v>
                </c:pt>
                <c:pt idx="17">
                  <c:v>8.1642884033187785E-2</c:v>
                </c:pt>
                <c:pt idx="18">
                  <c:v>8.1642884033187785E-2</c:v>
                </c:pt>
                <c:pt idx="19">
                  <c:v>8.1642884033187785E-2</c:v>
                </c:pt>
                <c:pt idx="20">
                  <c:v>8.1642884033187785E-2</c:v>
                </c:pt>
                <c:pt idx="21">
                  <c:v>7.6500793346329268E-2</c:v>
                </c:pt>
                <c:pt idx="22">
                  <c:v>7.1899867637885875E-2</c:v>
                </c:pt>
                <c:pt idx="23">
                  <c:v>6.7762260287748413E-2</c:v>
                </c:pt>
                <c:pt idx="24">
                  <c:v>6.4024079480821144E-2</c:v>
                </c:pt>
                <c:pt idx="25">
                  <c:v>6.0632431819582E-2</c:v>
                </c:pt>
                <c:pt idx="26">
                  <c:v>5.7543181251944547E-2</c:v>
                </c:pt>
                <c:pt idx="27">
                  <c:v>5.471923029365431E-2</c:v>
                </c:pt>
                <c:pt idx="28">
                  <c:v>5.2129187609104066E-2</c:v>
                </c:pt>
                <c:pt idx="29">
                  <c:v>4.9746324839427494E-2</c:v>
                </c:pt>
                <c:pt idx="30">
                  <c:v>4.7547752384082632E-2</c:v>
                </c:pt>
                <c:pt idx="31">
                  <c:v>4.5513762631438553E-2</c:v>
                </c:pt>
                <c:pt idx="32">
                  <c:v>4.3627302473145647E-2</c:v>
                </c:pt>
                <c:pt idx="33">
                  <c:v>4.187354652372182E-2</c:v>
                </c:pt>
                <c:pt idx="34">
                  <c:v>4.0239549435396746E-2</c:v>
                </c:pt>
                <c:pt idx="35">
                  <c:v>3.8713960817875689E-2</c:v>
                </c:pt>
                <c:pt idx="36">
                  <c:v>3.7286790071446314E-2</c:v>
                </c:pt>
                <c:pt idx="37">
                  <c:v>3.5949211286892817E-2</c:v>
                </c:pt>
                <c:pt idx="38">
                  <c:v>3.4693400515149138E-2</c:v>
                </c:pt>
                <c:pt idx="39">
                  <c:v>3.3512399346985862E-2</c:v>
                </c:pt>
                <c:pt idx="40">
                  <c:v>3.2400000000000005E-2</c:v>
                </c:pt>
                <c:pt idx="41">
                  <c:v>3.1350648082222869E-2</c:v>
                </c:pt>
                <c:pt idx="42">
                  <c:v>3.0359359958591226E-2</c:v>
                </c:pt>
                <c:pt idx="43">
                  <c:v>2.9421652239823987E-2</c:v>
                </c:pt>
                <c:pt idx="44">
                  <c:v>2.8533481381188587E-2</c:v>
                </c:pt>
                <c:pt idx="45">
                  <c:v>2.7691191749902248E-2</c:v>
                </c:pt>
                <c:pt idx="46">
                  <c:v>2.68914708161287E-2</c:v>
                </c:pt>
                <c:pt idx="47">
                  <c:v>2.6131310360140172E-2</c:v>
                </c:pt>
                <c:pt idx="48">
                  <c:v>2.5407972779787773E-2</c:v>
                </c:pt>
                <c:pt idx="49">
                  <c:v>2.4718961737635058E-2</c:v>
                </c:pt>
                <c:pt idx="50">
                  <c:v>2.406199651344865E-2</c:v>
                </c:pt>
                <c:pt idx="51">
                  <c:v>2.3434989531035441E-2</c:v>
                </c:pt>
                <c:pt idx="52">
                  <c:v>2.2836026613233383E-2</c:v>
                </c:pt>
                <c:pt idx="53">
                  <c:v>2.2263349588791916E-2</c:v>
                </c:pt>
                <c:pt idx="54">
                  <c:v>2.1715340932759251E-2</c:v>
                </c:pt>
                <c:pt idx="55">
                  <c:v>2.1190510170083693E-2</c:v>
                </c:pt>
                <c:pt idx="56">
                  <c:v>2.0687481812234853E-2</c:v>
                </c:pt>
                <c:pt idx="57">
                  <c:v>2.0204984630204353E-2</c:v>
                </c:pt>
                <c:pt idx="58">
                  <c:v>1.9741842095414741E-2</c:v>
                </c:pt>
                <c:pt idx="59">
                  <c:v>1.9296963843792123E-2</c:v>
                </c:pt>
                <c:pt idx="60">
                  <c:v>1.8869338038304057E-2</c:v>
                </c:pt>
                <c:pt idx="61">
                  <c:v>1.8458024522251894E-2</c:v>
                </c:pt>
                <c:pt idx="62">
                  <c:v>1.8062148670044124E-2</c:v>
                </c:pt>
                <c:pt idx="63">
                  <c:v>1.7680895854481807E-2</c:v>
                </c:pt>
                <c:pt idx="64">
                  <c:v>1.731350646010156E-2</c:v>
                </c:pt>
                <c:pt idx="65">
                  <c:v>1.6959271381130934E-2</c:v>
                </c:pt>
                <c:pt idx="66">
                  <c:v>1.6617527950348841E-2</c:v>
                </c:pt>
                <c:pt idx="67">
                  <c:v>1.6287656251806969E-2</c:v>
                </c:pt>
                <c:pt idx="68">
                  <c:v>1.596907577611879E-2</c:v>
                </c:pt>
                <c:pt idx="69">
                  <c:v>1.566124238199755E-2</c:v>
                </c:pt>
                <c:pt idx="70">
                  <c:v>1.542857142857143E-2</c:v>
                </c:pt>
                <c:pt idx="71">
                  <c:v>1.5211267605633806E-2</c:v>
                </c:pt>
                <c:pt idx="72">
                  <c:v>1.5000000000000001E-2</c:v>
                </c:pt>
                <c:pt idx="73">
                  <c:v>1.4794520547945209E-2</c:v>
                </c:pt>
                <c:pt idx="74">
                  <c:v>1.4594594594594595E-2</c:v>
                </c:pt>
                <c:pt idx="75">
                  <c:v>1.4400000000000001E-2</c:v>
                </c:pt>
                <c:pt idx="76">
                  <c:v>1.4210526315789477E-2</c:v>
                </c:pt>
                <c:pt idx="77">
                  <c:v>1.4025974025974029E-2</c:v>
                </c:pt>
                <c:pt idx="78">
                  <c:v>1.384615384615385E-2</c:v>
                </c:pt>
                <c:pt idx="79">
                  <c:v>1.3670886075949368E-2</c:v>
                </c:pt>
                <c:pt idx="80">
                  <c:v>1.3500000000000003E-2</c:v>
                </c:pt>
                <c:pt idx="81">
                  <c:v>1.3333333333333338E-2</c:v>
                </c:pt>
                <c:pt idx="82">
                  <c:v>1.3170731707317078E-2</c:v>
                </c:pt>
                <c:pt idx="83">
                  <c:v>1.3012048192771084E-2</c:v>
                </c:pt>
                <c:pt idx="84">
                  <c:v>1.2857142857142859E-2</c:v>
                </c:pt>
                <c:pt idx="85">
                  <c:v>1.270588235294118E-2</c:v>
                </c:pt>
                <c:pt idx="86">
                  <c:v>1.2558139534883725E-2</c:v>
                </c:pt>
                <c:pt idx="87">
                  <c:v>1.2413793103448279E-2</c:v>
                </c:pt>
                <c:pt idx="88">
                  <c:v>1.2272727272727275E-2</c:v>
                </c:pt>
                <c:pt idx="89">
                  <c:v>1.2134831460674161E-2</c:v>
                </c:pt>
                <c:pt idx="90">
                  <c:v>1.2000000000000004E-2</c:v>
                </c:pt>
                <c:pt idx="91">
                  <c:v>1.1868131868131869E-2</c:v>
                </c:pt>
                <c:pt idx="92">
                  <c:v>1.1739130434782613E-2</c:v>
                </c:pt>
                <c:pt idx="93">
                  <c:v>1.1612903225806454E-2</c:v>
                </c:pt>
                <c:pt idx="94">
                  <c:v>1.1489361702127662E-2</c:v>
                </c:pt>
                <c:pt idx="95">
                  <c:v>1.136842105263158E-2</c:v>
                </c:pt>
                <c:pt idx="96">
                  <c:v>1.1250000000000001E-2</c:v>
                </c:pt>
                <c:pt idx="97">
                  <c:v>1.1134020618556704E-2</c:v>
                </c:pt>
                <c:pt idx="98">
                  <c:v>1.1020408163265308E-2</c:v>
                </c:pt>
                <c:pt idx="99">
                  <c:v>1.090909090909091E-2</c:v>
                </c:pt>
                <c:pt idx="100">
                  <c:v>1.0800000000000001E-2</c:v>
                </c:pt>
                <c:pt idx="101">
                  <c:v>1.0693069306930694E-2</c:v>
                </c:pt>
                <c:pt idx="102">
                  <c:v>1.058823529411765E-2</c:v>
                </c:pt>
                <c:pt idx="103">
                  <c:v>1.0485436893203885E-2</c:v>
                </c:pt>
                <c:pt idx="104">
                  <c:v>1.0384615384615384E-2</c:v>
                </c:pt>
                <c:pt idx="105">
                  <c:v>1.0285714285714287E-2</c:v>
                </c:pt>
                <c:pt idx="106">
                  <c:v>1.0188679245283022E-2</c:v>
                </c:pt>
                <c:pt idx="107">
                  <c:v>1.0093457943925237E-2</c:v>
                </c:pt>
                <c:pt idx="108">
                  <c:v>0.01</c:v>
                </c:pt>
                <c:pt idx="109">
                  <c:v>9.9082568807339465E-3</c:v>
                </c:pt>
                <c:pt idx="110">
                  <c:v>9.8181818181818196E-3</c:v>
                </c:pt>
                <c:pt idx="111">
                  <c:v>9.7297297297297327E-3</c:v>
                </c:pt>
                <c:pt idx="112">
                  <c:v>9.642857142857144E-3</c:v>
                </c:pt>
                <c:pt idx="113">
                  <c:v>9.5575221238938073E-3</c:v>
                </c:pt>
                <c:pt idx="114">
                  <c:v>9.4736842105263164E-3</c:v>
                </c:pt>
                <c:pt idx="115">
                  <c:v>9.3913043478260887E-3</c:v>
                </c:pt>
                <c:pt idx="116">
                  <c:v>9.3103448275862078E-3</c:v>
                </c:pt>
                <c:pt idx="117">
                  <c:v>9.2307692307692316E-3</c:v>
                </c:pt>
                <c:pt idx="118">
                  <c:v>9.1525423728813574E-3</c:v>
                </c:pt>
                <c:pt idx="119">
                  <c:v>9.0756302521008414E-3</c:v>
                </c:pt>
                <c:pt idx="120">
                  <c:v>9.0000000000000011E-3</c:v>
                </c:pt>
                <c:pt idx="121">
                  <c:v>8.9256198347107459E-3</c:v>
                </c:pt>
                <c:pt idx="122">
                  <c:v>8.8524590163934457E-3</c:v>
                </c:pt>
                <c:pt idx="123">
                  <c:v>8.7804878048780514E-3</c:v>
                </c:pt>
                <c:pt idx="124">
                  <c:v>8.7096774193548415E-3</c:v>
                </c:pt>
                <c:pt idx="125">
                  <c:v>8.6400000000000018E-3</c:v>
                </c:pt>
                <c:pt idx="126">
                  <c:v>8.5714285714285736E-3</c:v>
                </c:pt>
                <c:pt idx="127">
                  <c:v>8.5039370078740188E-3</c:v>
                </c:pt>
                <c:pt idx="128">
                  <c:v>8.4375000000000023E-3</c:v>
                </c:pt>
                <c:pt idx="129">
                  <c:v>8.3720930232558145E-3</c:v>
                </c:pt>
                <c:pt idx="130">
                  <c:v>8.3076923076923093E-3</c:v>
                </c:pt>
                <c:pt idx="131">
                  <c:v>8.2442748091603058E-3</c:v>
                </c:pt>
                <c:pt idx="132">
                  <c:v>8.1818181818181842E-3</c:v>
                </c:pt>
                <c:pt idx="133">
                  <c:v>8.1203007518796996E-3</c:v>
                </c:pt>
                <c:pt idx="134">
                  <c:v>8.0597014925373155E-3</c:v>
                </c:pt>
                <c:pt idx="135">
                  <c:v>8.0000000000000019E-3</c:v>
                </c:pt>
                <c:pt idx="136">
                  <c:v>7.9411764705882362E-3</c:v>
                </c:pt>
                <c:pt idx="137">
                  <c:v>7.8832116788321201E-3</c:v>
                </c:pt>
                <c:pt idx="138">
                  <c:v>7.8260869565217415E-3</c:v>
                </c:pt>
                <c:pt idx="139">
                  <c:v>7.7697841726618718E-3</c:v>
                </c:pt>
                <c:pt idx="140">
                  <c:v>7.7142857142857152E-3</c:v>
                </c:pt>
                <c:pt idx="141">
                  <c:v>7.6595744680851086E-3</c:v>
                </c:pt>
                <c:pt idx="142">
                  <c:v>7.6056338028169029E-3</c:v>
                </c:pt>
                <c:pt idx="143">
                  <c:v>7.5524475524475533E-3</c:v>
                </c:pt>
                <c:pt idx="144">
                  <c:v>7.5000000000000006E-3</c:v>
                </c:pt>
                <c:pt idx="145">
                  <c:v>7.4482758620689673E-3</c:v>
                </c:pt>
                <c:pt idx="146">
                  <c:v>7.3972602739726043E-3</c:v>
                </c:pt>
                <c:pt idx="147">
                  <c:v>7.3469387755102063E-3</c:v>
                </c:pt>
                <c:pt idx="148">
                  <c:v>7.2972972972972974E-3</c:v>
                </c:pt>
                <c:pt idx="149">
                  <c:v>7.2483221476510084E-3</c:v>
                </c:pt>
                <c:pt idx="150">
                  <c:v>7.2000000000000007E-3</c:v>
                </c:pt>
                <c:pt idx="151">
                  <c:v>7.1523178807947046E-3</c:v>
                </c:pt>
                <c:pt idx="152">
                  <c:v>7.1052631578947386E-3</c:v>
                </c:pt>
                <c:pt idx="153">
                  <c:v>7.0588235294117658E-3</c:v>
                </c:pt>
                <c:pt idx="154">
                  <c:v>7.0129870129870143E-3</c:v>
                </c:pt>
                <c:pt idx="155">
                  <c:v>6.967741935483873E-3</c:v>
                </c:pt>
                <c:pt idx="156">
                  <c:v>6.923076923076925E-3</c:v>
                </c:pt>
                <c:pt idx="157">
                  <c:v>6.8789808917197465E-3</c:v>
                </c:pt>
                <c:pt idx="158">
                  <c:v>6.8354430379746842E-3</c:v>
                </c:pt>
                <c:pt idx="159">
                  <c:v>6.7924528301886809E-3</c:v>
                </c:pt>
                <c:pt idx="160">
                  <c:v>6.7500000000000017E-3</c:v>
                </c:pt>
                <c:pt idx="161">
                  <c:v>6.7080745341614916E-3</c:v>
                </c:pt>
                <c:pt idx="162">
                  <c:v>6.6666666666666688E-3</c:v>
                </c:pt>
                <c:pt idx="163">
                  <c:v>6.6257668711656456E-3</c:v>
                </c:pt>
                <c:pt idx="164">
                  <c:v>6.585365853658539E-3</c:v>
                </c:pt>
                <c:pt idx="165">
                  <c:v>6.5454545454545461E-3</c:v>
                </c:pt>
                <c:pt idx="166">
                  <c:v>6.5060240963855419E-3</c:v>
                </c:pt>
                <c:pt idx="167">
                  <c:v>6.4670658682634743E-3</c:v>
                </c:pt>
                <c:pt idx="168">
                  <c:v>6.4285714285714293E-3</c:v>
                </c:pt>
                <c:pt idx="169">
                  <c:v>6.3905325443787001E-3</c:v>
                </c:pt>
                <c:pt idx="170">
                  <c:v>6.3529411764705898E-3</c:v>
                </c:pt>
                <c:pt idx="171">
                  <c:v>6.3157894736842121E-3</c:v>
                </c:pt>
                <c:pt idx="172">
                  <c:v>6.2790697674418626E-3</c:v>
                </c:pt>
                <c:pt idx="173">
                  <c:v>6.2427745664739888E-3</c:v>
                </c:pt>
                <c:pt idx="174">
                  <c:v>6.2068965517241394E-3</c:v>
                </c:pt>
                <c:pt idx="175">
                  <c:v>6.1714285714285725E-3</c:v>
                </c:pt>
                <c:pt idx="176">
                  <c:v>6.1363636363636377E-3</c:v>
                </c:pt>
                <c:pt idx="177">
                  <c:v>6.1016949152542391E-3</c:v>
                </c:pt>
                <c:pt idx="178">
                  <c:v>6.0674157303370804E-3</c:v>
                </c:pt>
                <c:pt idx="179">
                  <c:v>6.0335195530726278E-3</c:v>
                </c:pt>
                <c:pt idx="180">
                  <c:v>6.0000000000000019E-3</c:v>
                </c:pt>
                <c:pt idx="181">
                  <c:v>5.9668508287292815E-3</c:v>
                </c:pt>
                <c:pt idx="182">
                  <c:v>5.9340659340659345E-3</c:v>
                </c:pt>
                <c:pt idx="183">
                  <c:v>5.9016393442622959E-3</c:v>
                </c:pt>
                <c:pt idx="184">
                  <c:v>5.8695652173913065E-3</c:v>
                </c:pt>
                <c:pt idx="185">
                  <c:v>5.8378378378378393E-3</c:v>
                </c:pt>
                <c:pt idx="186">
                  <c:v>5.8064516129032271E-3</c:v>
                </c:pt>
                <c:pt idx="187">
                  <c:v>5.7754010695187184E-3</c:v>
                </c:pt>
                <c:pt idx="188">
                  <c:v>5.7446808510638308E-3</c:v>
                </c:pt>
                <c:pt idx="189">
                  <c:v>5.714285714285716E-3</c:v>
                </c:pt>
                <c:pt idx="190">
                  <c:v>5.6842105263157899E-3</c:v>
                </c:pt>
                <c:pt idx="191">
                  <c:v>5.6544502617801055E-3</c:v>
                </c:pt>
                <c:pt idx="192">
                  <c:v>5.6250000000000007E-3</c:v>
                </c:pt>
                <c:pt idx="193">
                  <c:v>5.5958549222797933E-3</c:v>
                </c:pt>
                <c:pt idx="194">
                  <c:v>5.5670103092783519E-3</c:v>
                </c:pt>
                <c:pt idx="195">
                  <c:v>5.5384615384615398E-3</c:v>
                </c:pt>
                <c:pt idx="196">
                  <c:v>5.5102040816326541E-3</c:v>
                </c:pt>
                <c:pt idx="197">
                  <c:v>5.4822335025380732E-3</c:v>
                </c:pt>
                <c:pt idx="198">
                  <c:v>5.454545454545455E-3</c:v>
                </c:pt>
                <c:pt idx="199">
                  <c:v>5.4271356783919611E-3</c:v>
                </c:pt>
                <c:pt idx="200">
                  <c:v>5.4000000000000003E-3</c:v>
                </c:pt>
                <c:pt idx="201">
                  <c:v>5.3731343283582094E-3</c:v>
                </c:pt>
                <c:pt idx="202">
                  <c:v>5.3465346534653469E-3</c:v>
                </c:pt>
                <c:pt idx="203">
                  <c:v>5.3201970443349763E-3</c:v>
                </c:pt>
                <c:pt idx="204">
                  <c:v>5.294117647058825E-3</c:v>
                </c:pt>
                <c:pt idx="205">
                  <c:v>5.2682926829268305E-3</c:v>
                </c:pt>
                <c:pt idx="206">
                  <c:v>5.2427184466019424E-3</c:v>
                </c:pt>
                <c:pt idx="207">
                  <c:v>5.2173913043478265E-3</c:v>
                </c:pt>
                <c:pt idx="208">
                  <c:v>5.1923076923076922E-3</c:v>
                </c:pt>
                <c:pt idx="209">
                  <c:v>5.1674641148325368E-3</c:v>
                </c:pt>
                <c:pt idx="210">
                  <c:v>5.1428571428571435E-3</c:v>
                </c:pt>
                <c:pt idx="211">
                  <c:v>5.1184834123222762E-3</c:v>
                </c:pt>
                <c:pt idx="212">
                  <c:v>5.0943396226415111E-3</c:v>
                </c:pt>
                <c:pt idx="213">
                  <c:v>5.0704225352112692E-3</c:v>
                </c:pt>
                <c:pt idx="214">
                  <c:v>5.0467289719626184E-3</c:v>
                </c:pt>
                <c:pt idx="215">
                  <c:v>5.0232558139534887E-3</c:v>
                </c:pt>
                <c:pt idx="216">
                  <c:v>5.0000000000000105E-3</c:v>
                </c:pt>
                <c:pt idx="217">
                  <c:v>4.9769585253456325E-3</c:v>
                </c:pt>
                <c:pt idx="218">
                  <c:v>4.9541284403669819E-3</c:v>
                </c:pt>
                <c:pt idx="219">
                  <c:v>4.9315068493150779E-3</c:v>
                </c:pt>
                <c:pt idx="220">
                  <c:v>4.9090909090909194E-3</c:v>
                </c:pt>
                <c:pt idx="221">
                  <c:v>4.8868778280543087E-3</c:v>
                </c:pt>
                <c:pt idx="222">
                  <c:v>4.864864864864875E-3</c:v>
                </c:pt>
                <c:pt idx="223">
                  <c:v>4.843049327354269E-3</c:v>
                </c:pt>
                <c:pt idx="224">
                  <c:v>4.8214285714285815E-3</c:v>
                </c:pt>
                <c:pt idx="225">
                  <c:v>4.8000000000000083E-3</c:v>
                </c:pt>
                <c:pt idx="226">
                  <c:v>4.7787610619469123E-3</c:v>
                </c:pt>
                <c:pt idx="227">
                  <c:v>4.7577092511013304E-3</c:v>
                </c:pt>
                <c:pt idx="228">
                  <c:v>4.7368421052631669E-3</c:v>
                </c:pt>
                <c:pt idx="229">
                  <c:v>4.7161572052401837E-3</c:v>
                </c:pt>
                <c:pt idx="230">
                  <c:v>4.6956521739130522E-3</c:v>
                </c:pt>
                <c:pt idx="231">
                  <c:v>4.6753246753246849E-3</c:v>
                </c:pt>
                <c:pt idx="232">
                  <c:v>4.6551724137931126E-3</c:v>
                </c:pt>
                <c:pt idx="233">
                  <c:v>4.6351931330472183E-3</c:v>
                </c:pt>
                <c:pt idx="234">
                  <c:v>4.6153846153846245E-3</c:v>
                </c:pt>
                <c:pt idx="235">
                  <c:v>4.5957446808510723E-3</c:v>
                </c:pt>
                <c:pt idx="236">
                  <c:v>4.5762711864406865E-3</c:v>
                </c:pt>
                <c:pt idx="237">
                  <c:v>4.5569620253164645E-3</c:v>
                </c:pt>
                <c:pt idx="238">
                  <c:v>4.5378151260504285E-3</c:v>
                </c:pt>
                <c:pt idx="239">
                  <c:v>4.518828451882854E-3</c:v>
                </c:pt>
                <c:pt idx="240">
                  <c:v>4.5000000000000083E-3</c:v>
                </c:pt>
                <c:pt idx="241">
                  <c:v>4.4813278008298844E-3</c:v>
                </c:pt>
                <c:pt idx="242">
                  <c:v>4.4628099173553808E-3</c:v>
                </c:pt>
                <c:pt idx="243">
                  <c:v>4.4444444444444522E-3</c:v>
                </c:pt>
                <c:pt idx="244">
                  <c:v>4.4262295081967298E-3</c:v>
                </c:pt>
                <c:pt idx="245">
                  <c:v>4.40816326530613E-3</c:v>
                </c:pt>
                <c:pt idx="246">
                  <c:v>4.3902439024390326E-3</c:v>
                </c:pt>
                <c:pt idx="247">
                  <c:v>4.3724696356275379E-3</c:v>
                </c:pt>
                <c:pt idx="248">
                  <c:v>4.3548387096774268E-3</c:v>
                </c:pt>
                <c:pt idx="249">
                  <c:v>4.3373493975903694E-3</c:v>
                </c:pt>
                <c:pt idx="250">
                  <c:v>4.3200000000000079E-3</c:v>
                </c:pt>
                <c:pt idx="251">
                  <c:v>4.3027888446215221E-3</c:v>
                </c:pt>
                <c:pt idx="252">
                  <c:v>4.2857142857142937E-3</c:v>
                </c:pt>
                <c:pt idx="253">
                  <c:v>4.2687747035573195E-3</c:v>
                </c:pt>
                <c:pt idx="254">
                  <c:v>4.2519685039370154E-3</c:v>
                </c:pt>
                <c:pt idx="255">
                  <c:v>4.2352941176470663E-3</c:v>
                </c:pt>
                <c:pt idx="256">
                  <c:v>4.2187500000000072E-3</c:v>
                </c:pt>
                <c:pt idx="257">
                  <c:v>4.202334630350202E-3</c:v>
                </c:pt>
                <c:pt idx="258">
                  <c:v>4.1860465116279142E-3</c:v>
                </c:pt>
                <c:pt idx="259">
                  <c:v>4.1698841698841775E-3</c:v>
                </c:pt>
                <c:pt idx="260">
                  <c:v>4.1538461538461607E-3</c:v>
                </c:pt>
                <c:pt idx="261">
                  <c:v>4.1379310344827657E-3</c:v>
                </c:pt>
                <c:pt idx="262">
                  <c:v>4.1221374045801598E-3</c:v>
                </c:pt>
                <c:pt idx="263">
                  <c:v>4.1064638783270026E-3</c:v>
                </c:pt>
                <c:pt idx="264">
                  <c:v>4.0909090909090982E-3</c:v>
                </c:pt>
                <c:pt idx="265">
                  <c:v>4.0754716981132146E-3</c:v>
                </c:pt>
                <c:pt idx="266">
                  <c:v>4.0601503759398576E-3</c:v>
                </c:pt>
                <c:pt idx="267">
                  <c:v>4.0449438202247263E-3</c:v>
                </c:pt>
                <c:pt idx="268">
                  <c:v>4.0298507462686629E-3</c:v>
                </c:pt>
                <c:pt idx="269">
                  <c:v>4.0148698884758431E-3</c:v>
                </c:pt>
                <c:pt idx="270">
                  <c:v>4.000000000000007E-3</c:v>
                </c:pt>
                <c:pt idx="271">
                  <c:v>3.9852398523985318E-3</c:v>
                </c:pt>
                <c:pt idx="272">
                  <c:v>3.9705882352941242E-3</c:v>
                </c:pt>
                <c:pt idx="273">
                  <c:v>3.9560439560439621E-3</c:v>
                </c:pt>
                <c:pt idx="274">
                  <c:v>3.9416058394160644E-3</c:v>
                </c:pt>
                <c:pt idx="275">
                  <c:v>3.9272727272727341E-3</c:v>
                </c:pt>
                <c:pt idx="276">
                  <c:v>3.9130434782608759E-3</c:v>
                </c:pt>
                <c:pt idx="277">
                  <c:v>3.8989169675090313E-3</c:v>
                </c:pt>
                <c:pt idx="278">
                  <c:v>3.884892086330942E-3</c:v>
                </c:pt>
                <c:pt idx="279">
                  <c:v>3.8709677419354908E-3</c:v>
                </c:pt>
                <c:pt idx="280">
                  <c:v>3.8571428571428632E-3</c:v>
                </c:pt>
                <c:pt idx="281">
                  <c:v>3.8434163701067678E-3</c:v>
                </c:pt>
                <c:pt idx="282">
                  <c:v>3.8297872340425591E-3</c:v>
                </c:pt>
                <c:pt idx="283">
                  <c:v>3.8162544169611369E-3</c:v>
                </c:pt>
                <c:pt idx="284">
                  <c:v>3.8028169014084571E-3</c:v>
                </c:pt>
                <c:pt idx="285">
                  <c:v>3.7894736842105322E-3</c:v>
                </c:pt>
                <c:pt idx="286">
                  <c:v>3.7762237762237819E-3</c:v>
                </c:pt>
                <c:pt idx="287">
                  <c:v>3.7630662020905984E-3</c:v>
                </c:pt>
                <c:pt idx="288">
                  <c:v>3.7500000000000055E-3</c:v>
                </c:pt>
                <c:pt idx="289">
                  <c:v>3.737024221453293E-3</c:v>
                </c:pt>
                <c:pt idx="290">
                  <c:v>3.7241379310344884E-3</c:v>
                </c:pt>
                <c:pt idx="291">
                  <c:v>3.711340206185573E-3</c:v>
                </c:pt>
                <c:pt idx="292">
                  <c:v>3.6986301369863073E-3</c:v>
                </c:pt>
                <c:pt idx="293">
                  <c:v>3.6860068259385718E-3</c:v>
                </c:pt>
                <c:pt idx="294">
                  <c:v>3.6734693877551079E-3</c:v>
                </c:pt>
                <c:pt idx="295">
                  <c:v>3.6610169491525482E-3</c:v>
                </c:pt>
                <c:pt idx="296">
                  <c:v>3.6486486486486547E-3</c:v>
                </c:pt>
                <c:pt idx="297">
                  <c:v>3.636363636363642E-3</c:v>
                </c:pt>
                <c:pt idx="298">
                  <c:v>3.6241610738255081E-3</c:v>
                </c:pt>
                <c:pt idx="299">
                  <c:v>3.6120401337792697E-3</c:v>
                </c:pt>
                <c:pt idx="300">
                  <c:v>3.600000000000006E-3</c:v>
                </c:pt>
                <c:pt idx="301">
                  <c:v>3.5880398671096405E-3</c:v>
                </c:pt>
                <c:pt idx="302">
                  <c:v>3.5761589403973562E-3</c:v>
                </c:pt>
                <c:pt idx="303">
                  <c:v>3.5643564356435701E-3</c:v>
                </c:pt>
                <c:pt idx="304">
                  <c:v>3.5526315789473741E-3</c:v>
                </c:pt>
                <c:pt idx="305">
                  <c:v>3.5409836065573826E-3</c:v>
                </c:pt>
                <c:pt idx="306">
                  <c:v>3.5294117647058877E-3</c:v>
                </c:pt>
                <c:pt idx="307">
                  <c:v>3.5179153094462589E-3</c:v>
                </c:pt>
                <c:pt idx="308">
                  <c:v>3.5064935064935115E-3</c:v>
                </c:pt>
                <c:pt idx="309">
                  <c:v>3.4951456310679664E-3</c:v>
                </c:pt>
                <c:pt idx="310">
                  <c:v>3.4838709677419404E-3</c:v>
                </c:pt>
                <c:pt idx="311">
                  <c:v>3.4726688102893941E-3</c:v>
                </c:pt>
                <c:pt idx="312">
                  <c:v>3.4615384615384668E-3</c:v>
                </c:pt>
                <c:pt idx="313">
                  <c:v>3.4504792332268417E-3</c:v>
                </c:pt>
                <c:pt idx="314">
                  <c:v>3.439490445859878E-3</c:v>
                </c:pt>
                <c:pt idx="315">
                  <c:v>3.4285714285714336E-3</c:v>
                </c:pt>
                <c:pt idx="316">
                  <c:v>3.4177215189873465E-3</c:v>
                </c:pt>
                <c:pt idx="317">
                  <c:v>3.4069400630914876E-3</c:v>
                </c:pt>
                <c:pt idx="318">
                  <c:v>3.3962264150943439E-3</c:v>
                </c:pt>
                <c:pt idx="319">
                  <c:v>3.3855799373040799E-3</c:v>
                </c:pt>
                <c:pt idx="320">
                  <c:v>3.3750000000000052E-3</c:v>
                </c:pt>
                <c:pt idx="321">
                  <c:v>3.3644859813084164E-3</c:v>
                </c:pt>
                <c:pt idx="322">
                  <c:v>3.3540372670807501E-3</c:v>
                </c:pt>
                <c:pt idx="323">
                  <c:v>3.3436532507739982E-3</c:v>
                </c:pt>
                <c:pt idx="324">
                  <c:v>3.3333333333333379E-3</c:v>
                </c:pt>
                <c:pt idx="325">
                  <c:v>3.3230769230769282E-3</c:v>
                </c:pt>
                <c:pt idx="326">
                  <c:v>3.3128834355828306E-3</c:v>
                </c:pt>
                <c:pt idx="327">
                  <c:v>3.3027522935779861E-3</c:v>
                </c:pt>
                <c:pt idx="328">
                  <c:v>3.2926829268292734E-3</c:v>
                </c:pt>
                <c:pt idx="329">
                  <c:v>3.2826747720364827E-3</c:v>
                </c:pt>
                <c:pt idx="330">
                  <c:v>3.2727272727272813E-3</c:v>
                </c:pt>
                <c:pt idx="331">
                  <c:v>3.2628398791540868E-3</c:v>
                </c:pt>
                <c:pt idx="332">
                  <c:v>3.2530120481927753E-3</c:v>
                </c:pt>
                <c:pt idx="333">
                  <c:v>3.2432432432432517E-3</c:v>
                </c:pt>
                <c:pt idx="334">
                  <c:v>3.2335329341317445E-3</c:v>
                </c:pt>
                <c:pt idx="335">
                  <c:v>3.2238805970149337E-3</c:v>
                </c:pt>
                <c:pt idx="336">
                  <c:v>3.2142857142857225E-3</c:v>
                </c:pt>
                <c:pt idx="337">
                  <c:v>3.2047477744807209E-3</c:v>
                </c:pt>
                <c:pt idx="338">
                  <c:v>3.1952662721893574E-3</c:v>
                </c:pt>
                <c:pt idx="339">
                  <c:v>3.1858407079646102E-3</c:v>
                </c:pt>
                <c:pt idx="340">
                  <c:v>3.1764705882353023E-3</c:v>
                </c:pt>
                <c:pt idx="341">
                  <c:v>3.1671554252199487E-3</c:v>
                </c:pt>
                <c:pt idx="342">
                  <c:v>3.1578947368421139E-3</c:v>
                </c:pt>
                <c:pt idx="343">
                  <c:v>3.1486880466472383E-3</c:v>
                </c:pt>
                <c:pt idx="344">
                  <c:v>3.1395348837209383E-3</c:v>
                </c:pt>
                <c:pt idx="345">
                  <c:v>3.1304347826087032E-3</c:v>
                </c:pt>
                <c:pt idx="346">
                  <c:v>3.1213872832370022E-3</c:v>
                </c:pt>
                <c:pt idx="347">
                  <c:v>3.1123919308357426E-3</c:v>
                </c:pt>
                <c:pt idx="348">
                  <c:v>3.1034482758620771E-3</c:v>
                </c:pt>
                <c:pt idx="349">
                  <c:v>3.0945558739255089E-3</c:v>
                </c:pt>
                <c:pt idx="350">
                  <c:v>3.0857142857142928E-3</c:v>
                </c:pt>
                <c:pt idx="351">
                  <c:v>3.0769230769230843E-3</c:v>
                </c:pt>
                <c:pt idx="352">
                  <c:v>3.0681818181818258E-3</c:v>
                </c:pt>
                <c:pt idx="353">
                  <c:v>3.0594900849858437E-3</c:v>
                </c:pt>
                <c:pt idx="354">
                  <c:v>3.0508474576271256E-3</c:v>
                </c:pt>
                <c:pt idx="355">
                  <c:v>3.042253521126768E-3</c:v>
                </c:pt>
                <c:pt idx="356">
                  <c:v>3.0337078651685462E-3</c:v>
                </c:pt>
                <c:pt idx="357">
                  <c:v>3.0252100840336212E-3</c:v>
                </c:pt>
                <c:pt idx="358">
                  <c:v>3.01675977653632E-3</c:v>
                </c:pt>
                <c:pt idx="359">
                  <c:v>3.0083565459610097E-3</c:v>
                </c:pt>
                <c:pt idx="360">
                  <c:v>3.000000000000007E-3</c:v>
                </c:pt>
                <c:pt idx="361">
                  <c:v>2.9916897506925277E-3</c:v>
                </c:pt>
                <c:pt idx="362">
                  <c:v>2.9834254143646481E-3</c:v>
                </c:pt>
                <c:pt idx="363">
                  <c:v>2.9752066115702551E-3</c:v>
                </c:pt>
                <c:pt idx="364">
                  <c:v>2.9670329670329746E-3</c:v>
                </c:pt>
                <c:pt idx="365">
                  <c:v>2.958904109589048E-3</c:v>
                </c:pt>
                <c:pt idx="366">
                  <c:v>2.950819672131154E-3</c:v>
                </c:pt>
                <c:pt idx="367">
                  <c:v>2.9427792915531405E-3</c:v>
                </c:pt>
                <c:pt idx="368">
                  <c:v>2.9347826086956589E-3</c:v>
                </c:pt>
                <c:pt idx="369">
                  <c:v>2.9268292682926899E-3</c:v>
                </c:pt>
                <c:pt idx="370">
                  <c:v>2.9189189189189257E-3</c:v>
                </c:pt>
                <c:pt idx="371">
                  <c:v>2.9110512129380123E-3</c:v>
                </c:pt>
                <c:pt idx="372">
                  <c:v>2.9032258064516196E-3</c:v>
                </c:pt>
                <c:pt idx="373">
                  <c:v>2.8954423592493371E-3</c:v>
                </c:pt>
                <c:pt idx="374">
                  <c:v>2.8877005347593653E-3</c:v>
                </c:pt>
                <c:pt idx="375">
                  <c:v>2.8800000000000063E-3</c:v>
                </c:pt>
                <c:pt idx="376">
                  <c:v>2.8723404255319215E-3</c:v>
                </c:pt>
                <c:pt idx="377">
                  <c:v>2.8647214854111472E-3</c:v>
                </c:pt>
                <c:pt idx="378">
                  <c:v>2.8571428571428636E-3</c:v>
                </c:pt>
                <c:pt idx="379">
                  <c:v>2.8496042216358906E-3</c:v>
                </c:pt>
                <c:pt idx="380">
                  <c:v>2.8421052631579014E-3</c:v>
                </c:pt>
                <c:pt idx="381">
                  <c:v>2.8346456692913448E-3</c:v>
                </c:pt>
                <c:pt idx="382">
                  <c:v>2.8272251308900593E-3</c:v>
                </c:pt>
                <c:pt idx="383">
                  <c:v>2.8198433420365599E-3</c:v>
                </c:pt>
                <c:pt idx="384">
                  <c:v>2.8125000000000064E-3</c:v>
                </c:pt>
                <c:pt idx="385">
                  <c:v>2.8051948051948114E-3</c:v>
                </c:pt>
                <c:pt idx="386">
                  <c:v>2.7979274611399027E-3</c:v>
                </c:pt>
                <c:pt idx="387">
                  <c:v>2.7906976744186112E-3</c:v>
                </c:pt>
                <c:pt idx="388">
                  <c:v>2.7835051546391816E-3</c:v>
                </c:pt>
                <c:pt idx="389">
                  <c:v>2.7763496143958935E-3</c:v>
                </c:pt>
                <c:pt idx="390">
                  <c:v>2.7692307692307751E-3</c:v>
                </c:pt>
                <c:pt idx="391">
                  <c:v>2.7621483375959138E-3</c:v>
                </c:pt>
                <c:pt idx="392">
                  <c:v>2.7551020408163327E-3</c:v>
                </c:pt>
                <c:pt idx="393">
                  <c:v>2.7480916030534412E-3</c:v>
                </c:pt>
                <c:pt idx="394">
                  <c:v>2.7411167512690418E-3</c:v>
                </c:pt>
                <c:pt idx="395">
                  <c:v>2.7341772151898793E-3</c:v>
                </c:pt>
                <c:pt idx="396">
                  <c:v>2.7272727272727331E-3</c:v>
                </c:pt>
                <c:pt idx="397">
                  <c:v>2.7204030226700309E-3</c:v>
                </c:pt>
                <c:pt idx="398">
                  <c:v>2.7135678391959858E-3</c:v>
                </c:pt>
                <c:pt idx="399">
                  <c:v>2.7067669172932394E-3</c:v>
                </c:pt>
                <c:pt idx="400">
                  <c:v>2.7000000000000058E-3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14208"/>
        <c:axId val="43616128"/>
      </c:scatterChart>
      <c:valAx>
        <c:axId val="43614208"/>
        <c:scaling>
          <c:orientation val="minMax"/>
          <c:max val="4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 b="1" i="0" u="none" strike="noStrike" baseline="0">
                    <a:effectLst/>
                  </a:rPr>
                  <a:t>S</a:t>
                </a:r>
                <a:r>
                  <a:rPr lang="es-ES" sz="1200" b="1" i="0" u="none" strike="noStrike" baseline="-25000">
                    <a:effectLst/>
                  </a:rPr>
                  <a:t>d</a:t>
                </a:r>
                <a:r>
                  <a:rPr lang="es-ES" sz="1200" b="1" i="0" u="none" strike="noStrike" baseline="0">
                    <a:effectLst/>
                  </a:rPr>
                  <a:t>(T) [cm]</a:t>
                </a:r>
                <a:endParaRPr lang="es-ES" sz="1200"/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616128"/>
        <c:crosses val="autoZero"/>
        <c:crossBetween val="midCat"/>
      </c:valAx>
      <c:valAx>
        <c:axId val="43616128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61420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75240594925635"/>
          <c:y val="4.6260498687664041E-2"/>
          <c:w val="0.79210170603674535"/>
          <c:h val="0.8251564550788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'NCSR-94 (1994)'!$L$1</c:f>
              <c:strCache>
                <c:ptCount val="1"/>
                <c:pt idx="0">
                  <c:v>Sa(T)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'NCSR-94 (1994)'!$K$3:$K$403</c:f>
              <c:numCache>
                <c:formatCode>0.000</c:formatCode>
                <c:ptCount val="4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5.3749999999999902</c:v>
                </c:pt>
                <c:pt idx="216">
                  <c:v>5.3999999999999897</c:v>
                </c:pt>
                <c:pt idx="217">
                  <c:v>5.4249999999999901</c:v>
                </c:pt>
                <c:pt idx="218">
                  <c:v>5.4499999999999904</c:v>
                </c:pt>
                <c:pt idx="219">
                  <c:v>5.4749999999999899</c:v>
                </c:pt>
                <c:pt idx="220">
                  <c:v>5.4999999999999902</c:v>
                </c:pt>
                <c:pt idx="221">
                  <c:v>5.5249999999999897</c:v>
                </c:pt>
                <c:pt idx="222">
                  <c:v>5.5499999999999901</c:v>
                </c:pt>
                <c:pt idx="223">
                  <c:v>5.5749999999999904</c:v>
                </c:pt>
                <c:pt idx="224">
                  <c:v>5.5999999999999899</c:v>
                </c:pt>
                <c:pt idx="225">
                  <c:v>5.6249999999999902</c:v>
                </c:pt>
                <c:pt idx="226">
                  <c:v>5.6499999999999897</c:v>
                </c:pt>
                <c:pt idx="227">
                  <c:v>5.6749999999999901</c:v>
                </c:pt>
                <c:pt idx="228">
                  <c:v>5.6999999999999904</c:v>
                </c:pt>
                <c:pt idx="229">
                  <c:v>5.7249999999999899</c:v>
                </c:pt>
                <c:pt idx="230">
                  <c:v>5.7499999999999902</c:v>
                </c:pt>
                <c:pt idx="231">
                  <c:v>5.7749999999999897</c:v>
                </c:pt>
                <c:pt idx="232">
                  <c:v>5.7999999999999901</c:v>
                </c:pt>
                <c:pt idx="233">
                  <c:v>5.8249999999999904</c:v>
                </c:pt>
                <c:pt idx="234">
                  <c:v>5.8499999999999899</c:v>
                </c:pt>
                <c:pt idx="235">
                  <c:v>5.8749999999999902</c:v>
                </c:pt>
                <c:pt idx="236">
                  <c:v>5.8999999999999897</c:v>
                </c:pt>
                <c:pt idx="237">
                  <c:v>5.9249999999999901</c:v>
                </c:pt>
                <c:pt idx="238">
                  <c:v>5.9499999999999904</c:v>
                </c:pt>
                <c:pt idx="239">
                  <c:v>5.9749999999999899</c:v>
                </c:pt>
                <c:pt idx="240">
                  <c:v>5.9999999999999902</c:v>
                </c:pt>
                <c:pt idx="241">
                  <c:v>6.0249999999999897</c:v>
                </c:pt>
                <c:pt idx="242">
                  <c:v>6.0499999999999901</c:v>
                </c:pt>
                <c:pt idx="243">
                  <c:v>6.0749999999999904</c:v>
                </c:pt>
                <c:pt idx="244">
                  <c:v>6.0999999999999899</c:v>
                </c:pt>
                <c:pt idx="245">
                  <c:v>6.1249999999999902</c:v>
                </c:pt>
                <c:pt idx="246">
                  <c:v>6.1499999999999897</c:v>
                </c:pt>
                <c:pt idx="247">
                  <c:v>6.1749999999999901</c:v>
                </c:pt>
                <c:pt idx="248">
                  <c:v>6.1999999999999904</c:v>
                </c:pt>
                <c:pt idx="249">
                  <c:v>6.2249999999999899</c:v>
                </c:pt>
                <c:pt idx="250">
                  <c:v>6.2499999999999902</c:v>
                </c:pt>
                <c:pt idx="251">
                  <c:v>6.2749999999999897</c:v>
                </c:pt>
                <c:pt idx="252">
                  <c:v>6.2999999999999901</c:v>
                </c:pt>
                <c:pt idx="253">
                  <c:v>6.3249999999999904</c:v>
                </c:pt>
                <c:pt idx="254">
                  <c:v>6.3499999999999899</c:v>
                </c:pt>
                <c:pt idx="255">
                  <c:v>6.3749999999999902</c:v>
                </c:pt>
                <c:pt idx="256">
                  <c:v>6.3999999999999897</c:v>
                </c:pt>
                <c:pt idx="257">
                  <c:v>6.4249999999999901</c:v>
                </c:pt>
                <c:pt idx="258">
                  <c:v>6.4499999999999904</c:v>
                </c:pt>
                <c:pt idx="259">
                  <c:v>6.4749999999999899</c:v>
                </c:pt>
                <c:pt idx="260">
                  <c:v>6.4999999999999902</c:v>
                </c:pt>
                <c:pt idx="261">
                  <c:v>6.5249999999999897</c:v>
                </c:pt>
                <c:pt idx="262">
                  <c:v>6.5499999999999901</c:v>
                </c:pt>
                <c:pt idx="263">
                  <c:v>6.5749999999999904</c:v>
                </c:pt>
                <c:pt idx="264">
                  <c:v>6.5999999999999899</c:v>
                </c:pt>
                <c:pt idx="265">
                  <c:v>6.6249999999999902</c:v>
                </c:pt>
                <c:pt idx="266">
                  <c:v>6.6499999999999897</c:v>
                </c:pt>
                <c:pt idx="267">
                  <c:v>6.6749999999999901</c:v>
                </c:pt>
                <c:pt idx="268">
                  <c:v>6.6999999999999904</c:v>
                </c:pt>
                <c:pt idx="269">
                  <c:v>6.7249999999999899</c:v>
                </c:pt>
                <c:pt idx="270">
                  <c:v>6.7499999999999902</c:v>
                </c:pt>
                <c:pt idx="271">
                  <c:v>6.7749999999999897</c:v>
                </c:pt>
                <c:pt idx="272">
                  <c:v>6.7999999999999901</c:v>
                </c:pt>
                <c:pt idx="273">
                  <c:v>6.8249999999999904</c:v>
                </c:pt>
                <c:pt idx="274">
                  <c:v>6.8499999999999899</c:v>
                </c:pt>
                <c:pt idx="275">
                  <c:v>6.8749999999999902</c:v>
                </c:pt>
                <c:pt idx="276">
                  <c:v>6.8999999999999897</c:v>
                </c:pt>
                <c:pt idx="277">
                  <c:v>6.9249999999999901</c:v>
                </c:pt>
                <c:pt idx="278">
                  <c:v>6.9499999999999904</c:v>
                </c:pt>
                <c:pt idx="279">
                  <c:v>6.9749999999999899</c:v>
                </c:pt>
                <c:pt idx="280">
                  <c:v>6.9999999999999902</c:v>
                </c:pt>
                <c:pt idx="281">
                  <c:v>7.0249999999999897</c:v>
                </c:pt>
                <c:pt idx="282">
                  <c:v>7.0499999999999901</c:v>
                </c:pt>
                <c:pt idx="283">
                  <c:v>7.0749999999999904</c:v>
                </c:pt>
                <c:pt idx="284">
                  <c:v>7.0999999999999899</c:v>
                </c:pt>
                <c:pt idx="285">
                  <c:v>7.1249999999999902</c:v>
                </c:pt>
                <c:pt idx="286">
                  <c:v>7.1499999999999897</c:v>
                </c:pt>
                <c:pt idx="287">
                  <c:v>7.1749999999999901</c:v>
                </c:pt>
                <c:pt idx="288">
                  <c:v>7.1999999999999904</c:v>
                </c:pt>
                <c:pt idx="289">
                  <c:v>7.2249999999999899</c:v>
                </c:pt>
                <c:pt idx="290">
                  <c:v>7.2499999999999902</c:v>
                </c:pt>
                <c:pt idx="291">
                  <c:v>7.2749999999999897</c:v>
                </c:pt>
                <c:pt idx="292">
                  <c:v>7.2999999999999901</c:v>
                </c:pt>
                <c:pt idx="293">
                  <c:v>7.3249999999999904</c:v>
                </c:pt>
                <c:pt idx="294">
                  <c:v>7.3499999999999899</c:v>
                </c:pt>
                <c:pt idx="295">
                  <c:v>7.3749999999999902</c:v>
                </c:pt>
                <c:pt idx="296">
                  <c:v>7.3999999999999897</c:v>
                </c:pt>
                <c:pt idx="297">
                  <c:v>7.4249999999999901</c:v>
                </c:pt>
                <c:pt idx="298">
                  <c:v>7.4499999999999904</c:v>
                </c:pt>
                <c:pt idx="299">
                  <c:v>7.4749999999999899</c:v>
                </c:pt>
                <c:pt idx="300">
                  <c:v>7.4999999999999902</c:v>
                </c:pt>
                <c:pt idx="301">
                  <c:v>7.5249999999999897</c:v>
                </c:pt>
                <c:pt idx="302">
                  <c:v>7.5499999999999901</c:v>
                </c:pt>
                <c:pt idx="303">
                  <c:v>7.5749999999999904</c:v>
                </c:pt>
                <c:pt idx="304">
                  <c:v>7.5999999999999899</c:v>
                </c:pt>
                <c:pt idx="305">
                  <c:v>7.6249999999999902</c:v>
                </c:pt>
                <c:pt idx="306">
                  <c:v>7.6499999999999897</c:v>
                </c:pt>
                <c:pt idx="307">
                  <c:v>7.6749999999999901</c:v>
                </c:pt>
                <c:pt idx="308">
                  <c:v>7.6999999999999904</c:v>
                </c:pt>
                <c:pt idx="309">
                  <c:v>7.7249999999999899</c:v>
                </c:pt>
                <c:pt idx="310">
                  <c:v>7.7499999999999902</c:v>
                </c:pt>
                <c:pt idx="311">
                  <c:v>7.7749999999999897</c:v>
                </c:pt>
                <c:pt idx="312">
                  <c:v>7.7999999999999901</c:v>
                </c:pt>
                <c:pt idx="313">
                  <c:v>7.8249999999999904</c:v>
                </c:pt>
                <c:pt idx="314">
                  <c:v>7.8499999999999899</c:v>
                </c:pt>
                <c:pt idx="315">
                  <c:v>7.8749999999999902</c:v>
                </c:pt>
                <c:pt idx="316">
                  <c:v>7.8999999999999897</c:v>
                </c:pt>
                <c:pt idx="317">
                  <c:v>7.9249999999999901</c:v>
                </c:pt>
                <c:pt idx="318">
                  <c:v>7.9499999999999904</c:v>
                </c:pt>
                <c:pt idx="319">
                  <c:v>7.9749999999999899</c:v>
                </c:pt>
                <c:pt idx="320">
                  <c:v>7.9999999999999902</c:v>
                </c:pt>
                <c:pt idx="321">
                  <c:v>8.0249999999999897</c:v>
                </c:pt>
                <c:pt idx="322">
                  <c:v>8.0499999999999901</c:v>
                </c:pt>
                <c:pt idx="323">
                  <c:v>8.0749999999999904</c:v>
                </c:pt>
                <c:pt idx="324">
                  <c:v>8.0999999999999908</c:v>
                </c:pt>
                <c:pt idx="325">
                  <c:v>8.1249999999999805</c:v>
                </c:pt>
                <c:pt idx="326">
                  <c:v>8.1499999999999897</c:v>
                </c:pt>
                <c:pt idx="327">
                  <c:v>8.1749999999999901</c:v>
                </c:pt>
                <c:pt idx="328">
                  <c:v>8.1999999999999797</c:v>
                </c:pt>
                <c:pt idx="329">
                  <c:v>8.2249999999999801</c:v>
                </c:pt>
                <c:pt idx="330">
                  <c:v>8.2499999999999805</c:v>
                </c:pt>
                <c:pt idx="331">
                  <c:v>8.2749999999999897</c:v>
                </c:pt>
                <c:pt idx="332">
                  <c:v>8.2999999999999794</c:v>
                </c:pt>
                <c:pt idx="333">
                  <c:v>8.3249999999999797</c:v>
                </c:pt>
                <c:pt idx="334">
                  <c:v>8.3499999999999801</c:v>
                </c:pt>
                <c:pt idx="335">
                  <c:v>8.3749999999999805</c:v>
                </c:pt>
                <c:pt idx="336">
                  <c:v>8.3999999999999808</c:v>
                </c:pt>
                <c:pt idx="337">
                  <c:v>8.4249999999999794</c:v>
                </c:pt>
                <c:pt idx="338">
                  <c:v>8.4499999999999797</c:v>
                </c:pt>
                <c:pt idx="339">
                  <c:v>8.4749999999999801</c:v>
                </c:pt>
                <c:pt idx="340">
                  <c:v>8.4999999999999805</c:v>
                </c:pt>
                <c:pt idx="341">
                  <c:v>8.5249999999999808</c:v>
                </c:pt>
                <c:pt idx="342">
                  <c:v>8.5499999999999794</c:v>
                </c:pt>
                <c:pt idx="343">
                  <c:v>8.5749999999999797</c:v>
                </c:pt>
                <c:pt idx="344">
                  <c:v>8.5999999999999801</c:v>
                </c:pt>
                <c:pt idx="345">
                  <c:v>8.6249999999999805</c:v>
                </c:pt>
                <c:pt idx="346">
                  <c:v>8.6499999999999808</c:v>
                </c:pt>
                <c:pt idx="347">
                  <c:v>8.6749999999999794</c:v>
                </c:pt>
                <c:pt idx="348">
                  <c:v>8.6999999999999797</c:v>
                </c:pt>
                <c:pt idx="349">
                  <c:v>8.7249999999999801</c:v>
                </c:pt>
                <c:pt idx="350">
                  <c:v>8.7499999999999805</c:v>
                </c:pt>
                <c:pt idx="351">
                  <c:v>8.7749999999999808</c:v>
                </c:pt>
                <c:pt idx="352">
                  <c:v>8.7999999999999794</c:v>
                </c:pt>
                <c:pt idx="353">
                  <c:v>8.8249999999999797</c:v>
                </c:pt>
                <c:pt idx="354">
                  <c:v>8.8499999999999801</c:v>
                </c:pt>
                <c:pt idx="355">
                  <c:v>8.8749999999999805</c:v>
                </c:pt>
                <c:pt idx="356">
                  <c:v>8.8999999999999808</c:v>
                </c:pt>
                <c:pt idx="357">
                  <c:v>8.9249999999999794</c:v>
                </c:pt>
                <c:pt idx="358">
                  <c:v>8.9499999999999797</c:v>
                </c:pt>
                <c:pt idx="359">
                  <c:v>8.9749999999999801</c:v>
                </c:pt>
                <c:pt idx="360">
                  <c:v>8.9999999999999805</c:v>
                </c:pt>
                <c:pt idx="361">
                  <c:v>9.0249999999999808</c:v>
                </c:pt>
                <c:pt idx="362">
                  <c:v>9.0499999999999794</c:v>
                </c:pt>
                <c:pt idx="363">
                  <c:v>9.0749999999999797</c:v>
                </c:pt>
                <c:pt idx="364">
                  <c:v>9.0999999999999801</c:v>
                </c:pt>
                <c:pt idx="365">
                  <c:v>9.1249999999999805</c:v>
                </c:pt>
                <c:pt idx="366">
                  <c:v>9.1499999999999808</c:v>
                </c:pt>
                <c:pt idx="367">
                  <c:v>9.1749999999999794</c:v>
                </c:pt>
                <c:pt idx="368">
                  <c:v>9.1999999999999797</c:v>
                </c:pt>
                <c:pt idx="369">
                  <c:v>9.2249999999999801</c:v>
                </c:pt>
                <c:pt idx="370">
                  <c:v>9.2499999999999805</c:v>
                </c:pt>
                <c:pt idx="371">
                  <c:v>9.2749999999999808</c:v>
                </c:pt>
                <c:pt idx="372">
                  <c:v>9.2999999999999794</c:v>
                </c:pt>
                <c:pt idx="373">
                  <c:v>9.3249999999999797</c:v>
                </c:pt>
                <c:pt idx="374">
                  <c:v>9.3499999999999801</c:v>
                </c:pt>
                <c:pt idx="375">
                  <c:v>9.3749999999999805</c:v>
                </c:pt>
                <c:pt idx="376">
                  <c:v>9.3999999999999808</c:v>
                </c:pt>
                <c:pt idx="377">
                  <c:v>9.4249999999999794</c:v>
                </c:pt>
                <c:pt idx="378">
                  <c:v>9.4499999999999797</c:v>
                </c:pt>
                <c:pt idx="379">
                  <c:v>9.4749999999999801</c:v>
                </c:pt>
                <c:pt idx="380">
                  <c:v>9.4999999999999805</c:v>
                </c:pt>
                <c:pt idx="381">
                  <c:v>9.5249999999999808</c:v>
                </c:pt>
                <c:pt idx="382">
                  <c:v>9.5499999999999794</c:v>
                </c:pt>
                <c:pt idx="383">
                  <c:v>9.5749999999999797</c:v>
                </c:pt>
                <c:pt idx="384">
                  <c:v>9.5999999999999801</c:v>
                </c:pt>
                <c:pt idx="385">
                  <c:v>9.6249999999999805</c:v>
                </c:pt>
                <c:pt idx="386">
                  <c:v>9.6499999999999808</c:v>
                </c:pt>
                <c:pt idx="387">
                  <c:v>9.6749999999999794</c:v>
                </c:pt>
                <c:pt idx="388">
                  <c:v>9.6999999999999797</c:v>
                </c:pt>
                <c:pt idx="389">
                  <c:v>9.7249999999999801</c:v>
                </c:pt>
                <c:pt idx="390">
                  <c:v>9.7499999999999805</c:v>
                </c:pt>
                <c:pt idx="391">
                  <c:v>9.7749999999999808</c:v>
                </c:pt>
                <c:pt idx="392">
                  <c:v>9.7999999999999794</c:v>
                </c:pt>
                <c:pt idx="393">
                  <c:v>9.8249999999999797</c:v>
                </c:pt>
                <c:pt idx="394">
                  <c:v>9.8499999999999801</c:v>
                </c:pt>
                <c:pt idx="395">
                  <c:v>9.8749999999999805</c:v>
                </c:pt>
                <c:pt idx="396">
                  <c:v>9.8999999999999808</c:v>
                </c:pt>
                <c:pt idx="397">
                  <c:v>9.9249999999999794</c:v>
                </c:pt>
                <c:pt idx="398">
                  <c:v>9.9499999999999797</c:v>
                </c:pt>
                <c:pt idx="399">
                  <c:v>9.9749999999999801</c:v>
                </c:pt>
                <c:pt idx="400">
                  <c:v>9.9999999999999805</c:v>
                </c:pt>
              </c:numCache>
            </c:numRef>
          </c:xVal>
          <c:yVal>
            <c:numRef>
              <c:f>'NCSR-94 (1994)'!$L$3:$L$403</c:f>
              <c:numCache>
                <c:formatCode>0.0000</c:formatCode>
                <c:ptCount val="401"/>
                <c:pt idx="0">
                  <c:v>0.12</c:v>
                </c:pt>
                <c:pt idx="1">
                  <c:v>0.13384448076897654</c:v>
                </c:pt>
                <c:pt idx="2">
                  <c:v>0.14768896153795311</c:v>
                </c:pt>
                <c:pt idx="3">
                  <c:v>0.16153344230692959</c:v>
                </c:pt>
                <c:pt idx="4">
                  <c:v>0.17537792307590613</c:v>
                </c:pt>
                <c:pt idx="5">
                  <c:v>0.1892224038448827</c:v>
                </c:pt>
                <c:pt idx="6">
                  <c:v>0.20306688461385922</c:v>
                </c:pt>
                <c:pt idx="7">
                  <c:v>0.21691136538283576</c:v>
                </c:pt>
                <c:pt idx="8">
                  <c:v>0.2307558461518123</c:v>
                </c:pt>
                <c:pt idx="9">
                  <c:v>0.2307558461518123</c:v>
                </c:pt>
                <c:pt idx="10">
                  <c:v>0.2307558461518123</c:v>
                </c:pt>
                <c:pt idx="11">
                  <c:v>0.2307558461518123</c:v>
                </c:pt>
                <c:pt idx="12">
                  <c:v>0.2307558461518123</c:v>
                </c:pt>
                <c:pt idx="13">
                  <c:v>0.2307558461518123</c:v>
                </c:pt>
                <c:pt idx="14">
                  <c:v>0.2307558461518123</c:v>
                </c:pt>
                <c:pt idx="15">
                  <c:v>0.2307558461518123</c:v>
                </c:pt>
                <c:pt idx="16">
                  <c:v>0.2307558461518123</c:v>
                </c:pt>
                <c:pt idx="17">
                  <c:v>0.2307558461518123</c:v>
                </c:pt>
                <c:pt idx="18">
                  <c:v>0.2307558461518123</c:v>
                </c:pt>
                <c:pt idx="19">
                  <c:v>0.2307558461518123</c:v>
                </c:pt>
                <c:pt idx="20">
                  <c:v>0.2307558461518123</c:v>
                </c:pt>
                <c:pt idx="21">
                  <c:v>0.2307558461518123</c:v>
                </c:pt>
                <c:pt idx="22">
                  <c:v>0.2307558461518123</c:v>
                </c:pt>
                <c:pt idx="23">
                  <c:v>0.2307558461518123</c:v>
                </c:pt>
                <c:pt idx="24">
                  <c:v>0.22551139510290746</c:v>
                </c:pt>
                <c:pt idx="25">
                  <c:v>0.21649093929879118</c:v>
                </c:pt>
                <c:pt idx="26">
                  <c:v>0.20816436471037611</c:v>
                </c:pt>
                <c:pt idx="27">
                  <c:v>0.2004545734248066</c:v>
                </c:pt>
                <c:pt idx="28">
                  <c:v>0.19329548151677781</c:v>
                </c:pt>
                <c:pt idx="29">
                  <c:v>0.18663012008516477</c:v>
                </c:pt>
                <c:pt idx="30">
                  <c:v>0.18040911608232596</c:v>
                </c:pt>
                <c:pt idx="31">
                  <c:v>0.17458946717644447</c:v>
                </c:pt>
                <c:pt idx="32">
                  <c:v>0.16913354632718061</c:v>
                </c:pt>
                <c:pt idx="33">
                  <c:v>0.16400828734756906</c:v>
                </c:pt>
                <c:pt idx="34">
                  <c:v>0.15918451419028765</c:v>
                </c:pt>
                <c:pt idx="35">
                  <c:v>0.15463638521342227</c:v>
                </c:pt>
                <c:pt idx="36">
                  <c:v>0.15034093006860497</c:v>
                </c:pt>
                <c:pt idx="37">
                  <c:v>0.14627766168837239</c:v>
                </c:pt>
                <c:pt idx="38">
                  <c:v>0.14242824953867839</c:v>
                </c:pt>
                <c:pt idx="39">
                  <c:v>0.13877624314025072</c:v>
                </c:pt>
                <c:pt idx="40">
                  <c:v>0.13530683706174446</c:v>
                </c:pt>
                <c:pt idx="41">
                  <c:v>0.13200667030414098</c:v>
                </c:pt>
                <c:pt idx="42">
                  <c:v>0.12886365434451855</c:v>
                </c:pt>
                <c:pt idx="43">
                  <c:v>0.12586682517371581</c:v>
                </c:pt>
                <c:pt idx="44">
                  <c:v>0.12300621551067677</c:v>
                </c:pt>
                <c:pt idx="45">
                  <c:v>0.12027274405488397</c:v>
                </c:pt>
                <c:pt idx="46">
                  <c:v>0.11765811918412564</c:v>
                </c:pt>
                <c:pt idx="47">
                  <c:v>0.11515475494616552</c:v>
                </c:pt>
                <c:pt idx="48">
                  <c:v>0.11275569755145373</c:v>
                </c:pt>
                <c:pt idx="49">
                  <c:v>0.11045456086673017</c:v>
                </c:pt>
                <c:pt idx="50">
                  <c:v>0.10824546964939559</c:v>
                </c:pt>
                <c:pt idx="51">
                  <c:v>0.10612300946019176</c:v>
                </c:pt>
                <c:pt idx="52">
                  <c:v>0.10408218235518805</c:v>
                </c:pt>
                <c:pt idx="53">
                  <c:v>0.10211836759376941</c:v>
                </c:pt>
                <c:pt idx="54">
                  <c:v>0.1002272867124033</c:v>
                </c:pt>
                <c:pt idx="55">
                  <c:v>9.8404972408541444E-2</c:v>
                </c:pt>
                <c:pt idx="56">
                  <c:v>9.6647740758388903E-2</c:v>
                </c:pt>
                <c:pt idx="57">
                  <c:v>9.4952166359118934E-2</c:v>
                </c:pt>
                <c:pt idx="58">
                  <c:v>9.3315060042582387E-2</c:v>
                </c:pt>
                <c:pt idx="59">
                  <c:v>9.173344885541998E-2</c:v>
                </c:pt>
                <c:pt idx="60">
                  <c:v>9.020455804116298E-2</c:v>
                </c:pt>
                <c:pt idx="61">
                  <c:v>8.8725794794586546E-2</c:v>
                </c:pt>
                <c:pt idx="62">
                  <c:v>8.7294733588222234E-2</c:v>
                </c:pt>
                <c:pt idx="63">
                  <c:v>8.5909102896345707E-2</c:v>
                </c:pt>
                <c:pt idx="64">
                  <c:v>8.4566773163590306E-2</c:v>
                </c:pt>
                <c:pt idx="65">
                  <c:v>8.3265745884150449E-2</c:v>
                </c:pt>
                <c:pt idx="66">
                  <c:v>8.200414367378453E-2</c:v>
                </c:pt>
                <c:pt idx="67">
                  <c:v>8.0780201230892218E-2</c:v>
                </c:pt>
                <c:pt idx="68">
                  <c:v>7.9592257095143823E-2</c:v>
                </c:pt>
                <c:pt idx="69">
                  <c:v>7.8438746122750425E-2</c:v>
                </c:pt>
                <c:pt idx="70">
                  <c:v>7.7318192606711134E-2</c:v>
                </c:pt>
                <c:pt idx="71">
                  <c:v>7.6229203978447596E-2</c:v>
                </c:pt>
                <c:pt idx="72">
                  <c:v>7.5170465034302483E-2</c:v>
                </c:pt>
                <c:pt idx="73">
                  <c:v>7.414073263657231E-2</c:v>
                </c:pt>
                <c:pt idx="74">
                  <c:v>7.3138830844186195E-2</c:v>
                </c:pt>
                <c:pt idx="75">
                  <c:v>7.2163646432930398E-2</c:v>
                </c:pt>
                <c:pt idx="76">
                  <c:v>7.1214124769339193E-2</c:v>
                </c:pt>
                <c:pt idx="77">
                  <c:v>7.0289266006101025E-2</c:v>
                </c:pt>
                <c:pt idx="78">
                  <c:v>6.9388121570125361E-2</c:v>
                </c:pt>
                <c:pt idx="79">
                  <c:v>6.850979091733897E-2</c:v>
                </c:pt>
                <c:pt idx="80">
                  <c:v>6.7653418530872228E-2</c:v>
                </c:pt>
                <c:pt idx="81">
                  <c:v>6.6818191141602201E-2</c:v>
                </c:pt>
                <c:pt idx="82">
                  <c:v>6.6003335152070491E-2</c:v>
                </c:pt>
                <c:pt idx="83">
                  <c:v>6.5208114246623844E-2</c:v>
                </c:pt>
                <c:pt idx="84">
                  <c:v>6.4431827172259273E-2</c:v>
                </c:pt>
                <c:pt idx="85">
                  <c:v>6.3673805676115039E-2</c:v>
                </c:pt>
                <c:pt idx="86">
                  <c:v>6.2933412586857904E-2</c:v>
                </c:pt>
                <c:pt idx="87">
                  <c:v>6.2210040028388265E-2</c:v>
                </c:pt>
                <c:pt idx="88">
                  <c:v>6.1503107755338383E-2</c:v>
                </c:pt>
                <c:pt idx="89">
                  <c:v>6.0812061600784027E-2</c:v>
                </c:pt>
                <c:pt idx="90">
                  <c:v>6.0136372027441987E-2</c:v>
                </c:pt>
                <c:pt idx="91">
                  <c:v>5.9475532774393172E-2</c:v>
                </c:pt>
                <c:pt idx="92">
                  <c:v>5.8829059592062818E-2</c:v>
                </c:pt>
                <c:pt idx="93">
                  <c:v>5.8196489058814825E-2</c:v>
                </c:pt>
                <c:pt idx="94">
                  <c:v>5.7577377473082759E-2</c:v>
                </c:pt>
                <c:pt idx="95">
                  <c:v>5.697129981547136E-2</c:v>
                </c:pt>
                <c:pt idx="96">
                  <c:v>5.6377848775726866E-2</c:v>
                </c:pt>
                <c:pt idx="97">
                  <c:v>5.5796633839894645E-2</c:v>
                </c:pt>
                <c:pt idx="98">
                  <c:v>5.5227280433365084E-2</c:v>
                </c:pt>
                <c:pt idx="99">
                  <c:v>5.4669429115856351E-2</c:v>
                </c:pt>
                <c:pt idx="100">
                  <c:v>5.4122734824697795E-2</c:v>
                </c:pt>
                <c:pt idx="101">
                  <c:v>5.3586866163067119E-2</c:v>
                </c:pt>
                <c:pt idx="102">
                  <c:v>5.3061504730095882E-2</c:v>
                </c:pt>
                <c:pt idx="103">
                  <c:v>5.254634448999785E-2</c:v>
                </c:pt>
                <c:pt idx="104">
                  <c:v>5.2041091177594027E-2</c:v>
                </c:pt>
                <c:pt idx="105">
                  <c:v>5.154546173780742E-2</c:v>
                </c:pt>
                <c:pt idx="106">
                  <c:v>5.1059183796884705E-2</c:v>
                </c:pt>
                <c:pt idx="107">
                  <c:v>5.0581995163268965E-2</c:v>
                </c:pt>
                <c:pt idx="108">
                  <c:v>5.0113643356201651E-2</c:v>
                </c:pt>
                <c:pt idx="109">
                  <c:v>4.9653885160273199E-2</c:v>
                </c:pt>
                <c:pt idx="110">
                  <c:v>4.9202486204270722E-2</c:v>
                </c:pt>
                <c:pt idx="111">
                  <c:v>4.8759220562790799E-2</c:v>
                </c:pt>
                <c:pt idx="112">
                  <c:v>4.8323870379194452E-2</c:v>
                </c:pt>
                <c:pt idx="113">
                  <c:v>4.7896225508582108E-2</c:v>
                </c:pt>
                <c:pt idx="114">
                  <c:v>4.7476083179559467E-2</c:v>
                </c:pt>
                <c:pt idx="115">
                  <c:v>4.7063247673650249E-2</c:v>
                </c:pt>
                <c:pt idx="116">
                  <c:v>4.6657530021291194E-2</c:v>
                </c:pt>
                <c:pt idx="117">
                  <c:v>4.6258747713416919E-2</c:v>
                </c:pt>
                <c:pt idx="118">
                  <c:v>4.586672442770999E-2</c:v>
                </c:pt>
                <c:pt idx="119">
                  <c:v>4.5481289768653607E-2</c:v>
                </c:pt>
                <c:pt idx="120">
                  <c:v>4.510227902058149E-2</c:v>
                </c:pt>
                <c:pt idx="121">
                  <c:v>4.4729532912973373E-2</c:v>
                </c:pt>
                <c:pt idx="122">
                  <c:v>4.4362897397293273E-2</c:v>
                </c:pt>
                <c:pt idx="123">
                  <c:v>4.4002223434713647E-2</c:v>
                </c:pt>
                <c:pt idx="124">
                  <c:v>4.3647366794111117E-2</c:v>
                </c:pt>
                <c:pt idx="125">
                  <c:v>4.3298187859758232E-2</c:v>
                </c:pt>
                <c:pt idx="126">
                  <c:v>4.2954551448172854E-2</c:v>
                </c:pt>
                <c:pt idx="127">
                  <c:v>4.2616326633620312E-2</c:v>
                </c:pt>
                <c:pt idx="128">
                  <c:v>4.2283386581795153E-2</c:v>
                </c:pt>
                <c:pt idx="129">
                  <c:v>4.1955608391238595E-2</c:v>
                </c:pt>
                <c:pt idx="130">
                  <c:v>4.1632872942075225E-2</c:v>
                </c:pt>
                <c:pt idx="131">
                  <c:v>4.1315064751677698E-2</c:v>
                </c:pt>
                <c:pt idx="132">
                  <c:v>4.1002071836892265E-2</c:v>
                </c:pt>
                <c:pt idx="133">
                  <c:v>4.069378558247954E-2</c:v>
                </c:pt>
                <c:pt idx="134">
                  <c:v>4.0390100615446109E-2</c:v>
                </c:pt>
                <c:pt idx="135">
                  <c:v>4.0090914684961329E-2</c:v>
                </c:pt>
                <c:pt idx="136">
                  <c:v>3.9796128547571911E-2</c:v>
                </c:pt>
                <c:pt idx="137">
                  <c:v>3.9505645857443643E-2</c:v>
                </c:pt>
                <c:pt idx="138">
                  <c:v>3.9219373061375212E-2</c:v>
                </c:pt>
                <c:pt idx="139">
                  <c:v>3.8937219298343734E-2</c:v>
                </c:pt>
                <c:pt idx="140">
                  <c:v>3.8659096303355567E-2</c:v>
                </c:pt>
                <c:pt idx="141">
                  <c:v>3.8384918315388504E-2</c:v>
                </c:pt>
                <c:pt idx="142">
                  <c:v>3.8114601989223798E-2</c:v>
                </c:pt>
                <c:pt idx="143">
                  <c:v>3.7848066310977473E-2</c:v>
                </c:pt>
                <c:pt idx="144">
                  <c:v>3.7585232517151242E-2</c:v>
                </c:pt>
                <c:pt idx="145">
                  <c:v>3.7326024017032958E-2</c:v>
                </c:pt>
                <c:pt idx="146">
                  <c:v>3.7070366318286155E-2</c:v>
                </c:pt>
                <c:pt idx="147">
                  <c:v>3.6818186955576732E-2</c:v>
                </c:pt>
                <c:pt idx="148">
                  <c:v>3.6569415422093098E-2</c:v>
                </c:pt>
                <c:pt idx="149">
                  <c:v>3.6323983103824023E-2</c:v>
                </c:pt>
                <c:pt idx="150">
                  <c:v>3.6081823216465199E-2</c:v>
                </c:pt>
                <c:pt idx="151">
                  <c:v>3.5842870744832972E-2</c:v>
                </c:pt>
                <c:pt idx="152">
                  <c:v>3.5607062384669597E-2</c:v>
                </c:pt>
                <c:pt idx="153">
                  <c:v>3.5374336486730579E-2</c:v>
                </c:pt>
                <c:pt idx="154">
                  <c:v>3.5144633003050513E-2</c:v>
                </c:pt>
                <c:pt idx="155">
                  <c:v>3.4917893435288894E-2</c:v>
                </c:pt>
                <c:pt idx="156">
                  <c:v>3.469406078506268E-2</c:v>
                </c:pt>
                <c:pt idx="157">
                  <c:v>3.4473079506176937E-2</c:v>
                </c:pt>
                <c:pt idx="158">
                  <c:v>3.4254895458669485E-2</c:v>
                </c:pt>
                <c:pt idx="159">
                  <c:v>3.4039455864589806E-2</c:v>
                </c:pt>
                <c:pt idx="160">
                  <c:v>3.3826709265436114E-2</c:v>
                </c:pt>
                <c:pt idx="161">
                  <c:v>3.361660548117875E-2</c:v>
                </c:pt>
                <c:pt idx="162">
                  <c:v>3.3409095570801101E-2</c:v>
                </c:pt>
                <c:pt idx="163">
                  <c:v>3.3204131794293122E-2</c:v>
                </c:pt>
                <c:pt idx="164">
                  <c:v>3.3001667576035246E-2</c:v>
                </c:pt>
                <c:pt idx="165">
                  <c:v>3.2801657469513815E-2</c:v>
                </c:pt>
                <c:pt idx="166">
                  <c:v>3.2604057123311922E-2</c:v>
                </c:pt>
                <c:pt idx="167">
                  <c:v>3.2408823248322026E-2</c:v>
                </c:pt>
                <c:pt idx="168">
                  <c:v>3.2215913586129637E-2</c:v>
                </c:pt>
                <c:pt idx="169">
                  <c:v>3.2025286878519403E-2</c:v>
                </c:pt>
                <c:pt idx="170">
                  <c:v>3.1836902838057519E-2</c:v>
                </c:pt>
                <c:pt idx="171">
                  <c:v>3.1650722119706307E-2</c:v>
                </c:pt>
                <c:pt idx="172">
                  <c:v>3.1466706293428952E-2</c:v>
                </c:pt>
                <c:pt idx="173">
                  <c:v>3.1284817817744386E-2</c:v>
                </c:pt>
                <c:pt idx="174">
                  <c:v>3.1105020014194133E-2</c:v>
                </c:pt>
                <c:pt idx="175">
                  <c:v>3.0927277042684456E-2</c:v>
                </c:pt>
                <c:pt idx="176">
                  <c:v>3.0751553877669192E-2</c:v>
                </c:pt>
                <c:pt idx="177">
                  <c:v>3.0577816285139992E-2</c:v>
                </c:pt>
                <c:pt idx="178">
                  <c:v>3.0406030800392014E-2</c:v>
                </c:pt>
                <c:pt idx="179">
                  <c:v>3.023616470653508E-2</c:v>
                </c:pt>
                <c:pt idx="180">
                  <c:v>3.0068186013720993E-2</c:v>
                </c:pt>
                <c:pt idx="181">
                  <c:v>2.9902063439059552E-2</c:v>
                </c:pt>
                <c:pt idx="182">
                  <c:v>2.9737766387196586E-2</c:v>
                </c:pt>
                <c:pt idx="183">
                  <c:v>2.9575264931528844E-2</c:v>
                </c:pt>
                <c:pt idx="184">
                  <c:v>2.9414529796031409E-2</c:v>
                </c:pt>
                <c:pt idx="185">
                  <c:v>2.9255532337674479E-2</c:v>
                </c:pt>
                <c:pt idx="186">
                  <c:v>2.9098244529407413E-2</c:v>
                </c:pt>
                <c:pt idx="187">
                  <c:v>2.8942638943688658E-2</c:v>
                </c:pt>
                <c:pt idx="188">
                  <c:v>2.878868873654138E-2</c:v>
                </c:pt>
                <c:pt idx="189">
                  <c:v>2.8636367632115235E-2</c:v>
                </c:pt>
                <c:pt idx="190">
                  <c:v>2.848564990773568E-2</c:v>
                </c:pt>
                <c:pt idx="191">
                  <c:v>2.8336510379422922E-2</c:v>
                </c:pt>
                <c:pt idx="192">
                  <c:v>2.8188924387863433E-2</c:v>
                </c:pt>
                <c:pt idx="193">
                  <c:v>2.8042867784817502E-2</c:v>
                </c:pt>
                <c:pt idx="194">
                  <c:v>2.7898316919947323E-2</c:v>
                </c:pt>
                <c:pt idx="195">
                  <c:v>2.775524862805015E-2</c:v>
                </c:pt>
                <c:pt idx="196">
                  <c:v>2.7613640216682542E-2</c:v>
                </c:pt>
                <c:pt idx="197">
                  <c:v>2.7473469454161317E-2</c:v>
                </c:pt>
                <c:pt idx="198">
                  <c:v>2.7334714557928175E-2</c:v>
                </c:pt>
                <c:pt idx="199">
                  <c:v>2.7197354183265222E-2</c:v>
                </c:pt>
                <c:pt idx="200">
                  <c:v>2.7061367412348897E-2</c:v>
                </c:pt>
                <c:pt idx="201">
                  <c:v>2.6926733743630738E-2</c:v>
                </c:pt>
                <c:pt idx="202">
                  <c:v>2.679343308153356E-2</c:v>
                </c:pt>
                <c:pt idx="203">
                  <c:v>2.6661445726452113E-2</c:v>
                </c:pt>
                <c:pt idx="204">
                  <c:v>2.6530752365047941E-2</c:v>
                </c:pt>
                <c:pt idx="205">
                  <c:v>2.6401334060828192E-2</c:v>
                </c:pt>
                <c:pt idx="206">
                  <c:v>2.6273172244998925E-2</c:v>
                </c:pt>
                <c:pt idx="207">
                  <c:v>2.6146248707583471E-2</c:v>
                </c:pt>
                <c:pt idx="208">
                  <c:v>2.6020545588797014E-2</c:v>
                </c:pt>
                <c:pt idx="209">
                  <c:v>2.5896045370668804E-2</c:v>
                </c:pt>
                <c:pt idx="210">
                  <c:v>2.577273086890371E-2</c:v>
                </c:pt>
                <c:pt idx="211">
                  <c:v>2.5650585224975254E-2</c:v>
                </c:pt>
                <c:pt idx="212">
                  <c:v>2.5529591898442353E-2</c:v>
                </c:pt>
                <c:pt idx="213">
                  <c:v>2.5409734659482531E-2</c:v>
                </c:pt>
                <c:pt idx="214">
                  <c:v>2.5290997581634483E-2</c:v>
                </c:pt>
                <c:pt idx="215">
                  <c:v>2.5173365034743204E-2</c:v>
                </c:pt>
                <c:pt idx="216">
                  <c:v>2.5056821678100874E-2</c:v>
                </c:pt>
                <c:pt idx="217">
                  <c:v>2.4941352453777828E-2</c:v>
                </c:pt>
                <c:pt idx="218">
                  <c:v>2.4826942580136645E-2</c:v>
                </c:pt>
                <c:pt idx="219">
                  <c:v>2.4713577545524151E-2</c:v>
                </c:pt>
                <c:pt idx="220">
                  <c:v>2.4601243102135403E-2</c:v>
                </c:pt>
                <c:pt idx="221">
                  <c:v>2.4489925260044294E-2</c:v>
                </c:pt>
                <c:pt idx="222">
                  <c:v>2.4379610281395445E-2</c:v>
                </c:pt>
                <c:pt idx="223">
                  <c:v>2.4270284674752417E-2</c:v>
                </c:pt>
                <c:pt idx="224">
                  <c:v>2.4161935189597274E-2</c:v>
                </c:pt>
                <c:pt idx="225">
                  <c:v>2.4054548810976836E-2</c:v>
                </c:pt>
                <c:pt idx="226">
                  <c:v>2.3948112754291102E-2</c:v>
                </c:pt>
                <c:pt idx="227">
                  <c:v>2.3842614460219333E-2</c:v>
                </c:pt>
                <c:pt idx="228">
                  <c:v>2.3738041589779772E-2</c:v>
                </c:pt>
                <c:pt idx="229">
                  <c:v>2.3634382019518726E-2</c:v>
                </c:pt>
                <c:pt idx="230">
                  <c:v>2.3531623836825166E-2</c:v>
                </c:pt>
                <c:pt idx="231">
                  <c:v>2.342975533536705E-2</c:v>
                </c:pt>
                <c:pt idx="232">
                  <c:v>2.3328765010645638E-2</c:v>
                </c:pt>
                <c:pt idx="233">
                  <c:v>2.3228641555664325E-2</c:v>
                </c:pt>
                <c:pt idx="234">
                  <c:v>2.3129373856708494E-2</c:v>
                </c:pt>
                <c:pt idx="235">
                  <c:v>2.3030950989233141E-2</c:v>
                </c:pt>
                <c:pt idx="236">
                  <c:v>2.2933362213855037E-2</c:v>
                </c:pt>
                <c:pt idx="237">
                  <c:v>2.2836596972446364E-2</c:v>
                </c:pt>
                <c:pt idx="238">
                  <c:v>2.2740644884326842E-2</c:v>
                </c:pt>
                <c:pt idx="239">
                  <c:v>2.2645495742551414E-2</c:v>
                </c:pt>
                <c:pt idx="240">
                  <c:v>2.2551139510290783E-2</c:v>
                </c:pt>
                <c:pt idx="241">
                  <c:v>2.2457566317302027E-2</c:v>
                </c:pt>
                <c:pt idx="242">
                  <c:v>2.2364766456486728E-2</c:v>
                </c:pt>
                <c:pt idx="243">
                  <c:v>2.2272730380534105E-2</c:v>
                </c:pt>
                <c:pt idx="244">
                  <c:v>2.2181448698646671E-2</c:v>
                </c:pt>
                <c:pt idx="245">
                  <c:v>2.2090912173346071E-2</c:v>
                </c:pt>
                <c:pt idx="246">
                  <c:v>2.2001111717356858E-2</c:v>
                </c:pt>
                <c:pt idx="247">
                  <c:v>2.1912038390565942E-2</c:v>
                </c:pt>
                <c:pt idx="248">
                  <c:v>2.1823683397055597E-2</c:v>
                </c:pt>
                <c:pt idx="249">
                  <c:v>2.1736038082207986E-2</c:v>
                </c:pt>
                <c:pt idx="250">
                  <c:v>2.1649093929879151E-2</c:v>
                </c:pt>
                <c:pt idx="251">
                  <c:v>2.156284255964059E-2</c:v>
                </c:pt>
                <c:pt idx="252">
                  <c:v>2.1477275724086458E-2</c:v>
                </c:pt>
                <c:pt idx="253">
                  <c:v>2.1392385306204693E-2</c:v>
                </c:pt>
                <c:pt idx="254">
                  <c:v>2.1308163316810184E-2</c:v>
                </c:pt>
                <c:pt idx="255">
                  <c:v>2.1224601892038383E-2</c:v>
                </c:pt>
                <c:pt idx="256">
                  <c:v>2.1141693290897608E-2</c:v>
                </c:pt>
                <c:pt idx="257">
                  <c:v>2.105942989287855E-2</c:v>
                </c:pt>
                <c:pt idx="258">
                  <c:v>2.0977804195619332E-2</c:v>
                </c:pt>
                <c:pt idx="259">
                  <c:v>2.0896808812624661E-2</c:v>
                </c:pt>
                <c:pt idx="260">
                  <c:v>2.0816436471037644E-2</c:v>
                </c:pt>
                <c:pt idx="261">
                  <c:v>2.0736680009462789E-2</c:v>
                </c:pt>
                <c:pt idx="262">
                  <c:v>2.0657532375838884E-2</c:v>
                </c:pt>
                <c:pt idx="263">
                  <c:v>2.0578986625360406E-2</c:v>
                </c:pt>
                <c:pt idx="264">
                  <c:v>2.0501035918446164E-2</c:v>
                </c:pt>
                <c:pt idx="265">
                  <c:v>2.0423673518753911E-2</c:v>
                </c:pt>
                <c:pt idx="266">
                  <c:v>2.0346892791239801E-2</c:v>
                </c:pt>
                <c:pt idx="267">
                  <c:v>2.0270687200261372E-2</c:v>
                </c:pt>
                <c:pt idx="268">
                  <c:v>2.0195050307723082E-2</c:v>
                </c:pt>
                <c:pt idx="269">
                  <c:v>2.0119975771263152E-2</c:v>
                </c:pt>
                <c:pt idx="270">
                  <c:v>2.0045457342480692E-2</c:v>
                </c:pt>
                <c:pt idx="271">
                  <c:v>1.9971488865202166E-2</c:v>
                </c:pt>
                <c:pt idx="272">
                  <c:v>1.989806427378598E-2</c:v>
                </c:pt>
                <c:pt idx="273">
                  <c:v>1.9825177591464418E-2</c:v>
                </c:pt>
                <c:pt idx="274">
                  <c:v>1.9752822928721853E-2</c:v>
                </c:pt>
                <c:pt idx="275">
                  <c:v>1.9680994481708316E-2</c:v>
                </c:pt>
                <c:pt idx="276">
                  <c:v>1.9609686530687634E-2</c:v>
                </c:pt>
                <c:pt idx="277">
                  <c:v>1.9538893438519084E-2</c:v>
                </c:pt>
                <c:pt idx="278">
                  <c:v>1.9468609649171891E-2</c:v>
                </c:pt>
                <c:pt idx="279">
                  <c:v>1.9398829686271636E-2</c:v>
                </c:pt>
                <c:pt idx="280">
                  <c:v>1.9329548151677811E-2</c:v>
                </c:pt>
                <c:pt idx="281">
                  <c:v>1.9260759724091768E-2</c:v>
                </c:pt>
                <c:pt idx="282">
                  <c:v>1.919245915769428E-2</c:v>
                </c:pt>
                <c:pt idx="283">
                  <c:v>1.9124641280811965E-2</c:v>
                </c:pt>
                <c:pt idx="284">
                  <c:v>1.9057300994611923E-2</c:v>
                </c:pt>
                <c:pt idx="285">
                  <c:v>1.8990433271823814E-2</c:v>
                </c:pt>
                <c:pt idx="286">
                  <c:v>1.8924033155488764E-2</c:v>
                </c:pt>
                <c:pt idx="287">
                  <c:v>1.8858095757734446E-2</c:v>
                </c:pt>
                <c:pt idx="288">
                  <c:v>1.8792616258575649E-2</c:v>
                </c:pt>
                <c:pt idx="289">
                  <c:v>1.8727589904739748E-2</c:v>
                </c:pt>
                <c:pt idx="290">
                  <c:v>1.8663012008516507E-2</c:v>
                </c:pt>
                <c:pt idx="291">
                  <c:v>1.8598877946631568E-2</c:v>
                </c:pt>
                <c:pt idx="292">
                  <c:v>1.8535183159143105E-2</c:v>
                </c:pt>
                <c:pt idx="293">
                  <c:v>1.8471923148361043E-2</c:v>
                </c:pt>
                <c:pt idx="294">
                  <c:v>1.840909347778839E-2</c:v>
                </c:pt>
                <c:pt idx="295">
                  <c:v>1.8346689771084019E-2</c:v>
                </c:pt>
                <c:pt idx="296">
                  <c:v>1.8284707711046573E-2</c:v>
                </c:pt>
                <c:pt idx="297">
                  <c:v>1.822314303861881E-2</c:v>
                </c:pt>
                <c:pt idx="298">
                  <c:v>1.8161991551912032E-2</c:v>
                </c:pt>
                <c:pt idx="299">
                  <c:v>1.8101249105250117E-2</c:v>
                </c:pt>
                <c:pt idx="300">
                  <c:v>1.804091160823262E-2</c:v>
                </c:pt>
                <c:pt idx="301">
                  <c:v>1.7980975024816569E-2</c:v>
                </c:pt>
                <c:pt idx="302">
                  <c:v>1.7921435372416507E-2</c:v>
                </c:pt>
                <c:pt idx="303">
                  <c:v>1.7862288721022395E-2</c:v>
                </c:pt>
                <c:pt idx="304">
                  <c:v>1.7803531192334823E-2</c:v>
                </c:pt>
                <c:pt idx="305">
                  <c:v>1.7745158958917331E-2</c:v>
                </c:pt>
                <c:pt idx="306">
                  <c:v>1.7687168243365317E-2</c:v>
                </c:pt>
                <c:pt idx="307">
                  <c:v>1.762955531749116E-2</c:v>
                </c:pt>
                <c:pt idx="308">
                  <c:v>1.7572316501525281E-2</c:v>
                </c:pt>
                <c:pt idx="309">
                  <c:v>1.7515448163332642E-2</c:v>
                </c:pt>
                <c:pt idx="310">
                  <c:v>1.7458946717644471E-2</c:v>
                </c:pt>
                <c:pt idx="311">
                  <c:v>1.7402808625304779E-2</c:v>
                </c:pt>
                <c:pt idx="312">
                  <c:v>1.7347030392531364E-2</c:v>
                </c:pt>
                <c:pt idx="313">
                  <c:v>1.7291608570191009E-2</c:v>
                </c:pt>
                <c:pt idx="314">
                  <c:v>1.723653975308849E-2</c:v>
                </c:pt>
                <c:pt idx="315">
                  <c:v>1.7181820579269161E-2</c:v>
                </c:pt>
                <c:pt idx="316">
                  <c:v>1.7127447729334763E-2</c:v>
                </c:pt>
                <c:pt idx="317">
                  <c:v>1.7073417925772195E-2</c:v>
                </c:pt>
                <c:pt idx="318">
                  <c:v>1.7019727932294924E-2</c:v>
                </c:pt>
                <c:pt idx="319">
                  <c:v>1.6966374553196821E-2</c:v>
                </c:pt>
                <c:pt idx="320">
                  <c:v>1.6913354632718081E-2</c:v>
                </c:pt>
                <c:pt idx="321">
                  <c:v>1.6860665054423008E-2</c:v>
                </c:pt>
                <c:pt idx="322">
                  <c:v>1.6808302740589396E-2</c:v>
                </c:pt>
                <c:pt idx="323">
                  <c:v>1.6756264651609242E-2</c:v>
                </c:pt>
                <c:pt idx="324">
                  <c:v>1.6704547785400571E-2</c:v>
                </c:pt>
                <c:pt idx="325">
                  <c:v>1.6653149176830129E-2</c:v>
                </c:pt>
                <c:pt idx="326">
                  <c:v>1.6602065897146582E-2</c:v>
                </c:pt>
                <c:pt idx="327">
                  <c:v>1.6551295053424418E-2</c:v>
                </c:pt>
                <c:pt idx="328">
                  <c:v>1.6500833788017658E-2</c:v>
                </c:pt>
                <c:pt idx="329">
                  <c:v>1.6450679278023683E-2</c:v>
                </c:pt>
                <c:pt idx="330">
                  <c:v>1.6400828734756942E-2</c:v>
                </c:pt>
                <c:pt idx="331">
                  <c:v>1.6351279403231982E-2</c:v>
                </c:pt>
                <c:pt idx="332">
                  <c:v>1.6302028561655999E-2</c:v>
                </c:pt>
                <c:pt idx="333">
                  <c:v>1.6253073520930306E-2</c:v>
                </c:pt>
                <c:pt idx="334">
                  <c:v>1.6204411624161055E-2</c:v>
                </c:pt>
                <c:pt idx="335">
                  <c:v>1.615604024617848E-2</c:v>
                </c:pt>
                <c:pt idx="336">
                  <c:v>1.6107956793064853E-2</c:v>
                </c:pt>
                <c:pt idx="337">
                  <c:v>1.606015870169078E-2</c:v>
                </c:pt>
                <c:pt idx="338">
                  <c:v>1.601264343925974E-2</c:v>
                </c:pt>
                <c:pt idx="339">
                  <c:v>1.5965408502860743E-2</c:v>
                </c:pt>
                <c:pt idx="340">
                  <c:v>1.5918451419028798E-2</c:v>
                </c:pt>
                <c:pt idx="341">
                  <c:v>1.5871769743313169E-2</c:v>
                </c:pt>
                <c:pt idx="342">
                  <c:v>1.5825361059853191E-2</c:v>
                </c:pt>
                <c:pt idx="343">
                  <c:v>1.5779222980961492E-2</c:v>
                </c:pt>
                <c:pt idx="344">
                  <c:v>1.5733353146714511E-2</c:v>
                </c:pt>
                <c:pt idx="345">
                  <c:v>1.5687749224550119E-2</c:v>
                </c:pt>
                <c:pt idx="346">
                  <c:v>1.5642408908872227E-2</c:v>
                </c:pt>
                <c:pt idx="347">
                  <c:v>1.5597329920662225E-2</c:v>
                </c:pt>
                <c:pt idx="348">
                  <c:v>1.5552510007097103E-2</c:v>
                </c:pt>
                <c:pt idx="349">
                  <c:v>1.5507946941174187E-2</c:v>
                </c:pt>
                <c:pt idx="350">
                  <c:v>1.5463638521342261E-2</c:v>
                </c:pt>
                <c:pt idx="351">
                  <c:v>1.5419582571139007E-2</c:v>
                </c:pt>
                <c:pt idx="352">
                  <c:v>1.5375776938834636E-2</c:v>
                </c:pt>
                <c:pt idx="353">
                  <c:v>1.5332219497081563E-2</c:v>
                </c:pt>
                <c:pt idx="354">
                  <c:v>1.5288908142570033E-2</c:v>
                </c:pt>
                <c:pt idx="355">
                  <c:v>1.5245840795689553E-2</c:v>
                </c:pt>
                <c:pt idx="356">
                  <c:v>1.520301540019604E-2</c:v>
                </c:pt>
                <c:pt idx="357">
                  <c:v>1.516042992288457E-2</c:v>
                </c:pt>
                <c:pt idx="358">
                  <c:v>1.5118082353267573E-2</c:v>
                </c:pt>
                <c:pt idx="359">
                  <c:v>1.507597070325847E-2</c:v>
                </c:pt>
                <c:pt idx="360">
                  <c:v>1.5034093006860531E-2</c:v>
                </c:pt>
                <c:pt idx="361">
                  <c:v>1.4992447319860916E-2</c:v>
                </c:pt>
                <c:pt idx="362">
                  <c:v>1.4951031719529813E-2</c:v>
                </c:pt>
                <c:pt idx="363">
                  <c:v>1.4909844304324495E-2</c:v>
                </c:pt>
                <c:pt idx="364">
                  <c:v>1.4868883193598326E-2</c:v>
                </c:pt>
                <c:pt idx="365">
                  <c:v>1.4828146527314496E-2</c:v>
                </c:pt>
                <c:pt idx="366">
                  <c:v>1.4787632465764455E-2</c:v>
                </c:pt>
                <c:pt idx="367">
                  <c:v>1.4747339189290984E-2</c:v>
                </c:pt>
                <c:pt idx="368">
                  <c:v>1.4707264898015736E-2</c:v>
                </c:pt>
                <c:pt idx="369">
                  <c:v>1.4667407811571248E-2</c:v>
                </c:pt>
                <c:pt idx="370">
                  <c:v>1.4627766168837269E-2</c:v>
                </c:pt>
                <c:pt idx="371">
                  <c:v>1.4588338227681375E-2</c:v>
                </c:pt>
                <c:pt idx="372">
                  <c:v>1.4549122264703737E-2</c:v>
                </c:pt>
                <c:pt idx="373">
                  <c:v>1.4510116574986033E-2</c:v>
                </c:pt>
                <c:pt idx="374">
                  <c:v>1.447131947184436E-2</c:v>
                </c:pt>
                <c:pt idx="375">
                  <c:v>1.4432729286586107E-2</c:v>
                </c:pt>
                <c:pt idx="376">
                  <c:v>1.4394344368270716E-2</c:v>
                </c:pt>
                <c:pt idx="377">
                  <c:v>1.4356163083474247E-2</c:v>
                </c:pt>
                <c:pt idx="378">
                  <c:v>1.4318183816057647E-2</c:v>
                </c:pt>
                <c:pt idx="379">
                  <c:v>1.4280404966938763E-2</c:v>
                </c:pt>
                <c:pt idx="380">
                  <c:v>1.4242824953867871E-2</c:v>
                </c:pt>
                <c:pt idx="381">
                  <c:v>1.4205442211206797E-2</c:v>
                </c:pt>
                <c:pt idx="382">
                  <c:v>1.4168255189711494E-2</c:v>
                </c:pt>
                <c:pt idx="383">
                  <c:v>1.4131262356317991E-2</c:v>
                </c:pt>
                <c:pt idx="384">
                  <c:v>1.4094462193931744E-2</c:v>
                </c:pt>
                <c:pt idx="385">
                  <c:v>1.4057853201220232E-2</c:v>
                </c:pt>
                <c:pt idx="386">
                  <c:v>1.402143389240878E-2</c:v>
                </c:pt>
                <c:pt idx="387">
                  <c:v>1.3985202797079561E-2</c:v>
                </c:pt>
                <c:pt idx="388">
                  <c:v>1.3949158459973686E-2</c:v>
                </c:pt>
                <c:pt idx="389">
                  <c:v>1.3913299440796376E-2</c:v>
                </c:pt>
                <c:pt idx="390">
                  <c:v>1.3877624314025101E-2</c:v>
                </c:pt>
                <c:pt idx="391">
                  <c:v>1.3842131668720687E-2</c:v>
                </c:pt>
                <c:pt idx="392">
                  <c:v>1.3806820108341302E-2</c:v>
                </c:pt>
                <c:pt idx="393">
                  <c:v>1.3771688250559263E-2</c:v>
                </c:pt>
                <c:pt idx="394">
                  <c:v>1.3736734727080686E-2</c:v>
                </c:pt>
                <c:pt idx="395">
                  <c:v>1.3701958183467823E-2</c:v>
                </c:pt>
                <c:pt idx="396">
                  <c:v>1.3667357278964115E-2</c:v>
                </c:pt>
                <c:pt idx="397">
                  <c:v>1.363293068632189E-2</c:v>
                </c:pt>
                <c:pt idx="398">
                  <c:v>1.3598677091632637E-2</c:v>
                </c:pt>
                <c:pt idx="399">
                  <c:v>1.3564595194159874E-2</c:v>
                </c:pt>
                <c:pt idx="400">
                  <c:v>1.3530683706174475E-2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'NCSR-94 (1994)'!$G$6</c:f>
              <c:strCache>
                <c:ptCount val="1"/>
                <c:pt idx="0">
                  <c:v>T0 [s]</c:v>
                </c:pt>
              </c:strCache>
            </c:strRef>
          </c:tx>
          <c:spPr>
            <a:ln w="952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('NCSR-94 (1994)'!$D$29,'NCSR-94 (1994)'!$D$29)</c:f>
              <c:numCache>
                <c:formatCode>0.00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('NCSR-94 (1994)'!$K$3,'NCSR-94 (1994)'!$E$29)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0.2307558461518123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'NCSR-94 (1994)'!$G$7</c:f>
              <c:strCache>
                <c:ptCount val="1"/>
                <c:pt idx="0">
                  <c:v>T1 [s]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('NCSR-94 (1994)'!$D$30,'NCSR-94 (1994)'!$D$30)</c:f>
              <c:numCache>
                <c:formatCode>0.00</c:formatCode>
                <c:ptCount val="2"/>
                <c:pt idx="0">
                  <c:v>0.58636363636363631</c:v>
                </c:pt>
                <c:pt idx="1">
                  <c:v>0.58636363636363631</c:v>
                </c:pt>
              </c:numCache>
            </c:numRef>
          </c:xVal>
          <c:yVal>
            <c:numRef>
              <c:f>('NCSR-94 (1994)'!$K$3,'NCSR-94 (1994)'!$E$30)</c:f>
              <c:numCache>
                <c:formatCode>0.00</c:formatCode>
                <c:ptCount val="2"/>
                <c:pt idx="0" formatCode="0.000">
                  <c:v>0</c:v>
                </c:pt>
                <c:pt idx="1">
                  <c:v>0.2307558461518123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05664"/>
        <c:axId val="178193152"/>
      </c:scatterChart>
      <c:valAx>
        <c:axId val="178305664"/>
        <c:scaling>
          <c:orientation val="minMax"/>
          <c:max val="2.5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ES" sz="1200"/>
                  <a:t>T [s]</a:t>
                </a:r>
              </a:p>
            </c:rich>
          </c:tx>
          <c:layout>
            <c:manualLayout>
              <c:xMode val="edge"/>
              <c:yMode val="edge"/>
              <c:x val="0.51456714785651791"/>
              <c:y val="0.9209473002736500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193152"/>
        <c:crosses val="autoZero"/>
        <c:crossBetween val="midCat"/>
      </c:valAx>
      <c:valAx>
        <c:axId val="178193152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ES" sz="1200"/>
                  <a:t>S</a:t>
                </a:r>
                <a:r>
                  <a:rPr lang="es-ES" sz="1200" baseline="-25000"/>
                  <a:t>a</a:t>
                </a:r>
                <a:r>
                  <a:rPr lang="es-ES" sz="1200"/>
                  <a:t>(T) [g]</a:t>
                </a:r>
              </a:p>
            </c:rich>
          </c:tx>
          <c:layout>
            <c:manualLayout>
              <c:xMode val="edge"/>
              <c:yMode val="edge"/>
              <c:x val="1.0541557305336832E-2"/>
              <c:y val="0.3565849737532808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8305664"/>
        <c:crosses val="autoZero"/>
        <c:crossBetween val="midCat"/>
        <c:majorUnit val="0.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11207</xdr:rowOff>
    </xdr:from>
    <xdr:to>
      <xdr:col>10</xdr:col>
      <xdr:colOff>98768</xdr:colOff>
      <xdr:row>33</xdr:row>
      <xdr:rowOff>78442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8707"/>
          <a:ext cx="7886856" cy="349623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28</xdr:col>
      <xdr:colOff>0</xdr:colOff>
      <xdr:row>21</xdr:row>
      <xdr:rowOff>179294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28</xdr:col>
      <xdr:colOff>0</xdr:colOff>
      <xdr:row>21</xdr:row>
      <xdr:rowOff>179294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28</xdr:col>
      <xdr:colOff>0</xdr:colOff>
      <xdr:row>21</xdr:row>
      <xdr:rowOff>179294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28</xdr:col>
      <xdr:colOff>0</xdr:colOff>
      <xdr:row>21</xdr:row>
      <xdr:rowOff>179294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28</xdr:col>
      <xdr:colOff>0</xdr:colOff>
      <xdr:row>21</xdr:row>
      <xdr:rowOff>179294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44</xdr:row>
      <xdr:rowOff>0</xdr:rowOff>
    </xdr:from>
    <xdr:to>
      <xdr:col>20</xdr:col>
      <xdr:colOff>0</xdr:colOff>
      <xdr:row>65</xdr:row>
      <xdr:rowOff>179294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20</xdr:col>
      <xdr:colOff>0</xdr:colOff>
      <xdr:row>21</xdr:row>
      <xdr:rowOff>179294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20</xdr:col>
      <xdr:colOff>0</xdr:colOff>
      <xdr:row>43</xdr:row>
      <xdr:rowOff>179294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5</xdr:col>
      <xdr:colOff>171450</xdr:colOff>
      <xdr:row>20</xdr:row>
      <xdr:rowOff>57150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18</xdr:col>
      <xdr:colOff>247651</xdr:colOff>
      <xdr:row>17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"/>
  <sheetViews>
    <sheetView zoomScale="85" zoomScaleNormal="85" workbookViewId="0">
      <selection activeCell="K1" sqref="K1:M2"/>
    </sheetView>
  </sheetViews>
  <sheetFormatPr baseColWidth="10" defaultRowHeight="15" x14ac:dyDescent="0.25"/>
  <cols>
    <col min="1" max="5" width="11.42578125" style="22"/>
    <col min="6" max="6" width="14" style="22" customWidth="1"/>
    <col min="7" max="8" width="11.42578125" style="22"/>
  </cols>
  <sheetData>
    <row r="1" spans="1:13" x14ac:dyDescent="0.25">
      <c r="J1" s="20"/>
      <c r="K1" t="s">
        <v>214</v>
      </c>
      <c r="L1" t="s">
        <v>213</v>
      </c>
      <c r="M1" s="46" t="s">
        <v>212</v>
      </c>
    </row>
    <row r="2" spans="1:13" x14ac:dyDescent="0.25">
      <c r="J2" s="21"/>
      <c r="K2" t="s">
        <v>209</v>
      </c>
      <c r="L2" t="s">
        <v>210</v>
      </c>
      <c r="M2" s="67" t="s">
        <v>211</v>
      </c>
    </row>
    <row r="3" spans="1:13" x14ac:dyDescent="0.25">
      <c r="E3" s="48"/>
      <c r="J3" s="21"/>
      <c r="K3" s="18">
        <v>0</v>
      </c>
      <c r="L3" s="19">
        <f>$H$14</f>
        <v>0.08</v>
      </c>
      <c r="M3" s="47">
        <f>L3*981*K3^2/(4*PI()^2)</f>
        <v>0</v>
      </c>
    </row>
    <row r="4" spans="1:13" x14ac:dyDescent="0.25">
      <c r="E4" s="48"/>
      <c r="J4" s="21"/>
      <c r="K4" s="18">
        <v>2.5000000000000001E-2</v>
      </c>
      <c r="L4" s="19">
        <f t="shared" ref="L4:L67" si="0">$H$14</f>
        <v>0.08</v>
      </c>
      <c r="M4" s="47">
        <f t="shared" ref="M4:M67" si="1">L4*981*K4^2/(4*PI()^2)</f>
        <v>1.2424510144141672E-3</v>
      </c>
    </row>
    <row r="5" spans="1:13" x14ac:dyDescent="0.25">
      <c r="E5" s="48"/>
      <c r="J5" s="21"/>
      <c r="K5" s="18">
        <v>0.05</v>
      </c>
      <c r="L5" s="19">
        <f t="shared" si="0"/>
        <v>0.08</v>
      </c>
      <c r="M5" s="47">
        <f t="shared" si="1"/>
        <v>4.9698040576566689E-3</v>
      </c>
    </row>
    <row r="6" spans="1:13" x14ac:dyDescent="0.25">
      <c r="H6" s="48"/>
      <c r="J6" s="21"/>
      <c r="K6" s="18">
        <v>7.4999999999999997E-2</v>
      </c>
      <c r="L6" s="19">
        <f t="shared" si="0"/>
        <v>0.08</v>
      </c>
      <c r="M6" s="47">
        <f t="shared" si="1"/>
        <v>1.1182059129727502E-2</v>
      </c>
    </row>
    <row r="7" spans="1:13" x14ac:dyDescent="0.25">
      <c r="J7" s="21"/>
      <c r="K7" s="18">
        <v>0.1</v>
      </c>
      <c r="L7" s="19">
        <f t="shared" si="0"/>
        <v>0.08</v>
      </c>
      <c r="M7" s="47">
        <f t="shared" si="1"/>
        <v>1.9879216230626676E-2</v>
      </c>
    </row>
    <row r="8" spans="1:13" x14ac:dyDescent="0.25">
      <c r="J8" s="21"/>
      <c r="K8" s="18">
        <v>0.125</v>
      </c>
      <c r="L8" s="19">
        <f t="shared" si="0"/>
        <v>0.08</v>
      </c>
      <c r="M8" s="47">
        <f t="shared" si="1"/>
        <v>3.1061275360354176E-2</v>
      </c>
    </row>
    <row r="9" spans="1:13" x14ac:dyDescent="0.25">
      <c r="J9" s="21"/>
      <c r="K9" s="18">
        <v>0.15</v>
      </c>
      <c r="L9" s="19">
        <f t="shared" si="0"/>
        <v>0.08</v>
      </c>
      <c r="M9" s="47">
        <f t="shared" si="1"/>
        <v>4.472823651891001E-2</v>
      </c>
    </row>
    <row r="10" spans="1:13" x14ac:dyDescent="0.25">
      <c r="J10" s="21"/>
      <c r="K10" s="18">
        <v>0.17499999999999999</v>
      </c>
      <c r="L10" s="19">
        <f t="shared" si="0"/>
        <v>0.08</v>
      </c>
      <c r="M10" s="47">
        <f t="shared" si="1"/>
        <v>6.0880099706294183E-2</v>
      </c>
    </row>
    <row r="11" spans="1:13" x14ac:dyDescent="0.25">
      <c r="H11" s="48"/>
      <c r="J11" s="21"/>
      <c r="K11" s="18">
        <v>0.2</v>
      </c>
      <c r="L11" s="19">
        <f t="shared" si="0"/>
        <v>0.08</v>
      </c>
      <c r="M11" s="47">
        <f t="shared" si="1"/>
        <v>7.9516864922506703E-2</v>
      </c>
    </row>
    <row r="12" spans="1:13" x14ac:dyDescent="0.25">
      <c r="E12" s="48"/>
      <c r="J12" s="21"/>
      <c r="K12" s="18">
        <v>0.22500000000000001</v>
      </c>
      <c r="L12" s="19">
        <f t="shared" si="0"/>
        <v>0.08</v>
      </c>
      <c r="M12" s="47">
        <f t="shared" si="1"/>
        <v>0.10063853216754755</v>
      </c>
    </row>
    <row r="13" spans="1:13" x14ac:dyDescent="0.25">
      <c r="E13" s="48"/>
      <c r="J13" s="21"/>
      <c r="K13" s="18">
        <v>0.25</v>
      </c>
      <c r="L13" s="19">
        <f t="shared" si="0"/>
        <v>0.08</v>
      </c>
      <c r="M13" s="47">
        <f t="shared" si="1"/>
        <v>0.12424510144141671</v>
      </c>
    </row>
    <row r="14" spans="1:13" x14ac:dyDescent="0.25">
      <c r="A14" s="39"/>
      <c r="E14" s="48"/>
      <c r="G14" s="12" t="s">
        <v>55</v>
      </c>
      <c r="H14" s="13">
        <v>0.08</v>
      </c>
      <c r="J14" s="21"/>
      <c r="K14" s="18">
        <v>0.27500000000000002</v>
      </c>
      <c r="L14" s="19">
        <f t="shared" si="0"/>
        <v>0.08</v>
      </c>
      <c r="M14" s="47">
        <f t="shared" si="1"/>
        <v>0.15033657274411424</v>
      </c>
    </row>
    <row r="15" spans="1:13" x14ac:dyDescent="0.25">
      <c r="E15" s="48"/>
      <c r="J15" s="21"/>
      <c r="K15" s="18">
        <v>0.3</v>
      </c>
      <c r="L15" s="19">
        <f t="shared" si="0"/>
        <v>0.08</v>
      </c>
      <c r="M15" s="47">
        <f t="shared" si="1"/>
        <v>0.17891294607564004</v>
      </c>
    </row>
    <row r="16" spans="1:13" x14ac:dyDescent="0.25">
      <c r="E16" s="48"/>
      <c r="J16" s="21"/>
      <c r="K16" s="18">
        <v>0.32500000000000001</v>
      </c>
      <c r="L16" s="19">
        <f t="shared" si="0"/>
        <v>0.08</v>
      </c>
      <c r="M16" s="47">
        <f t="shared" si="1"/>
        <v>0.20997422143599423</v>
      </c>
    </row>
    <row r="17" spans="1:13" x14ac:dyDescent="0.25">
      <c r="J17" s="21"/>
      <c r="K17" s="18">
        <v>0.35</v>
      </c>
      <c r="L17" s="19">
        <f t="shared" si="0"/>
        <v>0.08</v>
      </c>
      <c r="M17" s="47">
        <f t="shared" si="1"/>
        <v>0.24352039882517673</v>
      </c>
    </row>
    <row r="18" spans="1:13" x14ac:dyDescent="0.25">
      <c r="B18" s="48"/>
      <c r="J18" s="21"/>
      <c r="K18" s="18">
        <v>0.375</v>
      </c>
      <c r="L18" s="19">
        <f t="shared" si="0"/>
        <v>0.08</v>
      </c>
      <c r="M18" s="47">
        <f t="shared" si="1"/>
        <v>0.2795514782431876</v>
      </c>
    </row>
    <row r="19" spans="1:13" x14ac:dyDescent="0.25">
      <c r="A19" s="39"/>
      <c r="B19" s="48"/>
      <c r="J19" s="21"/>
      <c r="K19" s="18">
        <v>0.4</v>
      </c>
      <c r="L19" s="19">
        <f t="shared" si="0"/>
        <v>0.08</v>
      </c>
      <c r="M19" s="47">
        <f t="shared" si="1"/>
        <v>0.31806745969002681</v>
      </c>
    </row>
    <row r="20" spans="1:13" x14ac:dyDescent="0.25">
      <c r="J20" s="21"/>
      <c r="K20" s="18">
        <v>0.42499999999999999</v>
      </c>
      <c r="L20" s="19">
        <f t="shared" si="0"/>
        <v>0.08</v>
      </c>
      <c r="M20" s="47">
        <f t="shared" si="1"/>
        <v>0.35906834316569425</v>
      </c>
    </row>
    <row r="21" spans="1:13" x14ac:dyDescent="0.25">
      <c r="J21" s="21"/>
      <c r="K21" s="18">
        <v>0.45</v>
      </c>
      <c r="L21" s="19">
        <f t="shared" si="0"/>
        <v>0.08</v>
      </c>
      <c r="M21" s="47">
        <f t="shared" si="1"/>
        <v>0.40255412867019019</v>
      </c>
    </row>
    <row r="22" spans="1:13" x14ac:dyDescent="0.25">
      <c r="J22" s="21"/>
      <c r="K22" s="18">
        <v>0.47499999999999998</v>
      </c>
      <c r="L22" s="19">
        <f t="shared" si="0"/>
        <v>0.08</v>
      </c>
      <c r="M22" s="47">
        <f t="shared" si="1"/>
        <v>0.44852481620351425</v>
      </c>
    </row>
    <row r="23" spans="1:13" x14ac:dyDescent="0.25">
      <c r="J23" s="21"/>
      <c r="K23" s="18">
        <v>0.5</v>
      </c>
      <c r="L23" s="19">
        <f t="shared" si="0"/>
        <v>0.08</v>
      </c>
      <c r="M23" s="47">
        <f t="shared" si="1"/>
        <v>0.49698040576566682</v>
      </c>
    </row>
    <row r="24" spans="1:13" x14ac:dyDescent="0.25">
      <c r="J24" s="21"/>
      <c r="K24" s="18">
        <v>0.52500000000000002</v>
      </c>
      <c r="L24" s="19">
        <f t="shared" si="0"/>
        <v>0.08</v>
      </c>
      <c r="M24" s="47">
        <f t="shared" si="1"/>
        <v>0.54792089735664773</v>
      </c>
    </row>
    <row r="25" spans="1:13" x14ac:dyDescent="0.25">
      <c r="J25" s="21"/>
      <c r="K25" s="18">
        <v>0.55000000000000004</v>
      </c>
      <c r="L25" s="19">
        <f t="shared" si="0"/>
        <v>0.08</v>
      </c>
      <c r="M25" s="47">
        <f t="shared" si="1"/>
        <v>0.60134629097645698</v>
      </c>
    </row>
    <row r="26" spans="1:13" x14ac:dyDescent="0.25">
      <c r="J26" s="21"/>
      <c r="K26" s="18">
        <v>0.57499999999999996</v>
      </c>
      <c r="L26" s="19">
        <f t="shared" si="0"/>
        <v>0.08</v>
      </c>
      <c r="M26" s="47">
        <f t="shared" si="1"/>
        <v>0.65725658662509423</v>
      </c>
    </row>
    <row r="27" spans="1:13" x14ac:dyDescent="0.25">
      <c r="J27" s="21"/>
      <c r="K27" s="18">
        <v>0.6</v>
      </c>
      <c r="L27" s="19">
        <f t="shared" si="0"/>
        <v>0.08</v>
      </c>
      <c r="M27" s="47">
        <f t="shared" si="1"/>
        <v>0.71565178430256016</v>
      </c>
    </row>
    <row r="28" spans="1:13" x14ac:dyDescent="0.25">
      <c r="J28" s="21"/>
      <c r="K28" s="18">
        <v>0.625</v>
      </c>
      <c r="L28" s="19">
        <f t="shared" si="0"/>
        <v>0.08</v>
      </c>
      <c r="M28" s="47">
        <f t="shared" si="1"/>
        <v>0.77653188400885442</v>
      </c>
    </row>
    <row r="29" spans="1:13" x14ac:dyDescent="0.25">
      <c r="J29" s="21"/>
      <c r="K29" s="18">
        <v>0.65</v>
      </c>
      <c r="L29" s="19">
        <f t="shared" si="0"/>
        <v>0.08</v>
      </c>
      <c r="M29" s="47">
        <f t="shared" si="1"/>
        <v>0.83989688574397692</v>
      </c>
    </row>
    <row r="30" spans="1:13" x14ac:dyDescent="0.25">
      <c r="J30" s="21"/>
      <c r="K30" s="18">
        <v>0.67500000000000004</v>
      </c>
      <c r="L30" s="19">
        <f t="shared" si="0"/>
        <v>0.08</v>
      </c>
      <c r="M30" s="47">
        <f t="shared" si="1"/>
        <v>0.90574678950792786</v>
      </c>
    </row>
    <row r="31" spans="1:13" x14ac:dyDescent="0.25">
      <c r="J31" s="21"/>
      <c r="K31" s="18">
        <v>0.7</v>
      </c>
      <c r="L31" s="19">
        <f t="shared" si="0"/>
        <v>0.08</v>
      </c>
      <c r="M31" s="47">
        <f t="shared" si="1"/>
        <v>0.97408159530070693</v>
      </c>
    </row>
    <row r="32" spans="1:13" x14ac:dyDescent="0.25">
      <c r="J32" s="21"/>
      <c r="K32" s="18">
        <v>0.72499999999999998</v>
      </c>
      <c r="L32" s="19">
        <f t="shared" si="0"/>
        <v>0.08</v>
      </c>
      <c r="M32" s="47">
        <f t="shared" si="1"/>
        <v>1.0449013031223144</v>
      </c>
    </row>
    <row r="33" spans="10:13" x14ac:dyDescent="0.25">
      <c r="J33" s="21"/>
      <c r="K33" s="18">
        <v>0.75</v>
      </c>
      <c r="L33" s="19">
        <f t="shared" si="0"/>
        <v>0.08</v>
      </c>
      <c r="M33" s="47">
        <f t="shared" si="1"/>
        <v>1.1182059129727504</v>
      </c>
    </row>
    <row r="34" spans="10:13" x14ac:dyDescent="0.25">
      <c r="J34" s="21"/>
      <c r="K34" s="18">
        <v>0.77500000000000002</v>
      </c>
      <c r="L34" s="19">
        <f t="shared" si="0"/>
        <v>0.08</v>
      </c>
      <c r="M34" s="47">
        <f t="shared" si="1"/>
        <v>1.1939954248520148</v>
      </c>
    </row>
    <row r="35" spans="10:13" x14ac:dyDescent="0.25">
      <c r="J35" s="21"/>
      <c r="K35" s="18">
        <v>0.8</v>
      </c>
      <c r="L35" s="19">
        <f t="shared" si="0"/>
        <v>0.08</v>
      </c>
      <c r="M35" s="47">
        <f t="shared" si="1"/>
        <v>1.2722698387601072</v>
      </c>
    </row>
    <row r="36" spans="10:13" x14ac:dyDescent="0.25">
      <c r="J36" s="21"/>
      <c r="K36" s="18">
        <v>0.82499999999999996</v>
      </c>
      <c r="L36" s="19">
        <f t="shared" si="0"/>
        <v>0.08</v>
      </c>
      <c r="M36" s="47">
        <f t="shared" si="1"/>
        <v>1.3530291546970279</v>
      </c>
    </row>
    <row r="37" spans="10:13" x14ac:dyDescent="0.25">
      <c r="J37" s="21"/>
      <c r="K37" s="18">
        <v>0.85</v>
      </c>
      <c r="L37" s="19">
        <f t="shared" si="0"/>
        <v>0.08</v>
      </c>
      <c r="M37" s="47">
        <f t="shared" si="1"/>
        <v>1.436273372662777</v>
      </c>
    </row>
    <row r="38" spans="10:13" x14ac:dyDescent="0.25">
      <c r="J38" s="21"/>
      <c r="K38" s="18">
        <v>0.875</v>
      </c>
      <c r="L38" s="19">
        <f t="shared" si="0"/>
        <v>0.08</v>
      </c>
      <c r="M38" s="47">
        <f t="shared" si="1"/>
        <v>1.5220024926573545</v>
      </c>
    </row>
    <row r="39" spans="10:13" x14ac:dyDescent="0.25">
      <c r="J39" s="21"/>
      <c r="K39" s="18">
        <v>0.9</v>
      </c>
      <c r="L39" s="19">
        <f t="shared" si="0"/>
        <v>0.08</v>
      </c>
      <c r="M39" s="47">
        <f t="shared" si="1"/>
        <v>1.6102165146807608</v>
      </c>
    </row>
    <row r="40" spans="10:13" x14ac:dyDescent="0.25">
      <c r="J40" s="21"/>
      <c r="K40" s="18">
        <v>0.92500000000000004</v>
      </c>
      <c r="L40" s="19">
        <f t="shared" si="0"/>
        <v>0.08</v>
      </c>
      <c r="M40" s="47">
        <f t="shared" si="1"/>
        <v>1.700915438732995</v>
      </c>
    </row>
    <row r="41" spans="10:13" x14ac:dyDescent="0.25">
      <c r="J41" s="21"/>
      <c r="K41" s="18">
        <v>0.95</v>
      </c>
      <c r="L41" s="19">
        <f t="shared" si="0"/>
        <v>0.08</v>
      </c>
      <c r="M41" s="47">
        <f t="shared" si="1"/>
        <v>1.794099264814057</v>
      </c>
    </row>
    <row r="42" spans="10:13" x14ac:dyDescent="0.25">
      <c r="J42" s="21"/>
      <c r="K42" s="18">
        <v>0.97499999999999998</v>
      </c>
      <c r="L42" s="19">
        <f t="shared" si="0"/>
        <v>0.08</v>
      </c>
      <c r="M42" s="47">
        <f t="shared" si="1"/>
        <v>1.8897679929239481</v>
      </c>
    </row>
    <row r="43" spans="10:13" x14ac:dyDescent="0.25">
      <c r="J43" s="21"/>
      <c r="K43" s="18">
        <v>1</v>
      </c>
      <c r="L43" s="19">
        <f t="shared" si="0"/>
        <v>0.08</v>
      </c>
      <c r="M43" s="47">
        <f t="shared" si="1"/>
        <v>1.9879216230626673</v>
      </c>
    </row>
    <row r="44" spans="10:13" x14ac:dyDescent="0.25">
      <c r="J44" s="21"/>
      <c r="K44" s="18">
        <v>1.0249999999999999</v>
      </c>
      <c r="L44" s="19">
        <f t="shared" si="0"/>
        <v>0.08</v>
      </c>
      <c r="M44" s="47">
        <f t="shared" si="1"/>
        <v>2.0885601552302147</v>
      </c>
    </row>
    <row r="45" spans="10:13" x14ac:dyDescent="0.25">
      <c r="J45" s="21"/>
      <c r="K45" s="18">
        <v>1.05</v>
      </c>
      <c r="L45" s="19">
        <f t="shared" si="0"/>
        <v>0.08</v>
      </c>
      <c r="M45" s="47">
        <f t="shared" si="1"/>
        <v>2.1916835894265909</v>
      </c>
    </row>
    <row r="46" spans="10:13" x14ac:dyDescent="0.25">
      <c r="J46" s="21"/>
      <c r="K46" s="18">
        <v>1.075</v>
      </c>
      <c r="L46" s="19">
        <f t="shared" si="0"/>
        <v>0.08</v>
      </c>
      <c r="M46" s="47">
        <f t="shared" si="1"/>
        <v>2.2972919256517947</v>
      </c>
    </row>
    <row r="47" spans="10:13" x14ac:dyDescent="0.25">
      <c r="J47" s="21"/>
      <c r="K47" s="18">
        <v>1.1000000000000001</v>
      </c>
      <c r="L47" s="19">
        <f t="shared" si="0"/>
        <v>0.08</v>
      </c>
      <c r="M47" s="47">
        <f t="shared" si="1"/>
        <v>2.4053851639058279</v>
      </c>
    </row>
    <row r="48" spans="10:13" x14ac:dyDescent="0.25">
      <c r="J48" s="21"/>
      <c r="K48" s="18">
        <v>1.125</v>
      </c>
      <c r="L48" s="19">
        <f t="shared" si="0"/>
        <v>0.08</v>
      </c>
      <c r="M48" s="47">
        <f t="shared" si="1"/>
        <v>2.5159633041886882</v>
      </c>
    </row>
    <row r="49" spans="10:13" x14ac:dyDescent="0.25">
      <c r="J49" s="21"/>
      <c r="K49" s="18">
        <v>1.1499999999999999</v>
      </c>
      <c r="L49" s="19">
        <f t="shared" si="0"/>
        <v>0.08</v>
      </c>
      <c r="M49" s="47">
        <f t="shared" si="1"/>
        <v>2.6290263465003769</v>
      </c>
    </row>
    <row r="50" spans="10:13" x14ac:dyDescent="0.25">
      <c r="J50" s="21"/>
      <c r="K50" s="18">
        <v>1.175</v>
      </c>
      <c r="L50" s="19">
        <f t="shared" si="0"/>
        <v>0.08</v>
      </c>
      <c r="M50" s="47">
        <f t="shared" si="1"/>
        <v>2.7445742908408954</v>
      </c>
    </row>
    <row r="51" spans="10:13" x14ac:dyDescent="0.25">
      <c r="J51" s="21"/>
      <c r="K51" s="18">
        <v>1.2</v>
      </c>
      <c r="L51" s="19">
        <f t="shared" si="0"/>
        <v>0.08</v>
      </c>
      <c r="M51" s="47">
        <f t="shared" si="1"/>
        <v>2.8626071372102406</v>
      </c>
    </row>
    <row r="52" spans="10:13" x14ac:dyDescent="0.25">
      <c r="J52" s="21"/>
      <c r="K52" s="18">
        <v>1.2250000000000001</v>
      </c>
      <c r="L52" s="19">
        <f t="shared" si="0"/>
        <v>0.08</v>
      </c>
      <c r="M52" s="47">
        <f t="shared" si="1"/>
        <v>2.983124885608416</v>
      </c>
    </row>
    <row r="53" spans="10:13" x14ac:dyDescent="0.25">
      <c r="J53" s="21"/>
      <c r="K53" s="18">
        <v>1.25</v>
      </c>
      <c r="L53" s="19">
        <f t="shared" si="0"/>
        <v>0.08</v>
      </c>
      <c r="M53" s="47">
        <f t="shared" si="1"/>
        <v>3.1061275360354177</v>
      </c>
    </row>
    <row r="54" spans="10:13" x14ac:dyDescent="0.25">
      <c r="J54" s="21"/>
      <c r="K54" s="18">
        <v>1.2749999999999999</v>
      </c>
      <c r="L54" s="19">
        <f t="shared" si="0"/>
        <v>0.08</v>
      </c>
      <c r="M54" s="47">
        <f t="shared" si="1"/>
        <v>3.2316150884912482</v>
      </c>
    </row>
    <row r="55" spans="10:13" x14ac:dyDescent="0.25">
      <c r="J55" s="21"/>
      <c r="K55" s="18">
        <v>1.3</v>
      </c>
      <c r="L55" s="19">
        <f t="shared" si="0"/>
        <v>0.08</v>
      </c>
      <c r="M55" s="47">
        <f t="shared" si="1"/>
        <v>3.3595875429759077</v>
      </c>
    </row>
    <row r="56" spans="10:13" x14ac:dyDescent="0.25">
      <c r="J56" s="21"/>
      <c r="K56" s="18">
        <v>1.325</v>
      </c>
      <c r="L56" s="19">
        <f t="shared" si="0"/>
        <v>0.08</v>
      </c>
      <c r="M56" s="47">
        <f t="shared" si="1"/>
        <v>3.4900448994893951</v>
      </c>
    </row>
    <row r="57" spans="10:13" x14ac:dyDescent="0.25">
      <c r="J57" s="21"/>
      <c r="K57" s="18">
        <v>1.35</v>
      </c>
      <c r="L57" s="19">
        <f t="shared" si="0"/>
        <v>0.08</v>
      </c>
      <c r="M57" s="47">
        <f t="shared" si="1"/>
        <v>3.6229871580317115</v>
      </c>
    </row>
    <row r="58" spans="10:13" x14ac:dyDescent="0.25">
      <c r="J58" s="21"/>
      <c r="K58" s="18">
        <v>1.375</v>
      </c>
      <c r="L58" s="19">
        <f t="shared" si="0"/>
        <v>0.08</v>
      </c>
      <c r="M58" s="47">
        <f t="shared" si="1"/>
        <v>3.7584143186028554</v>
      </c>
    </row>
    <row r="59" spans="10:13" x14ac:dyDescent="0.25">
      <c r="J59" s="21"/>
      <c r="K59" s="18">
        <v>1.4</v>
      </c>
      <c r="L59" s="19">
        <f t="shared" si="0"/>
        <v>0.08</v>
      </c>
      <c r="M59" s="47">
        <f t="shared" si="1"/>
        <v>3.8963263812028277</v>
      </c>
    </row>
    <row r="60" spans="10:13" x14ac:dyDescent="0.25">
      <c r="J60" s="21"/>
      <c r="K60" s="18">
        <v>1.425</v>
      </c>
      <c r="L60" s="19">
        <f t="shared" si="0"/>
        <v>0.08</v>
      </c>
      <c r="M60" s="47">
        <f t="shared" si="1"/>
        <v>4.0367233458316294</v>
      </c>
    </row>
    <row r="61" spans="10:13" x14ac:dyDescent="0.25">
      <c r="J61" s="21"/>
      <c r="K61" s="18">
        <v>1.45</v>
      </c>
      <c r="L61" s="19">
        <f t="shared" si="0"/>
        <v>0.08</v>
      </c>
      <c r="M61" s="47">
        <f t="shared" si="1"/>
        <v>4.1796052124892578</v>
      </c>
    </row>
    <row r="62" spans="10:13" x14ac:dyDescent="0.25">
      <c r="J62" s="21"/>
      <c r="K62" s="18">
        <v>1.4750000000000001</v>
      </c>
      <c r="L62" s="19">
        <f t="shared" si="0"/>
        <v>0.08</v>
      </c>
      <c r="M62" s="47">
        <f t="shared" si="1"/>
        <v>4.3249719811757155</v>
      </c>
    </row>
    <row r="63" spans="10:13" x14ac:dyDescent="0.25">
      <c r="J63" s="21"/>
      <c r="K63" s="18">
        <v>1.5</v>
      </c>
      <c r="L63" s="19">
        <f t="shared" si="0"/>
        <v>0.08</v>
      </c>
      <c r="M63" s="47">
        <f t="shared" si="1"/>
        <v>4.4728236518910016</v>
      </c>
    </row>
    <row r="64" spans="10:13" x14ac:dyDescent="0.25">
      <c r="J64" s="21"/>
      <c r="K64" s="18">
        <v>1.5249999999999999</v>
      </c>
      <c r="L64" s="19">
        <f t="shared" si="0"/>
        <v>0.08</v>
      </c>
      <c r="M64" s="47">
        <f t="shared" si="1"/>
        <v>4.6231602246351144</v>
      </c>
    </row>
    <row r="65" spans="10:13" x14ac:dyDescent="0.25">
      <c r="J65" s="21"/>
      <c r="K65" s="18">
        <v>1.55</v>
      </c>
      <c r="L65" s="19">
        <f t="shared" si="0"/>
        <v>0.08</v>
      </c>
      <c r="M65" s="47">
        <f t="shared" si="1"/>
        <v>4.7759816994080593</v>
      </c>
    </row>
    <row r="66" spans="10:13" x14ac:dyDescent="0.25">
      <c r="J66" s="21"/>
      <c r="K66" s="18">
        <v>1.575</v>
      </c>
      <c r="L66" s="19">
        <f t="shared" si="0"/>
        <v>0.08</v>
      </c>
      <c r="M66" s="47">
        <f t="shared" si="1"/>
        <v>4.931288076209829</v>
      </c>
    </row>
    <row r="67" spans="10:13" x14ac:dyDescent="0.25">
      <c r="J67" s="21"/>
      <c r="K67" s="18">
        <v>1.6</v>
      </c>
      <c r="L67" s="19">
        <f t="shared" si="0"/>
        <v>0.08</v>
      </c>
      <c r="M67" s="47">
        <f t="shared" si="1"/>
        <v>5.089079355040429</v>
      </c>
    </row>
    <row r="68" spans="10:13" x14ac:dyDescent="0.25">
      <c r="J68" s="21"/>
      <c r="K68" s="18">
        <v>1.625</v>
      </c>
      <c r="L68" s="19">
        <f t="shared" ref="L68:L131" si="2">$H$14</f>
        <v>0.08</v>
      </c>
      <c r="M68" s="47">
        <f t="shared" ref="M68:M131" si="3">L68*981*K68^2/(4*PI()^2)</f>
        <v>5.2493555358998556</v>
      </c>
    </row>
    <row r="69" spans="10:13" x14ac:dyDescent="0.25">
      <c r="J69" s="21"/>
      <c r="K69" s="18">
        <v>1.65</v>
      </c>
      <c r="L69" s="19">
        <f t="shared" si="2"/>
        <v>0.08</v>
      </c>
      <c r="M69" s="47">
        <f t="shared" si="3"/>
        <v>5.4121166187881116</v>
      </c>
    </row>
    <row r="70" spans="10:13" x14ac:dyDescent="0.25">
      <c r="J70" s="21"/>
      <c r="K70" s="18">
        <v>1.675</v>
      </c>
      <c r="L70" s="19">
        <f t="shared" si="2"/>
        <v>0.08</v>
      </c>
      <c r="M70" s="47">
        <f t="shared" si="3"/>
        <v>5.577362603705196</v>
      </c>
    </row>
    <row r="71" spans="10:13" x14ac:dyDescent="0.25">
      <c r="J71" s="21"/>
      <c r="K71" s="18">
        <v>1.7</v>
      </c>
      <c r="L71" s="19">
        <f t="shared" si="2"/>
        <v>0.08</v>
      </c>
      <c r="M71" s="47">
        <f t="shared" si="3"/>
        <v>5.745093490651108</v>
      </c>
    </row>
    <row r="72" spans="10:13" x14ac:dyDescent="0.25">
      <c r="J72" s="21"/>
      <c r="K72" s="18">
        <v>1.7250000000000001</v>
      </c>
      <c r="L72" s="19">
        <f t="shared" si="2"/>
        <v>0.08</v>
      </c>
      <c r="M72" s="47">
        <f t="shared" si="3"/>
        <v>5.9153092796258502</v>
      </c>
    </row>
    <row r="73" spans="10:13" x14ac:dyDescent="0.25">
      <c r="J73" s="21"/>
      <c r="K73" s="18">
        <v>1.75</v>
      </c>
      <c r="L73" s="19">
        <f t="shared" si="2"/>
        <v>0.08</v>
      </c>
      <c r="M73" s="47">
        <f t="shared" si="3"/>
        <v>6.0880099706294182</v>
      </c>
    </row>
    <row r="74" spans="10:13" x14ac:dyDescent="0.25">
      <c r="J74" s="21"/>
      <c r="K74" s="18">
        <v>1.7749999999999999</v>
      </c>
      <c r="L74" s="19">
        <f t="shared" si="2"/>
        <v>0.08</v>
      </c>
      <c r="M74" s="47">
        <f t="shared" si="3"/>
        <v>6.2631955636618155</v>
      </c>
    </row>
    <row r="75" spans="10:13" x14ac:dyDescent="0.25">
      <c r="J75" s="21"/>
      <c r="K75" s="18">
        <v>1.8</v>
      </c>
      <c r="L75" s="19">
        <f t="shared" si="2"/>
        <v>0.08</v>
      </c>
      <c r="M75" s="47">
        <f t="shared" si="3"/>
        <v>6.4408660587230431</v>
      </c>
    </row>
    <row r="76" spans="10:13" x14ac:dyDescent="0.25">
      <c r="J76" s="21"/>
      <c r="K76" s="18">
        <v>1.825</v>
      </c>
      <c r="L76" s="19">
        <f t="shared" si="2"/>
        <v>0.08</v>
      </c>
      <c r="M76" s="47">
        <f t="shared" si="3"/>
        <v>6.6210214558130964</v>
      </c>
    </row>
    <row r="77" spans="10:13" x14ac:dyDescent="0.25">
      <c r="J77" s="21"/>
      <c r="K77" s="18">
        <v>1.85</v>
      </c>
      <c r="L77" s="19">
        <f t="shared" si="2"/>
        <v>0.08</v>
      </c>
      <c r="M77" s="47">
        <f t="shared" si="3"/>
        <v>6.80366175493198</v>
      </c>
    </row>
    <row r="78" spans="10:13" x14ac:dyDescent="0.25">
      <c r="J78" s="21"/>
      <c r="K78" s="18">
        <v>1.875</v>
      </c>
      <c r="L78" s="19">
        <f t="shared" si="2"/>
        <v>0.08</v>
      </c>
      <c r="M78" s="47">
        <f t="shared" si="3"/>
        <v>6.9887869560796894</v>
      </c>
    </row>
    <row r="79" spans="10:13" x14ac:dyDescent="0.25">
      <c r="J79" s="21"/>
      <c r="K79" s="18">
        <v>1.9</v>
      </c>
      <c r="L79" s="19">
        <f t="shared" si="2"/>
        <v>0.08</v>
      </c>
      <c r="M79" s="47">
        <f t="shared" si="3"/>
        <v>7.1763970592562281</v>
      </c>
    </row>
    <row r="80" spans="10:13" x14ac:dyDescent="0.25">
      <c r="J80" s="21"/>
      <c r="K80" s="18">
        <v>1.925</v>
      </c>
      <c r="L80" s="19">
        <f t="shared" si="2"/>
        <v>0.08</v>
      </c>
      <c r="M80" s="47">
        <f t="shared" si="3"/>
        <v>7.3664920644615979</v>
      </c>
    </row>
    <row r="81" spans="10:13" x14ac:dyDescent="0.25">
      <c r="J81" s="21"/>
      <c r="K81" s="18">
        <v>1.95</v>
      </c>
      <c r="L81" s="19">
        <f t="shared" si="2"/>
        <v>0.08</v>
      </c>
      <c r="M81" s="47">
        <f t="shared" si="3"/>
        <v>7.5590719716957926</v>
      </c>
    </row>
    <row r="82" spans="10:13" x14ac:dyDescent="0.25">
      <c r="J82" s="21"/>
      <c r="K82" s="18">
        <v>1.9750000000000001</v>
      </c>
      <c r="L82" s="19">
        <f t="shared" si="2"/>
        <v>0.08</v>
      </c>
      <c r="M82" s="47">
        <f t="shared" si="3"/>
        <v>7.7541367809588166</v>
      </c>
    </row>
    <row r="83" spans="10:13" x14ac:dyDescent="0.25">
      <c r="J83" s="21"/>
      <c r="K83" s="18">
        <v>2</v>
      </c>
      <c r="L83" s="19">
        <f t="shared" si="2"/>
        <v>0.08</v>
      </c>
      <c r="M83" s="47">
        <f t="shared" si="3"/>
        <v>7.9516864922506691</v>
      </c>
    </row>
    <row r="84" spans="10:13" x14ac:dyDescent="0.25">
      <c r="J84" s="21"/>
      <c r="K84" s="18">
        <v>2.0249999999999999</v>
      </c>
      <c r="L84" s="19">
        <f t="shared" si="2"/>
        <v>0.08</v>
      </c>
      <c r="M84" s="47">
        <f t="shared" si="3"/>
        <v>8.1517211055713492</v>
      </c>
    </row>
    <row r="85" spans="10:13" x14ac:dyDescent="0.25">
      <c r="J85" s="21"/>
      <c r="K85" s="18">
        <v>2.0499999999999998</v>
      </c>
      <c r="L85" s="19">
        <f t="shared" si="2"/>
        <v>0.08</v>
      </c>
      <c r="M85" s="47">
        <f t="shared" si="3"/>
        <v>8.3542406209208586</v>
      </c>
    </row>
    <row r="86" spans="10:13" x14ac:dyDescent="0.25">
      <c r="J86" s="21"/>
      <c r="K86" s="18">
        <v>2.0750000000000002</v>
      </c>
      <c r="L86" s="19">
        <f t="shared" si="2"/>
        <v>0.08</v>
      </c>
      <c r="M86" s="47">
        <f t="shared" si="3"/>
        <v>8.5592450382991991</v>
      </c>
    </row>
    <row r="87" spans="10:13" x14ac:dyDescent="0.25">
      <c r="J87" s="21"/>
      <c r="K87" s="18">
        <v>2.1</v>
      </c>
      <c r="L87" s="19">
        <f t="shared" si="2"/>
        <v>0.08</v>
      </c>
      <c r="M87" s="47">
        <f t="shared" si="3"/>
        <v>8.7667343577063637</v>
      </c>
    </row>
    <row r="88" spans="10:13" x14ac:dyDescent="0.25">
      <c r="J88" s="21"/>
      <c r="K88" s="18">
        <v>2.125</v>
      </c>
      <c r="L88" s="19">
        <f t="shared" si="2"/>
        <v>0.08</v>
      </c>
      <c r="M88" s="47">
        <f t="shared" si="3"/>
        <v>8.9767085791423575</v>
      </c>
    </row>
    <row r="89" spans="10:13" x14ac:dyDescent="0.25">
      <c r="J89" s="21"/>
      <c r="K89" s="18">
        <v>2.15</v>
      </c>
      <c r="L89" s="19">
        <f t="shared" si="2"/>
        <v>0.08</v>
      </c>
      <c r="M89" s="47">
        <f t="shared" si="3"/>
        <v>9.189167702607179</v>
      </c>
    </row>
    <row r="90" spans="10:13" x14ac:dyDescent="0.25">
      <c r="J90" s="21"/>
      <c r="K90" s="18">
        <v>2.1749999999999998</v>
      </c>
      <c r="L90" s="19">
        <f t="shared" si="2"/>
        <v>0.08</v>
      </c>
      <c r="M90" s="47">
        <f t="shared" si="3"/>
        <v>9.4041117281008297</v>
      </c>
    </row>
    <row r="91" spans="10:13" x14ac:dyDescent="0.25">
      <c r="J91" s="21"/>
      <c r="K91" s="18">
        <v>2.2000000000000002</v>
      </c>
      <c r="L91" s="19">
        <f t="shared" si="2"/>
        <v>0.08</v>
      </c>
      <c r="M91" s="47">
        <f t="shared" si="3"/>
        <v>9.6215406556233116</v>
      </c>
    </row>
    <row r="92" spans="10:13" x14ac:dyDescent="0.25">
      <c r="J92" s="21"/>
      <c r="K92" s="18">
        <v>2.2250000000000001</v>
      </c>
      <c r="L92" s="19">
        <f t="shared" si="2"/>
        <v>0.08</v>
      </c>
      <c r="M92" s="47">
        <f t="shared" si="3"/>
        <v>9.8414544851746193</v>
      </c>
    </row>
    <row r="93" spans="10:13" x14ac:dyDescent="0.25">
      <c r="J93" s="21"/>
      <c r="K93" s="18">
        <v>2.25</v>
      </c>
      <c r="L93" s="19">
        <f t="shared" si="2"/>
        <v>0.08</v>
      </c>
      <c r="M93" s="47">
        <f t="shared" si="3"/>
        <v>10.063853216754753</v>
      </c>
    </row>
    <row r="94" spans="10:13" x14ac:dyDescent="0.25">
      <c r="J94" s="21"/>
      <c r="K94" s="18">
        <v>2.2749999999999999</v>
      </c>
      <c r="L94" s="19">
        <f t="shared" si="2"/>
        <v>0.08</v>
      </c>
      <c r="M94" s="47">
        <f t="shared" si="3"/>
        <v>10.288736850363716</v>
      </c>
    </row>
    <row r="95" spans="10:13" x14ac:dyDescent="0.25">
      <c r="J95" s="21"/>
      <c r="K95" s="18">
        <v>2.2999999999999998</v>
      </c>
      <c r="L95" s="19">
        <f t="shared" si="2"/>
        <v>0.08</v>
      </c>
      <c r="M95" s="47">
        <f t="shared" si="3"/>
        <v>10.516105386001508</v>
      </c>
    </row>
    <row r="96" spans="10:13" x14ac:dyDescent="0.25">
      <c r="J96" s="21"/>
      <c r="K96" s="18">
        <v>2.3250000000000002</v>
      </c>
      <c r="L96" s="19">
        <f t="shared" si="2"/>
        <v>0.08</v>
      </c>
      <c r="M96" s="47">
        <f t="shared" si="3"/>
        <v>10.745958823668133</v>
      </c>
    </row>
    <row r="97" spans="10:13" x14ac:dyDescent="0.25">
      <c r="J97" s="21"/>
      <c r="K97" s="18">
        <v>2.35</v>
      </c>
      <c r="L97" s="19">
        <f t="shared" si="2"/>
        <v>0.08</v>
      </c>
      <c r="M97" s="47">
        <f t="shared" si="3"/>
        <v>10.978297163363582</v>
      </c>
    </row>
    <row r="98" spans="10:13" x14ac:dyDescent="0.25">
      <c r="J98" s="21"/>
      <c r="K98" s="18">
        <v>2.375</v>
      </c>
      <c r="L98" s="19">
        <f t="shared" si="2"/>
        <v>0.08</v>
      </c>
      <c r="M98" s="47">
        <f t="shared" si="3"/>
        <v>11.213120405087858</v>
      </c>
    </row>
    <row r="99" spans="10:13" x14ac:dyDescent="0.25">
      <c r="J99" s="21"/>
      <c r="K99" s="18">
        <v>2.4</v>
      </c>
      <c r="L99" s="19">
        <f t="shared" si="2"/>
        <v>0.08</v>
      </c>
      <c r="M99" s="47">
        <f t="shared" si="3"/>
        <v>11.450428548840963</v>
      </c>
    </row>
    <row r="100" spans="10:13" x14ac:dyDescent="0.25">
      <c r="J100" s="21"/>
      <c r="K100" s="18">
        <v>2.4249999999999998</v>
      </c>
      <c r="L100" s="19">
        <f t="shared" si="2"/>
        <v>0.08</v>
      </c>
      <c r="M100" s="47">
        <f t="shared" si="3"/>
        <v>11.690221594622896</v>
      </c>
    </row>
    <row r="101" spans="10:13" x14ac:dyDescent="0.25">
      <c r="J101" s="21"/>
      <c r="K101" s="18">
        <v>2.4500000000000002</v>
      </c>
      <c r="L101" s="19">
        <f t="shared" si="2"/>
        <v>0.08</v>
      </c>
      <c r="M101" s="47">
        <f t="shared" si="3"/>
        <v>11.932499542433664</v>
      </c>
    </row>
    <row r="102" spans="10:13" x14ac:dyDescent="0.25">
      <c r="J102" s="21"/>
      <c r="K102" s="18">
        <v>2.4750000000000001</v>
      </c>
      <c r="L102" s="19">
        <f t="shared" si="2"/>
        <v>0.08</v>
      </c>
      <c r="M102" s="47">
        <f t="shared" si="3"/>
        <v>12.177262392273253</v>
      </c>
    </row>
    <row r="103" spans="10:13" x14ac:dyDescent="0.25">
      <c r="J103" s="21"/>
      <c r="K103" s="18">
        <v>2.5</v>
      </c>
      <c r="L103" s="19">
        <f t="shared" si="2"/>
        <v>0.08</v>
      </c>
      <c r="M103" s="47">
        <f t="shared" si="3"/>
        <v>12.424510144141671</v>
      </c>
    </row>
    <row r="104" spans="10:13" x14ac:dyDescent="0.25">
      <c r="J104" s="21"/>
      <c r="K104" s="18">
        <v>2.5249999999999999</v>
      </c>
      <c r="L104" s="19">
        <f t="shared" si="2"/>
        <v>0.08</v>
      </c>
      <c r="M104" s="47">
        <f t="shared" si="3"/>
        <v>12.674242798038916</v>
      </c>
    </row>
    <row r="105" spans="10:13" x14ac:dyDescent="0.25">
      <c r="J105" s="21"/>
      <c r="K105" s="18">
        <v>2.5499999999999998</v>
      </c>
      <c r="L105" s="19">
        <f t="shared" si="2"/>
        <v>0.08</v>
      </c>
      <c r="M105" s="47">
        <f t="shared" si="3"/>
        <v>12.926460353964993</v>
      </c>
    </row>
    <row r="106" spans="10:13" x14ac:dyDescent="0.25">
      <c r="J106" s="21"/>
      <c r="K106" s="18">
        <v>2.5750000000000002</v>
      </c>
      <c r="L106" s="19">
        <f t="shared" si="2"/>
        <v>0.08</v>
      </c>
      <c r="M106" s="47">
        <f t="shared" si="3"/>
        <v>13.181162811919901</v>
      </c>
    </row>
    <row r="107" spans="10:13" x14ac:dyDescent="0.25">
      <c r="J107" s="21"/>
      <c r="K107" s="18">
        <v>2.6</v>
      </c>
      <c r="L107" s="19">
        <f t="shared" si="2"/>
        <v>0.08</v>
      </c>
      <c r="M107" s="47">
        <f t="shared" si="3"/>
        <v>13.438350171903631</v>
      </c>
    </row>
    <row r="108" spans="10:13" x14ac:dyDescent="0.25">
      <c r="J108" s="21"/>
      <c r="K108" s="18">
        <v>2.625</v>
      </c>
      <c r="L108" s="19">
        <f t="shared" si="2"/>
        <v>0.08</v>
      </c>
      <c r="M108" s="47">
        <f t="shared" si="3"/>
        <v>13.698022433916192</v>
      </c>
    </row>
    <row r="109" spans="10:13" x14ac:dyDescent="0.25">
      <c r="J109" s="21"/>
      <c r="K109" s="18">
        <v>2.65</v>
      </c>
      <c r="L109" s="19">
        <f t="shared" si="2"/>
        <v>0.08</v>
      </c>
      <c r="M109" s="47">
        <f t="shared" si="3"/>
        <v>13.96017959795758</v>
      </c>
    </row>
    <row r="110" spans="10:13" x14ac:dyDescent="0.25">
      <c r="J110" s="21"/>
      <c r="K110" s="18">
        <v>2.6749999999999998</v>
      </c>
      <c r="L110" s="19">
        <f t="shared" si="2"/>
        <v>0.08</v>
      </c>
      <c r="M110" s="47">
        <f t="shared" si="3"/>
        <v>14.224821664027797</v>
      </c>
    </row>
    <row r="111" spans="10:13" x14ac:dyDescent="0.25">
      <c r="J111" s="21"/>
      <c r="K111" s="18">
        <v>2.7</v>
      </c>
      <c r="L111" s="19">
        <f t="shared" si="2"/>
        <v>0.08</v>
      </c>
      <c r="M111" s="47">
        <f t="shared" si="3"/>
        <v>14.491948632126846</v>
      </c>
    </row>
    <row r="112" spans="10:13" x14ac:dyDescent="0.25">
      <c r="J112" s="21"/>
      <c r="K112" s="18">
        <v>2.7250000000000001</v>
      </c>
      <c r="L112" s="19">
        <f t="shared" si="2"/>
        <v>0.08</v>
      </c>
      <c r="M112" s="47">
        <f t="shared" si="3"/>
        <v>14.761560502254719</v>
      </c>
    </row>
    <row r="113" spans="10:13" x14ac:dyDescent="0.25">
      <c r="J113" s="21"/>
      <c r="K113" s="18">
        <v>2.75</v>
      </c>
      <c r="L113" s="19">
        <f t="shared" si="2"/>
        <v>0.08</v>
      </c>
      <c r="M113" s="47">
        <f t="shared" si="3"/>
        <v>15.033657274411421</v>
      </c>
    </row>
    <row r="114" spans="10:13" x14ac:dyDescent="0.25">
      <c r="J114" s="21"/>
      <c r="K114" s="18">
        <v>2.7749999999999999</v>
      </c>
      <c r="L114" s="19">
        <f t="shared" si="2"/>
        <v>0.08</v>
      </c>
      <c r="M114" s="47">
        <f t="shared" si="3"/>
        <v>15.308238948596951</v>
      </c>
    </row>
    <row r="115" spans="10:13" x14ac:dyDescent="0.25">
      <c r="J115" s="21"/>
      <c r="K115" s="18">
        <v>2.8</v>
      </c>
      <c r="L115" s="19">
        <f t="shared" si="2"/>
        <v>0.08</v>
      </c>
      <c r="M115" s="47">
        <f t="shared" si="3"/>
        <v>15.585305524811311</v>
      </c>
    </row>
    <row r="116" spans="10:13" x14ac:dyDescent="0.25">
      <c r="J116" s="21"/>
      <c r="K116" s="18">
        <v>2.8250000000000002</v>
      </c>
      <c r="L116" s="19">
        <f t="shared" si="2"/>
        <v>0.08</v>
      </c>
      <c r="M116" s="47">
        <f t="shared" si="3"/>
        <v>15.8648570030545</v>
      </c>
    </row>
    <row r="117" spans="10:13" x14ac:dyDescent="0.25">
      <c r="J117" s="21"/>
      <c r="K117" s="18">
        <v>2.85</v>
      </c>
      <c r="L117" s="19">
        <f t="shared" si="2"/>
        <v>0.08</v>
      </c>
      <c r="M117" s="47">
        <f t="shared" si="3"/>
        <v>16.146893383326518</v>
      </c>
    </row>
    <row r="118" spans="10:13" x14ac:dyDescent="0.25">
      <c r="J118" s="21"/>
      <c r="K118" s="18">
        <v>2.875</v>
      </c>
      <c r="L118" s="19">
        <f t="shared" si="2"/>
        <v>0.08</v>
      </c>
      <c r="M118" s="47">
        <f t="shared" si="3"/>
        <v>16.431414665627361</v>
      </c>
    </row>
    <row r="119" spans="10:13" x14ac:dyDescent="0.25">
      <c r="J119" s="21"/>
      <c r="K119" s="18">
        <v>2.9</v>
      </c>
      <c r="L119" s="19">
        <f t="shared" si="2"/>
        <v>0.08</v>
      </c>
      <c r="M119" s="47">
        <f t="shared" si="3"/>
        <v>16.718420849957031</v>
      </c>
    </row>
    <row r="120" spans="10:13" x14ac:dyDescent="0.25">
      <c r="J120" s="21"/>
      <c r="K120" s="18">
        <v>2.9249999999999998</v>
      </c>
      <c r="L120" s="19">
        <f t="shared" si="2"/>
        <v>0.08</v>
      </c>
      <c r="M120" s="47">
        <f t="shared" si="3"/>
        <v>17.00791193631553</v>
      </c>
    </row>
    <row r="121" spans="10:13" x14ac:dyDescent="0.25">
      <c r="J121" s="21"/>
      <c r="K121" s="18">
        <v>2.95</v>
      </c>
      <c r="L121" s="19">
        <f t="shared" si="2"/>
        <v>0.08</v>
      </c>
      <c r="M121" s="47">
        <f t="shared" si="3"/>
        <v>17.299887924702862</v>
      </c>
    </row>
    <row r="122" spans="10:13" x14ac:dyDescent="0.25">
      <c r="J122" s="21"/>
      <c r="K122" s="18">
        <v>2.9750000000000001</v>
      </c>
      <c r="L122" s="19">
        <f t="shared" si="2"/>
        <v>0.08</v>
      </c>
      <c r="M122" s="47">
        <f t="shared" si="3"/>
        <v>17.594348815119019</v>
      </c>
    </row>
    <row r="123" spans="10:13" x14ac:dyDescent="0.25">
      <c r="J123" s="21"/>
      <c r="K123" s="18">
        <v>3</v>
      </c>
      <c r="L123" s="19">
        <f t="shared" si="2"/>
        <v>0.08</v>
      </c>
      <c r="M123" s="47">
        <f t="shared" si="3"/>
        <v>17.891294607564006</v>
      </c>
    </row>
    <row r="124" spans="10:13" x14ac:dyDescent="0.25">
      <c r="J124" s="21"/>
      <c r="K124" s="18">
        <v>3.0249999999999999</v>
      </c>
      <c r="L124" s="19">
        <f t="shared" si="2"/>
        <v>0.08</v>
      </c>
      <c r="M124" s="47">
        <f t="shared" si="3"/>
        <v>18.190725302037819</v>
      </c>
    </row>
    <row r="125" spans="10:13" x14ac:dyDescent="0.25">
      <c r="J125" s="21"/>
      <c r="K125" s="18">
        <v>3.05</v>
      </c>
      <c r="L125" s="19">
        <f t="shared" si="2"/>
        <v>0.08</v>
      </c>
      <c r="M125" s="47">
        <f t="shared" si="3"/>
        <v>18.492640898540458</v>
      </c>
    </row>
    <row r="126" spans="10:13" x14ac:dyDescent="0.25">
      <c r="J126" s="21"/>
      <c r="K126" s="18">
        <v>3.0750000000000002</v>
      </c>
      <c r="L126" s="19">
        <f t="shared" si="2"/>
        <v>0.08</v>
      </c>
      <c r="M126" s="47">
        <f t="shared" si="3"/>
        <v>18.797041397071936</v>
      </c>
    </row>
    <row r="127" spans="10:13" x14ac:dyDescent="0.25">
      <c r="J127" s="21"/>
      <c r="K127" s="18">
        <v>3.1</v>
      </c>
      <c r="L127" s="19">
        <f t="shared" si="2"/>
        <v>0.08</v>
      </c>
      <c r="M127" s="47">
        <f t="shared" si="3"/>
        <v>19.103926797632237</v>
      </c>
    </row>
    <row r="128" spans="10:13" x14ac:dyDescent="0.25">
      <c r="J128" s="21"/>
      <c r="K128" s="18">
        <v>3.125</v>
      </c>
      <c r="L128" s="19">
        <f t="shared" si="2"/>
        <v>0.08</v>
      </c>
      <c r="M128" s="47">
        <f t="shared" si="3"/>
        <v>19.41329710022136</v>
      </c>
    </row>
    <row r="129" spans="10:13" x14ac:dyDescent="0.25">
      <c r="J129" s="21"/>
      <c r="K129" s="18">
        <v>3.15</v>
      </c>
      <c r="L129" s="19">
        <f t="shared" si="2"/>
        <v>0.08</v>
      </c>
      <c r="M129" s="47">
        <f t="shared" si="3"/>
        <v>19.725152304839316</v>
      </c>
    </row>
    <row r="130" spans="10:13" x14ac:dyDescent="0.25">
      <c r="J130" s="21"/>
      <c r="K130" s="18">
        <v>3.1749999999999998</v>
      </c>
      <c r="L130" s="19">
        <f t="shared" si="2"/>
        <v>0.08</v>
      </c>
      <c r="M130" s="47">
        <f t="shared" si="3"/>
        <v>20.039492411486098</v>
      </c>
    </row>
    <row r="131" spans="10:13" x14ac:dyDescent="0.25">
      <c r="J131" s="21"/>
      <c r="K131" s="18">
        <v>3.2</v>
      </c>
      <c r="L131" s="19">
        <f t="shared" si="2"/>
        <v>0.08</v>
      </c>
      <c r="M131" s="47">
        <f t="shared" si="3"/>
        <v>20.356317420161716</v>
      </c>
    </row>
    <row r="132" spans="10:13" x14ac:dyDescent="0.25">
      <c r="J132" s="21"/>
      <c r="K132" s="18">
        <v>3.2250000000000001</v>
      </c>
      <c r="L132" s="19">
        <f t="shared" ref="L132:L195" si="4">$H$14</f>
        <v>0.08</v>
      </c>
      <c r="M132" s="47">
        <f t="shared" ref="M132:M163" si="5">L132*981*K132^2/(4*PI()^2)</f>
        <v>20.675627330866153</v>
      </c>
    </row>
    <row r="133" spans="10:13" x14ac:dyDescent="0.25">
      <c r="J133" s="21"/>
      <c r="K133" s="18">
        <v>3.25</v>
      </c>
      <c r="L133" s="19">
        <f t="shared" si="4"/>
        <v>0.08</v>
      </c>
      <c r="M133" s="47">
        <f t="shared" si="5"/>
        <v>20.997422143599422</v>
      </c>
    </row>
    <row r="134" spans="10:13" x14ac:dyDescent="0.25">
      <c r="J134" s="21"/>
      <c r="K134" s="18">
        <v>3.2749999999999999</v>
      </c>
      <c r="L134" s="19">
        <f t="shared" si="4"/>
        <v>0.08</v>
      </c>
      <c r="M134" s="47">
        <f t="shared" si="5"/>
        <v>21.321701858361518</v>
      </c>
    </row>
    <row r="135" spans="10:13" x14ac:dyDescent="0.25">
      <c r="J135" s="21"/>
      <c r="K135" s="18">
        <v>3.3</v>
      </c>
      <c r="L135" s="19">
        <f t="shared" si="4"/>
        <v>0.08</v>
      </c>
      <c r="M135" s="47">
        <f t="shared" si="5"/>
        <v>21.648466475152446</v>
      </c>
    </row>
    <row r="136" spans="10:13" x14ac:dyDescent="0.25">
      <c r="J136" s="21"/>
      <c r="K136" s="18">
        <v>3.3250000000000002</v>
      </c>
      <c r="L136" s="19">
        <f t="shared" si="4"/>
        <v>0.08</v>
      </c>
      <c r="M136" s="47">
        <f t="shared" si="5"/>
        <v>21.977715993972204</v>
      </c>
    </row>
    <row r="137" spans="10:13" x14ac:dyDescent="0.25">
      <c r="J137" s="21"/>
      <c r="K137" s="18">
        <v>3.35</v>
      </c>
      <c r="L137" s="19">
        <f t="shared" si="4"/>
        <v>0.08</v>
      </c>
      <c r="M137" s="47">
        <f t="shared" si="5"/>
        <v>22.309450414820784</v>
      </c>
    </row>
    <row r="138" spans="10:13" x14ac:dyDescent="0.25">
      <c r="J138" s="21"/>
      <c r="K138" s="18">
        <v>3.375</v>
      </c>
      <c r="L138" s="19">
        <f t="shared" si="4"/>
        <v>0.08</v>
      </c>
      <c r="M138" s="47">
        <f t="shared" si="5"/>
        <v>22.643669737698197</v>
      </c>
    </row>
    <row r="139" spans="10:13" x14ac:dyDescent="0.25">
      <c r="J139" s="21"/>
      <c r="K139" s="18">
        <v>3.4</v>
      </c>
      <c r="L139" s="19">
        <f t="shared" si="4"/>
        <v>0.08</v>
      </c>
      <c r="M139" s="47">
        <f t="shared" si="5"/>
        <v>22.980373962604432</v>
      </c>
    </row>
    <row r="140" spans="10:13" x14ac:dyDescent="0.25">
      <c r="J140" s="21"/>
      <c r="K140" s="18">
        <v>3.4249999999999998</v>
      </c>
      <c r="L140" s="19">
        <f t="shared" si="4"/>
        <v>0.08</v>
      </c>
      <c r="M140" s="47">
        <f t="shared" si="5"/>
        <v>23.3195630895395</v>
      </c>
    </row>
    <row r="141" spans="10:13" x14ac:dyDescent="0.25">
      <c r="J141" s="21"/>
      <c r="K141" s="18">
        <v>3.45</v>
      </c>
      <c r="L141" s="19">
        <f t="shared" si="4"/>
        <v>0.08</v>
      </c>
      <c r="M141" s="47">
        <f t="shared" si="5"/>
        <v>23.661237118503401</v>
      </c>
    </row>
    <row r="142" spans="10:13" x14ac:dyDescent="0.25">
      <c r="J142" s="21"/>
      <c r="K142" s="18">
        <v>3.4750000000000001</v>
      </c>
      <c r="L142" s="19">
        <f t="shared" si="4"/>
        <v>0.08</v>
      </c>
      <c r="M142" s="47">
        <f t="shared" si="5"/>
        <v>24.00539604949612</v>
      </c>
    </row>
    <row r="143" spans="10:13" x14ac:dyDescent="0.25">
      <c r="J143" s="21"/>
      <c r="K143" s="18">
        <v>3.5</v>
      </c>
      <c r="L143" s="19">
        <f t="shared" si="4"/>
        <v>0.08</v>
      </c>
      <c r="M143" s="47">
        <f t="shared" si="5"/>
        <v>24.352039882517673</v>
      </c>
    </row>
    <row r="144" spans="10:13" x14ac:dyDescent="0.25">
      <c r="J144" s="21"/>
      <c r="K144" s="18">
        <v>3.5249999999999999</v>
      </c>
      <c r="L144" s="19">
        <f t="shared" si="4"/>
        <v>0.08</v>
      </c>
      <c r="M144" s="47">
        <f t="shared" si="5"/>
        <v>24.701168617568058</v>
      </c>
    </row>
    <row r="145" spans="10:13" x14ac:dyDescent="0.25">
      <c r="J145" s="21"/>
      <c r="K145" s="18">
        <v>3.55</v>
      </c>
      <c r="L145" s="19">
        <f t="shared" si="4"/>
        <v>0.08</v>
      </c>
      <c r="M145" s="47">
        <f t="shared" si="5"/>
        <v>25.052782254647262</v>
      </c>
    </row>
    <row r="146" spans="10:13" x14ac:dyDescent="0.25">
      <c r="J146" s="21"/>
      <c r="K146" s="18">
        <v>3.5750000000000002</v>
      </c>
      <c r="L146" s="19">
        <f t="shared" si="4"/>
        <v>0.08</v>
      </c>
      <c r="M146" s="47">
        <f t="shared" si="5"/>
        <v>25.406880793755306</v>
      </c>
    </row>
    <row r="147" spans="10:13" x14ac:dyDescent="0.25">
      <c r="J147" s="21"/>
      <c r="K147" s="18">
        <v>3.6</v>
      </c>
      <c r="L147" s="19">
        <f t="shared" si="4"/>
        <v>0.08</v>
      </c>
      <c r="M147" s="47">
        <f t="shared" si="5"/>
        <v>25.763464234892172</v>
      </c>
    </row>
    <row r="148" spans="10:13" x14ac:dyDescent="0.25">
      <c r="J148" s="21"/>
      <c r="K148" s="18">
        <v>3.625</v>
      </c>
      <c r="L148" s="19">
        <f t="shared" si="4"/>
        <v>0.08</v>
      </c>
      <c r="M148" s="47">
        <f t="shared" si="5"/>
        <v>26.122532578057864</v>
      </c>
    </row>
    <row r="149" spans="10:13" x14ac:dyDescent="0.25">
      <c r="J149" s="21"/>
      <c r="K149" s="18">
        <v>3.65</v>
      </c>
      <c r="L149" s="19">
        <f t="shared" si="4"/>
        <v>0.08</v>
      </c>
      <c r="M149" s="47">
        <f t="shared" si="5"/>
        <v>26.484085823252386</v>
      </c>
    </row>
    <row r="150" spans="10:13" x14ac:dyDescent="0.25">
      <c r="J150" s="21"/>
      <c r="K150" s="18">
        <v>3.6749999999999998</v>
      </c>
      <c r="L150" s="19">
        <f t="shared" si="4"/>
        <v>0.08</v>
      </c>
      <c r="M150" s="47">
        <f t="shared" si="5"/>
        <v>26.848123970475729</v>
      </c>
    </row>
    <row r="151" spans="10:13" x14ac:dyDescent="0.25">
      <c r="J151" s="21"/>
      <c r="K151" s="18">
        <v>3.7</v>
      </c>
      <c r="L151" s="19">
        <f t="shared" si="4"/>
        <v>0.08</v>
      </c>
      <c r="M151" s="47">
        <f t="shared" si="5"/>
        <v>27.21464701972792</v>
      </c>
    </row>
    <row r="152" spans="10:13" x14ac:dyDescent="0.25">
      <c r="J152" s="21"/>
      <c r="K152" s="18">
        <v>3.7250000000000001</v>
      </c>
      <c r="L152" s="19">
        <f t="shared" si="4"/>
        <v>0.08</v>
      </c>
      <c r="M152" s="47">
        <f t="shared" si="5"/>
        <v>27.583654971008926</v>
      </c>
    </row>
    <row r="153" spans="10:13" x14ac:dyDescent="0.25">
      <c r="J153" s="21"/>
      <c r="K153" s="18">
        <v>3.75</v>
      </c>
      <c r="L153" s="19">
        <f t="shared" si="4"/>
        <v>0.08</v>
      </c>
      <c r="M153" s="47">
        <f t="shared" si="5"/>
        <v>27.955147824318757</v>
      </c>
    </row>
    <row r="154" spans="10:13" x14ac:dyDescent="0.25">
      <c r="J154" s="21"/>
      <c r="K154" s="18">
        <v>3.7749999999999999</v>
      </c>
      <c r="L154" s="19">
        <f t="shared" si="4"/>
        <v>0.08</v>
      </c>
      <c r="M154" s="47">
        <f t="shared" si="5"/>
        <v>28.329125579657422</v>
      </c>
    </row>
    <row r="155" spans="10:13" x14ac:dyDescent="0.25">
      <c r="J155" s="21"/>
      <c r="K155" s="18">
        <v>3.8</v>
      </c>
      <c r="L155" s="19">
        <f t="shared" si="4"/>
        <v>0.08</v>
      </c>
      <c r="M155" s="47">
        <f t="shared" si="5"/>
        <v>28.705588237024912</v>
      </c>
    </row>
    <row r="156" spans="10:13" x14ac:dyDescent="0.25">
      <c r="J156" s="21"/>
      <c r="K156" s="18">
        <v>3.8250000000000002</v>
      </c>
      <c r="L156" s="19">
        <f t="shared" si="4"/>
        <v>0.08</v>
      </c>
      <c r="M156" s="47">
        <f t="shared" si="5"/>
        <v>29.084535796421243</v>
      </c>
    </row>
    <row r="157" spans="10:13" x14ac:dyDescent="0.25">
      <c r="J157" s="21"/>
      <c r="K157" s="18">
        <v>3.85</v>
      </c>
      <c r="L157" s="19">
        <f t="shared" si="4"/>
        <v>0.08</v>
      </c>
      <c r="M157" s="47">
        <f t="shared" si="5"/>
        <v>29.465968257846392</v>
      </c>
    </row>
    <row r="158" spans="10:13" x14ac:dyDescent="0.25">
      <c r="J158" s="21"/>
      <c r="K158" s="18">
        <v>3.875</v>
      </c>
      <c r="L158" s="19">
        <f t="shared" si="4"/>
        <v>0.08</v>
      </c>
      <c r="M158" s="47">
        <f t="shared" si="5"/>
        <v>29.849885621300363</v>
      </c>
    </row>
    <row r="159" spans="10:13" x14ac:dyDescent="0.25">
      <c r="J159" s="21"/>
      <c r="K159" s="18">
        <v>3.9</v>
      </c>
      <c r="L159" s="19">
        <f t="shared" si="4"/>
        <v>0.08</v>
      </c>
      <c r="M159" s="47">
        <f t="shared" si="5"/>
        <v>30.23628788678317</v>
      </c>
    </row>
    <row r="160" spans="10:13" x14ac:dyDescent="0.25">
      <c r="J160" s="21"/>
      <c r="K160" s="18">
        <v>3.9249999999999998</v>
      </c>
      <c r="L160" s="19">
        <f t="shared" si="4"/>
        <v>0.08</v>
      </c>
      <c r="M160" s="47">
        <f t="shared" si="5"/>
        <v>30.6251750542948</v>
      </c>
    </row>
    <row r="161" spans="10:13" x14ac:dyDescent="0.25">
      <c r="J161" s="21"/>
      <c r="K161" s="18">
        <v>3.95</v>
      </c>
      <c r="L161" s="19">
        <f t="shared" si="4"/>
        <v>0.08</v>
      </c>
      <c r="M161" s="47">
        <f t="shared" si="5"/>
        <v>31.016547123835267</v>
      </c>
    </row>
    <row r="162" spans="10:13" x14ac:dyDescent="0.25">
      <c r="J162" s="21"/>
      <c r="K162" s="18">
        <v>3.9750000000000001</v>
      </c>
      <c r="L162" s="19">
        <f t="shared" si="4"/>
        <v>0.08</v>
      </c>
      <c r="M162" s="47">
        <f t="shared" si="5"/>
        <v>31.410404095404555</v>
      </c>
    </row>
    <row r="163" spans="10:13" x14ac:dyDescent="0.25">
      <c r="K163" s="18">
        <v>4</v>
      </c>
      <c r="L163" s="19">
        <f t="shared" si="4"/>
        <v>0.08</v>
      </c>
      <c r="M163" s="47">
        <f t="shared" si="5"/>
        <v>31.806745969002677</v>
      </c>
    </row>
    <row r="164" spans="10:13" x14ac:dyDescent="0.25">
      <c r="K164" s="18">
        <v>4.0250000000000004</v>
      </c>
      <c r="L164" s="19">
        <f t="shared" si="4"/>
        <v>0.08</v>
      </c>
      <c r="M164" s="47">
        <f t="shared" ref="M164:M227" si="6">L164*981*K164^2/(4*PI()^2)</f>
        <v>32.205572744629627</v>
      </c>
    </row>
    <row r="165" spans="10:13" x14ac:dyDescent="0.25">
      <c r="K165" s="18">
        <v>4.05</v>
      </c>
      <c r="L165" s="19">
        <f t="shared" si="4"/>
        <v>0.08</v>
      </c>
      <c r="M165" s="47">
        <f t="shared" si="6"/>
        <v>32.606884422285397</v>
      </c>
    </row>
    <row r="166" spans="10:13" x14ac:dyDescent="0.25">
      <c r="K166" s="18">
        <v>4.0750000000000002</v>
      </c>
      <c r="L166" s="19">
        <f t="shared" si="4"/>
        <v>0.08</v>
      </c>
      <c r="M166" s="47">
        <f t="shared" si="6"/>
        <v>33.010681001970006</v>
      </c>
    </row>
    <row r="167" spans="10:13" x14ac:dyDescent="0.25">
      <c r="K167" s="18">
        <v>4.0999999999999996</v>
      </c>
      <c r="L167" s="19">
        <f t="shared" si="4"/>
        <v>0.08</v>
      </c>
      <c r="M167" s="47">
        <f t="shared" si="6"/>
        <v>33.416962483683434</v>
      </c>
    </row>
    <row r="168" spans="10:13" x14ac:dyDescent="0.25">
      <c r="K168" s="18">
        <v>4.125</v>
      </c>
      <c r="L168" s="19">
        <f t="shared" si="4"/>
        <v>0.08</v>
      </c>
      <c r="M168" s="47">
        <f t="shared" si="6"/>
        <v>33.825728867425696</v>
      </c>
    </row>
    <row r="169" spans="10:13" x14ac:dyDescent="0.25">
      <c r="K169" s="18">
        <v>4.1500000000000004</v>
      </c>
      <c r="L169" s="19">
        <f t="shared" si="4"/>
        <v>0.08</v>
      </c>
      <c r="M169" s="47">
        <f t="shared" si="6"/>
        <v>34.236980153196797</v>
      </c>
    </row>
    <row r="170" spans="10:13" x14ac:dyDescent="0.25">
      <c r="K170" s="18">
        <v>4.1749999999999998</v>
      </c>
      <c r="L170" s="19">
        <f t="shared" si="4"/>
        <v>0.08</v>
      </c>
      <c r="M170" s="47">
        <f t="shared" si="6"/>
        <v>34.650716340996702</v>
      </c>
    </row>
    <row r="171" spans="10:13" x14ac:dyDescent="0.25">
      <c r="K171" s="18">
        <v>4.2</v>
      </c>
      <c r="L171" s="19">
        <f t="shared" si="4"/>
        <v>0.08</v>
      </c>
      <c r="M171" s="47">
        <f t="shared" si="6"/>
        <v>35.066937430825455</v>
      </c>
    </row>
    <row r="172" spans="10:13" x14ac:dyDescent="0.25">
      <c r="K172" s="18">
        <v>4.2249999999999996</v>
      </c>
      <c r="L172" s="19">
        <f t="shared" si="4"/>
        <v>0.08</v>
      </c>
      <c r="M172" s="47">
        <f t="shared" si="6"/>
        <v>35.485643422683019</v>
      </c>
    </row>
    <row r="173" spans="10:13" x14ac:dyDescent="0.25">
      <c r="K173" s="18">
        <v>4.25</v>
      </c>
      <c r="L173" s="19">
        <f t="shared" si="4"/>
        <v>0.08</v>
      </c>
      <c r="M173" s="47">
        <f t="shared" si="6"/>
        <v>35.90683431656943</v>
      </c>
    </row>
    <row r="174" spans="10:13" x14ac:dyDescent="0.25">
      <c r="K174" s="18">
        <v>4.2750000000000004</v>
      </c>
      <c r="L174" s="19">
        <f t="shared" si="4"/>
        <v>0.08</v>
      </c>
      <c r="M174" s="47">
        <f t="shared" si="6"/>
        <v>36.330510112484667</v>
      </c>
    </row>
    <row r="175" spans="10:13" x14ac:dyDescent="0.25">
      <c r="K175" s="18">
        <v>4.3</v>
      </c>
      <c r="L175" s="19">
        <f t="shared" si="4"/>
        <v>0.08</v>
      </c>
      <c r="M175" s="47">
        <f t="shared" si="6"/>
        <v>36.756670810428716</v>
      </c>
    </row>
    <row r="176" spans="10:13" x14ac:dyDescent="0.25">
      <c r="K176" s="18">
        <v>4.3250000000000002</v>
      </c>
      <c r="L176" s="19">
        <f t="shared" si="4"/>
        <v>0.08</v>
      </c>
      <c r="M176" s="47">
        <f t="shared" si="6"/>
        <v>37.185316410401612</v>
      </c>
    </row>
    <row r="177" spans="11:13" x14ac:dyDescent="0.25">
      <c r="K177" s="18">
        <v>4.3499999999999996</v>
      </c>
      <c r="L177" s="19">
        <f t="shared" si="4"/>
        <v>0.08</v>
      </c>
      <c r="M177" s="47">
        <f t="shared" si="6"/>
        <v>37.616446912403319</v>
      </c>
    </row>
    <row r="178" spans="11:13" x14ac:dyDescent="0.25">
      <c r="K178" s="18">
        <v>4.375</v>
      </c>
      <c r="L178" s="19">
        <f t="shared" si="4"/>
        <v>0.08</v>
      </c>
      <c r="M178" s="47">
        <f t="shared" si="6"/>
        <v>38.050062316433866</v>
      </c>
    </row>
    <row r="179" spans="11:13" x14ac:dyDescent="0.25">
      <c r="K179" s="18">
        <v>4.4000000000000004</v>
      </c>
      <c r="L179" s="19">
        <f t="shared" si="4"/>
        <v>0.08</v>
      </c>
      <c r="M179" s="47">
        <f t="shared" si="6"/>
        <v>38.486162622493246</v>
      </c>
    </row>
    <row r="180" spans="11:13" x14ac:dyDescent="0.25">
      <c r="K180" s="18">
        <v>4.4249999999999998</v>
      </c>
      <c r="L180" s="19">
        <f t="shared" si="4"/>
        <v>0.08</v>
      </c>
      <c r="M180" s="47">
        <f t="shared" si="6"/>
        <v>38.924747830581438</v>
      </c>
    </row>
    <row r="181" spans="11:13" x14ac:dyDescent="0.25">
      <c r="K181" s="18">
        <v>4.45</v>
      </c>
      <c r="L181" s="19">
        <f t="shared" si="4"/>
        <v>0.08</v>
      </c>
      <c r="M181" s="47">
        <f t="shared" si="6"/>
        <v>39.365817940698477</v>
      </c>
    </row>
    <row r="182" spans="11:13" x14ac:dyDescent="0.25">
      <c r="K182" s="18">
        <v>4.4749999999999996</v>
      </c>
      <c r="L182" s="19">
        <f t="shared" si="4"/>
        <v>0.08</v>
      </c>
      <c r="M182" s="47">
        <f t="shared" si="6"/>
        <v>39.809372952844328</v>
      </c>
    </row>
    <row r="183" spans="11:13" x14ac:dyDescent="0.25">
      <c r="K183" s="18">
        <v>4.5</v>
      </c>
      <c r="L183" s="19">
        <f t="shared" si="4"/>
        <v>0.08</v>
      </c>
      <c r="M183" s="47">
        <f t="shared" si="6"/>
        <v>40.255412867019011</v>
      </c>
    </row>
    <row r="184" spans="11:13" x14ac:dyDescent="0.25">
      <c r="K184" s="18">
        <v>4.5250000000000004</v>
      </c>
      <c r="L184" s="19">
        <f t="shared" si="4"/>
        <v>0.08</v>
      </c>
      <c r="M184" s="47">
        <f t="shared" si="6"/>
        <v>40.703937683222534</v>
      </c>
    </row>
    <row r="185" spans="11:13" x14ac:dyDescent="0.25">
      <c r="K185" s="18">
        <v>4.55</v>
      </c>
      <c r="L185" s="19">
        <f t="shared" si="4"/>
        <v>0.08</v>
      </c>
      <c r="M185" s="47">
        <f t="shared" si="6"/>
        <v>41.154947401454862</v>
      </c>
    </row>
    <row r="186" spans="11:13" x14ac:dyDescent="0.25">
      <c r="K186" s="18">
        <v>4.5750000000000002</v>
      </c>
      <c r="L186" s="19">
        <f t="shared" si="4"/>
        <v>0.08</v>
      </c>
      <c r="M186" s="47">
        <f t="shared" si="6"/>
        <v>41.608442021716044</v>
      </c>
    </row>
    <row r="187" spans="11:13" x14ac:dyDescent="0.25">
      <c r="K187" s="18">
        <v>4.5999999999999996</v>
      </c>
      <c r="L187" s="19">
        <f t="shared" si="4"/>
        <v>0.08</v>
      </c>
      <c r="M187" s="47">
        <f t="shared" si="6"/>
        <v>42.064421544006031</v>
      </c>
    </row>
    <row r="188" spans="11:13" x14ac:dyDescent="0.25">
      <c r="K188" s="18">
        <v>4.625</v>
      </c>
      <c r="L188" s="19">
        <f t="shared" si="4"/>
        <v>0.08</v>
      </c>
      <c r="M188" s="47">
        <f t="shared" si="6"/>
        <v>42.522885968324871</v>
      </c>
    </row>
    <row r="189" spans="11:13" x14ac:dyDescent="0.25">
      <c r="K189" s="18">
        <v>4.6500000000000004</v>
      </c>
      <c r="L189" s="19">
        <f t="shared" si="4"/>
        <v>0.08</v>
      </c>
      <c r="M189" s="47">
        <f t="shared" si="6"/>
        <v>42.983835294672531</v>
      </c>
    </row>
    <row r="190" spans="11:13" x14ac:dyDescent="0.25">
      <c r="K190" s="18">
        <v>4.6749999999999998</v>
      </c>
      <c r="L190" s="19">
        <f t="shared" si="4"/>
        <v>0.08</v>
      </c>
      <c r="M190" s="47">
        <f t="shared" si="6"/>
        <v>43.447269523049009</v>
      </c>
    </row>
    <row r="191" spans="11:13" x14ac:dyDescent="0.25">
      <c r="K191" s="18">
        <v>4.7</v>
      </c>
      <c r="L191" s="19">
        <f t="shared" si="4"/>
        <v>0.08</v>
      </c>
      <c r="M191" s="47">
        <f t="shared" si="6"/>
        <v>43.913188653454327</v>
      </c>
    </row>
    <row r="192" spans="11:13" x14ac:dyDescent="0.25">
      <c r="K192" s="18">
        <v>4.7249999999999996</v>
      </c>
      <c r="L192" s="19">
        <f t="shared" si="4"/>
        <v>0.08</v>
      </c>
      <c r="M192" s="47">
        <f t="shared" si="6"/>
        <v>44.38159268588845</v>
      </c>
    </row>
    <row r="193" spans="11:13" x14ac:dyDescent="0.25">
      <c r="K193" s="18">
        <v>4.75</v>
      </c>
      <c r="L193" s="19">
        <f t="shared" si="4"/>
        <v>0.08</v>
      </c>
      <c r="M193" s="47">
        <f t="shared" si="6"/>
        <v>44.852481620351433</v>
      </c>
    </row>
    <row r="194" spans="11:13" x14ac:dyDescent="0.25">
      <c r="K194" s="18">
        <v>4.7750000000000004</v>
      </c>
      <c r="L194" s="19">
        <f t="shared" si="4"/>
        <v>0.08</v>
      </c>
      <c r="M194" s="47">
        <f t="shared" si="6"/>
        <v>45.325855456843236</v>
      </c>
    </row>
    <row r="195" spans="11:13" x14ac:dyDescent="0.25">
      <c r="K195" s="18">
        <v>4.8</v>
      </c>
      <c r="L195" s="19">
        <f t="shared" si="4"/>
        <v>0.08</v>
      </c>
      <c r="M195" s="47">
        <f t="shared" si="6"/>
        <v>45.80171419536385</v>
      </c>
    </row>
    <row r="196" spans="11:13" x14ac:dyDescent="0.25">
      <c r="K196" s="18">
        <v>4.8250000000000002</v>
      </c>
      <c r="L196" s="19">
        <f t="shared" ref="L196:L259" si="7">$H$14</f>
        <v>0.08</v>
      </c>
      <c r="M196" s="47">
        <f t="shared" si="6"/>
        <v>46.280057835913311</v>
      </c>
    </row>
    <row r="197" spans="11:13" x14ac:dyDescent="0.25">
      <c r="K197" s="18">
        <v>4.8499999999999996</v>
      </c>
      <c r="L197" s="19">
        <f t="shared" si="7"/>
        <v>0.08</v>
      </c>
      <c r="M197" s="47">
        <f t="shared" si="6"/>
        <v>46.760886378491584</v>
      </c>
    </row>
    <row r="198" spans="11:13" x14ac:dyDescent="0.25">
      <c r="K198" s="18">
        <v>4.875</v>
      </c>
      <c r="L198" s="19">
        <f t="shared" si="7"/>
        <v>0.08</v>
      </c>
      <c r="M198" s="47">
        <f t="shared" si="6"/>
        <v>47.244199823098704</v>
      </c>
    </row>
    <row r="199" spans="11:13" x14ac:dyDescent="0.25">
      <c r="K199" s="18">
        <v>4.9000000000000004</v>
      </c>
      <c r="L199" s="19">
        <f t="shared" si="7"/>
        <v>0.08</v>
      </c>
      <c r="M199" s="47">
        <f t="shared" si="6"/>
        <v>47.729998169734657</v>
      </c>
    </row>
    <row r="200" spans="11:13" x14ac:dyDescent="0.25">
      <c r="K200" s="18">
        <v>4.9249999999999998</v>
      </c>
      <c r="L200" s="19">
        <f t="shared" si="7"/>
        <v>0.08</v>
      </c>
      <c r="M200" s="47">
        <f t="shared" si="6"/>
        <v>48.218281418399407</v>
      </c>
    </row>
    <row r="201" spans="11:13" x14ac:dyDescent="0.25">
      <c r="K201" s="18">
        <v>4.95</v>
      </c>
      <c r="L201" s="19">
        <f t="shared" si="7"/>
        <v>0.08</v>
      </c>
      <c r="M201" s="47">
        <f t="shared" si="6"/>
        <v>48.709049569093011</v>
      </c>
    </row>
    <row r="202" spans="11:13" x14ac:dyDescent="0.25">
      <c r="K202" s="18">
        <v>4.9749999999999996</v>
      </c>
      <c r="L202" s="19">
        <f t="shared" si="7"/>
        <v>0.08</v>
      </c>
      <c r="M202" s="47">
        <f t="shared" si="6"/>
        <v>49.20230262181542</v>
      </c>
    </row>
    <row r="203" spans="11:13" x14ac:dyDescent="0.25">
      <c r="K203" s="18">
        <v>5</v>
      </c>
      <c r="L203" s="19">
        <f t="shared" si="7"/>
        <v>0.08</v>
      </c>
      <c r="M203" s="47">
        <f t="shared" si="6"/>
        <v>49.698040576566683</v>
      </c>
    </row>
    <row r="204" spans="11:13" x14ac:dyDescent="0.25">
      <c r="K204" s="18">
        <v>5.0250000000000004</v>
      </c>
      <c r="L204" s="19">
        <f t="shared" si="7"/>
        <v>0.08</v>
      </c>
      <c r="M204" s="47">
        <f t="shared" si="6"/>
        <v>50.196263433346772</v>
      </c>
    </row>
    <row r="205" spans="11:13" x14ac:dyDescent="0.25">
      <c r="K205" s="18">
        <v>5.05</v>
      </c>
      <c r="L205" s="19">
        <f t="shared" si="7"/>
        <v>0.08</v>
      </c>
      <c r="M205" s="47">
        <f t="shared" si="6"/>
        <v>50.696971192155665</v>
      </c>
    </row>
    <row r="206" spans="11:13" x14ac:dyDescent="0.25">
      <c r="K206" s="18">
        <v>5.0750000000000002</v>
      </c>
      <c r="L206" s="19">
        <f t="shared" si="7"/>
        <v>0.08</v>
      </c>
      <c r="M206" s="47">
        <f t="shared" si="6"/>
        <v>51.200163852993413</v>
      </c>
    </row>
    <row r="207" spans="11:13" x14ac:dyDescent="0.25">
      <c r="K207" s="18">
        <v>5.0999999999999996</v>
      </c>
      <c r="L207" s="19">
        <f t="shared" si="7"/>
        <v>0.08</v>
      </c>
      <c r="M207" s="47">
        <f t="shared" si="6"/>
        <v>51.705841415859972</v>
      </c>
    </row>
    <row r="208" spans="11:13" x14ac:dyDescent="0.25">
      <c r="K208" s="18">
        <v>5.125</v>
      </c>
      <c r="L208" s="19">
        <f t="shared" si="7"/>
        <v>0.08</v>
      </c>
      <c r="M208" s="47">
        <f t="shared" si="6"/>
        <v>52.214003880755371</v>
      </c>
    </row>
    <row r="209" spans="11:13" x14ac:dyDescent="0.25">
      <c r="K209" s="18">
        <v>5.15</v>
      </c>
      <c r="L209" s="19">
        <f t="shared" si="7"/>
        <v>0.08</v>
      </c>
      <c r="M209" s="47">
        <f t="shared" si="6"/>
        <v>52.724651247679603</v>
      </c>
    </row>
    <row r="210" spans="11:13" x14ac:dyDescent="0.25">
      <c r="K210" s="18">
        <v>5.1749999999999998</v>
      </c>
      <c r="L210" s="19">
        <f t="shared" si="7"/>
        <v>0.08</v>
      </c>
      <c r="M210" s="47">
        <f t="shared" si="6"/>
        <v>53.237783516632639</v>
      </c>
    </row>
    <row r="211" spans="11:13" x14ac:dyDescent="0.25">
      <c r="K211" s="18">
        <v>5.2</v>
      </c>
      <c r="L211" s="19">
        <f t="shared" si="7"/>
        <v>0.08</v>
      </c>
      <c r="M211" s="47">
        <f t="shared" si="6"/>
        <v>53.753400687614523</v>
      </c>
    </row>
    <row r="212" spans="11:13" x14ac:dyDescent="0.25">
      <c r="K212" s="18">
        <v>5.2249999999999996</v>
      </c>
      <c r="L212" s="19">
        <f t="shared" si="7"/>
        <v>0.08</v>
      </c>
      <c r="M212" s="47">
        <f t="shared" si="6"/>
        <v>54.271502760625225</v>
      </c>
    </row>
    <row r="213" spans="11:13" x14ac:dyDescent="0.25">
      <c r="K213" s="18">
        <v>5.25</v>
      </c>
      <c r="L213" s="19">
        <f t="shared" si="7"/>
        <v>0.08</v>
      </c>
      <c r="M213" s="47">
        <f t="shared" si="6"/>
        <v>54.792089735664767</v>
      </c>
    </row>
    <row r="214" spans="11:13" x14ac:dyDescent="0.25">
      <c r="K214" s="18">
        <v>5.2750000000000004</v>
      </c>
      <c r="L214" s="19">
        <f t="shared" si="7"/>
        <v>0.08</v>
      </c>
      <c r="M214" s="47">
        <f t="shared" si="6"/>
        <v>55.315161612733135</v>
      </c>
    </row>
    <row r="215" spans="11:13" x14ac:dyDescent="0.25">
      <c r="K215" s="18">
        <v>5.3</v>
      </c>
      <c r="L215" s="19">
        <f t="shared" si="7"/>
        <v>0.08</v>
      </c>
      <c r="M215" s="47">
        <f t="shared" si="6"/>
        <v>55.840718391830322</v>
      </c>
    </row>
    <row r="216" spans="11:13" x14ac:dyDescent="0.25">
      <c r="K216" s="18">
        <v>5.3250000000000002</v>
      </c>
      <c r="L216" s="19">
        <f t="shared" si="7"/>
        <v>0.08</v>
      </c>
      <c r="M216" s="47">
        <f t="shared" si="6"/>
        <v>56.368760072956348</v>
      </c>
    </row>
    <row r="217" spans="11:13" x14ac:dyDescent="0.25">
      <c r="K217" s="18">
        <v>5.35</v>
      </c>
      <c r="L217" s="19">
        <f t="shared" si="7"/>
        <v>0.08</v>
      </c>
      <c r="M217" s="47">
        <f t="shared" si="6"/>
        <v>56.899286656111187</v>
      </c>
    </row>
    <row r="218" spans="11:13" x14ac:dyDescent="0.25">
      <c r="K218" s="18">
        <v>5.375</v>
      </c>
      <c r="L218" s="19">
        <f t="shared" si="7"/>
        <v>0.08</v>
      </c>
      <c r="M218" s="47">
        <f t="shared" si="6"/>
        <v>57.432298141294879</v>
      </c>
    </row>
    <row r="219" spans="11:13" x14ac:dyDescent="0.25">
      <c r="K219" s="18">
        <v>5.3999999999999897</v>
      </c>
      <c r="L219" s="19">
        <f t="shared" si="7"/>
        <v>0.08</v>
      </c>
      <c r="M219" s="47">
        <f t="shared" si="6"/>
        <v>57.967794528507156</v>
      </c>
    </row>
    <row r="220" spans="11:13" x14ac:dyDescent="0.25">
      <c r="K220" s="18">
        <v>5.4249999999999901</v>
      </c>
      <c r="L220" s="19">
        <f t="shared" si="7"/>
        <v>0.08</v>
      </c>
      <c r="M220" s="47">
        <f t="shared" si="6"/>
        <v>58.505775817748493</v>
      </c>
    </row>
    <row r="221" spans="11:13" x14ac:dyDescent="0.25">
      <c r="K221" s="18">
        <v>5.4499999999999904</v>
      </c>
      <c r="L221" s="19">
        <f t="shared" si="7"/>
        <v>0.08</v>
      </c>
      <c r="M221" s="47">
        <f t="shared" si="6"/>
        <v>59.04624200901867</v>
      </c>
    </row>
    <row r="222" spans="11:13" x14ac:dyDescent="0.25">
      <c r="K222" s="18">
        <v>5.4749999999999899</v>
      </c>
      <c r="L222" s="19">
        <f t="shared" si="7"/>
        <v>0.08</v>
      </c>
      <c r="M222" s="47">
        <f t="shared" si="6"/>
        <v>59.589193102317651</v>
      </c>
    </row>
    <row r="223" spans="11:13" x14ac:dyDescent="0.25">
      <c r="K223" s="18">
        <v>5.4999999999999902</v>
      </c>
      <c r="L223" s="19">
        <f t="shared" si="7"/>
        <v>0.08</v>
      </c>
      <c r="M223" s="47">
        <f t="shared" si="6"/>
        <v>60.134629097645472</v>
      </c>
    </row>
    <row r="224" spans="11:13" x14ac:dyDescent="0.25">
      <c r="K224" s="18">
        <v>5.5249999999999897</v>
      </c>
      <c r="L224" s="19">
        <f t="shared" si="7"/>
        <v>0.08</v>
      </c>
      <c r="M224" s="47">
        <f t="shared" si="6"/>
        <v>60.682549995002113</v>
      </c>
    </row>
    <row r="225" spans="11:13" x14ac:dyDescent="0.25">
      <c r="K225" s="18">
        <v>5.5499999999999901</v>
      </c>
      <c r="L225" s="19">
        <f t="shared" si="7"/>
        <v>0.08</v>
      </c>
      <c r="M225" s="47">
        <f t="shared" si="6"/>
        <v>61.232955794387593</v>
      </c>
    </row>
    <row r="226" spans="11:13" x14ac:dyDescent="0.25">
      <c r="K226" s="18">
        <v>5.5749999999999904</v>
      </c>
      <c r="L226" s="19">
        <f t="shared" si="7"/>
        <v>0.08</v>
      </c>
      <c r="M226" s="47">
        <f t="shared" si="6"/>
        <v>61.785846495801898</v>
      </c>
    </row>
    <row r="227" spans="11:13" x14ac:dyDescent="0.25">
      <c r="K227" s="18">
        <v>5.5999999999999899</v>
      </c>
      <c r="L227" s="19">
        <f t="shared" si="7"/>
        <v>0.08</v>
      </c>
      <c r="M227" s="47">
        <f t="shared" si="6"/>
        <v>62.341222099245023</v>
      </c>
    </row>
    <row r="228" spans="11:13" x14ac:dyDescent="0.25">
      <c r="K228" s="18">
        <v>5.6249999999999902</v>
      </c>
      <c r="L228" s="19">
        <f t="shared" si="7"/>
        <v>0.08</v>
      </c>
      <c r="M228" s="47">
        <f t="shared" ref="M228:M291" si="8">L228*981*K228^2/(4*PI()^2)</f>
        <v>62.899082604716988</v>
      </c>
    </row>
    <row r="229" spans="11:13" x14ac:dyDescent="0.25">
      <c r="K229" s="18">
        <v>5.6499999999999897</v>
      </c>
      <c r="L229" s="19">
        <f t="shared" si="7"/>
        <v>0.08</v>
      </c>
      <c r="M229" s="47">
        <f t="shared" si="8"/>
        <v>63.459428012217757</v>
      </c>
    </row>
    <row r="230" spans="11:13" x14ac:dyDescent="0.25">
      <c r="K230" s="18">
        <v>5.6749999999999901</v>
      </c>
      <c r="L230" s="19">
        <f t="shared" si="7"/>
        <v>0.08</v>
      </c>
      <c r="M230" s="47">
        <f t="shared" si="8"/>
        <v>64.022258321747387</v>
      </c>
    </row>
    <row r="231" spans="11:13" x14ac:dyDescent="0.25">
      <c r="K231" s="18">
        <v>5.6999999999999904</v>
      </c>
      <c r="L231" s="19">
        <f t="shared" si="7"/>
        <v>0.08</v>
      </c>
      <c r="M231" s="47">
        <f t="shared" si="8"/>
        <v>64.587573533305843</v>
      </c>
    </row>
    <row r="232" spans="11:13" x14ac:dyDescent="0.25">
      <c r="K232" s="18">
        <v>5.7249999999999899</v>
      </c>
      <c r="L232" s="19">
        <f t="shared" si="7"/>
        <v>0.08</v>
      </c>
      <c r="M232" s="47">
        <f t="shared" si="8"/>
        <v>65.155373646893111</v>
      </c>
    </row>
    <row r="233" spans="11:13" x14ac:dyDescent="0.25">
      <c r="K233" s="18">
        <v>5.7499999999999902</v>
      </c>
      <c r="L233" s="19">
        <f t="shared" si="7"/>
        <v>0.08</v>
      </c>
      <c r="M233" s="47">
        <f t="shared" si="8"/>
        <v>65.725658662509218</v>
      </c>
    </row>
    <row r="234" spans="11:13" x14ac:dyDescent="0.25">
      <c r="K234" s="18">
        <v>5.7749999999999897</v>
      </c>
      <c r="L234" s="19">
        <f t="shared" si="7"/>
        <v>0.08</v>
      </c>
      <c r="M234" s="47">
        <f t="shared" si="8"/>
        <v>66.298428580154123</v>
      </c>
    </row>
    <row r="235" spans="11:13" x14ac:dyDescent="0.25">
      <c r="K235" s="18">
        <v>5.7999999999999901</v>
      </c>
      <c r="L235" s="19">
        <f t="shared" si="7"/>
        <v>0.08</v>
      </c>
      <c r="M235" s="47">
        <f t="shared" si="8"/>
        <v>66.873683399827911</v>
      </c>
    </row>
    <row r="236" spans="11:13" x14ac:dyDescent="0.25">
      <c r="K236" s="18">
        <v>5.8249999999999904</v>
      </c>
      <c r="L236" s="19">
        <f t="shared" si="7"/>
        <v>0.08</v>
      </c>
      <c r="M236" s="47">
        <f t="shared" si="8"/>
        <v>67.451423121530496</v>
      </c>
    </row>
    <row r="237" spans="11:13" x14ac:dyDescent="0.25">
      <c r="K237" s="18">
        <v>5.8499999999999899</v>
      </c>
      <c r="L237" s="19">
        <f t="shared" si="7"/>
        <v>0.08</v>
      </c>
      <c r="M237" s="47">
        <f t="shared" si="8"/>
        <v>68.031647745261907</v>
      </c>
    </row>
    <row r="238" spans="11:13" x14ac:dyDescent="0.25">
      <c r="K238" s="18">
        <v>5.8749999999999902</v>
      </c>
      <c r="L238" s="19">
        <f t="shared" si="7"/>
        <v>0.08</v>
      </c>
      <c r="M238" s="47">
        <f t="shared" si="8"/>
        <v>68.614357271022143</v>
      </c>
    </row>
    <row r="239" spans="11:13" x14ac:dyDescent="0.25">
      <c r="K239" s="18">
        <v>5.8999999999999897</v>
      </c>
      <c r="L239" s="19">
        <f t="shared" si="7"/>
        <v>0.08</v>
      </c>
      <c r="M239" s="47">
        <f t="shared" si="8"/>
        <v>69.199551698811206</v>
      </c>
    </row>
    <row r="240" spans="11:13" x14ac:dyDescent="0.25">
      <c r="K240" s="18">
        <v>5.9249999999999901</v>
      </c>
      <c r="L240" s="19">
        <f t="shared" si="7"/>
        <v>0.08</v>
      </c>
      <c r="M240" s="47">
        <f t="shared" si="8"/>
        <v>69.787231028629108</v>
      </c>
    </row>
    <row r="241" spans="11:13" x14ac:dyDescent="0.25">
      <c r="K241" s="18">
        <v>5.9499999999999904</v>
      </c>
      <c r="L241" s="19">
        <f t="shared" si="7"/>
        <v>0.08</v>
      </c>
      <c r="M241" s="47">
        <f t="shared" si="8"/>
        <v>70.377395260475836</v>
      </c>
    </row>
    <row r="242" spans="11:13" x14ac:dyDescent="0.25">
      <c r="K242" s="18">
        <v>5.9749999999999899</v>
      </c>
      <c r="L242" s="19">
        <f t="shared" si="7"/>
        <v>0.08</v>
      </c>
      <c r="M242" s="47">
        <f t="shared" si="8"/>
        <v>70.970044394351405</v>
      </c>
    </row>
    <row r="243" spans="11:13" x14ac:dyDescent="0.25">
      <c r="K243" s="18">
        <v>5.9999999999999902</v>
      </c>
      <c r="L243" s="19">
        <f t="shared" si="7"/>
        <v>0.08</v>
      </c>
      <c r="M243" s="47">
        <f t="shared" si="8"/>
        <v>71.565178430255799</v>
      </c>
    </row>
    <row r="244" spans="11:13" x14ac:dyDescent="0.25">
      <c r="K244" s="18">
        <v>6.0249999999999897</v>
      </c>
      <c r="L244" s="19">
        <f t="shared" si="7"/>
        <v>0.08</v>
      </c>
      <c r="M244" s="47">
        <f t="shared" si="8"/>
        <v>72.16279736818899</v>
      </c>
    </row>
    <row r="245" spans="11:13" x14ac:dyDescent="0.25">
      <c r="K245" s="18">
        <v>6.0499999999999901</v>
      </c>
      <c r="L245" s="19">
        <f t="shared" si="7"/>
        <v>0.08</v>
      </c>
      <c r="M245" s="47">
        <f t="shared" si="8"/>
        <v>72.762901208151035</v>
      </c>
    </row>
    <row r="246" spans="11:13" x14ac:dyDescent="0.25">
      <c r="K246" s="18">
        <v>6.0749999999999904</v>
      </c>
      <c r="L246" s="19">
        <f t="shared" si="7"/>
        <v>0.08</v>
      </c>
      <c r="M246" s="47">
        <f t="shared" si="8"/>
        <v>73.365489950141935</v>
      </c>
    </row>
    <row r="247" spans="11:13" x14ac:dyDescent="0.25">
      <c r="K247" s="18">
        <v>6.0999999999999899</v>
      </c>
      <c r="L247" s="19">
        <f t="shared" si="7"/>
        <v>0.08</v>
      </c>
      <c r="M247" s="47">
        <f t="shared" si="8"/>
        <v>73.97056359416159</v>
      </c>
    </row>
    <row r="248" spans="11:13" x14ac:dyDescent="0.25">
      <c r="K248" s="18">
        <v>6.1249999999999902</v>
      </c>
      <c r="L248" s="19">
        <f t="shared" si="7"/>
        <v>0.08</v>
      </c>
      <c r="M248" s="47">
        <f t="shared" si="8"/>
        <v>74.578122140210141</v>
      </c>
    </row>
    <row r="249" spans="11:13" x14ac:dyDescent="0.25">
      <c r="K249" s="18">
        <v>6.1499999999999897</v>
      </c>
      <c r="L249" s="19">
        <f t="shared" si="7"/>
        <v>0.08</v>
      </c>
      <c r="M249" s="47">
        <f t="shared" si="8"/>
        <v>75.188165588287475</v>
      </c>
    </row>
    <row r="250" spans="11:13" x14ac:dyDescent="0.25">
      <c r="K250" s="18">
        <v>6.1749999999999901</v>
      </c>
      <c r="L250" s="19">
        <f t="shared" si="7"/>
        <v>0.08</v>
      </c>
      <c r="M250" s="47">
        <f t="shared" si="8"/>
        <v>75.800693938393678</v>
      </c>
    </row>
    <row r="251" spans="11:13" x14ac:dyDescent="0.25">
      <c r="K251" s="18">
        <v>6.1999999999999904</v>
      </c>
      <c r="L251" s="19">
        <f t="shared" si="7"/>
        <v>0.08</v>
      </c>
      <c r="M251" s="47">
        <f t="shared" si="8"/>
        <v>76.415707190528707</v>
      </c>
    </row>
    <row r="252" spans="11:13" x14ac:dyDescent="0.25">
      <c r="K252" s="18">
        <v>6.2249999999999899</v>
      </c>
      <c r="L252" s="19">
        <f t="shared" si="7"/>
        <v>0.08</v>
      </c>
      <c r="M252" s="47">
        <f t="shared" si="8"/>
        <v>77.033205344692519</v>
      </c>
    </row>
    <row r="253" spans="11:13" x14ac:dyDescent="0.25">
      <c r="K253" s="18">
        <v>6.2499999999999902</v>
      </c>
      <c r="L253" s="19">
        <f t="shared" si="7"/>
        <v>0.08</v>
      </c>
      <c r="M253" s="47">
        <f t="shared" si="8"/>
        <v>77.653188400885199</v>
      </c>
    </row>
    <row r="254" spans="11:13" x14ac:dyDescent="0.25">
      <c r="K254" s="18">
        <v>6.2749999999999897</v>
      </c>
      <c r="L254" s="19">
        <f t="shared" si="7"/>
        <v>0.08</v>
      </c>
      <c r="M254" s="47">
        <f t="shared" si="8"/>
        <v>78.275656359106691</v>
      </c>
    </row>
    <row r="255" spans="11:13" x14ac:dyDescent="0.25">
      <c r="K255" s="18">
        <v>6.2999999999999901</v>
      </c>
      <c r="L255" s="19">
        <f t="shared" si="7"/>
        <v>0.08</v>
      </c>
      <c r="M255" s="47">
        <f t="shared" si="8"/>
        <v>78.900609219357023</v>
      </c>
    </row>
    <row r="256" spans="11:13" x14ac:dyDescent="0.25">
      <c r="K256" s="18">
        <v>6.3249999999999904</v>
      </c>
      <c r="L256" s="19">
        <f t="shared" si="7"/>
        <v>0.08</v>
      </c>
      <c r="M256" s="47">
        <f t="shared" si="8"/>
        <v>79.52804698163618</v>
      </c>
    </row>
    <row r="257" spans="11:13" x14ac:dyDescent="0.25">
      <c r="K257" s="18">
        <v>6.3499999999999899</v>
      </c>
      <c r="L257" s="19">
        <f t="shared" si="7"/>
        <v>0.08</v>
      </c>
      <c r="M257" s="47">
        <f t="shared" si="8"/>
        <v>80.157969645944135</v>
      </c>
    </row>
    <row r="258" spans="11:13" x14ac:dyDescent="0.25">
      <c r="K258" s="18">
        <v>6.3749999999999902</v>
      </c>
      <c r="L258" s="19">
        <f t="shared" si="7"/>
        <v>0.08</v>
      </c>
      <c r="M258" s="47">
        <f t="shared" si="8"/>
        <v>80.790377212280958</v>
      </c>
    </row>
    <row r="259" spans="11:13" x14ac:dyDescent="0.25">
      <c r="K259" s="18">
        <v>6.3999999999999897</v>
      </c>
      <c r="L259" s="19">
        <f t="shared" si="7"/>
        <v>0.08</v>
      </c>
      <c r="M259" s="47">
        <f t="shared" si="8"/>
        <v>81.425269680646593</v>
      </c>
    </row>
    <row r="260" spans="11:13" x14ac:dyDescent="0.25">
      <c r="K260" s="18">
        <v>6.4249999999999901</v>
      </c>
      <c r="L260" s="19">
        <f t="shared" ref="L260:L323" si="9">$H$14</f>
        <v>0.08</v>
      </c>
      <c r="M260" s="47">
        <f t="shared" si="8"/>
        <v>82.062647051041068</v>
      </c>
    </row>
    <row r="261" spans="11:13" x14ac:dyDescent="0.25">
      <c r="K261" s="18">
        <v>6.4499999999999904</v>
      </c>
      <c r="L261" s="19">
        <f t="shared" si="9"/>
        <v>0.08</v>
      </c>
      <c r="M261" s="47">
        <f t="shared" si="8"/>
        <v>82.702509323464383</v>
      </c>
    </row>
    <row r="262" spans="11:13" x14ac:dyDescent="0.25">
      <c r="K262" s="18">
        <v>6.4749999999999899</v>
      </c>
      <c r="L262" s="19">
        <f t="shared" si="9"/>
        <v>0.08</v>
      </c>
      <c r="M262" s="47">
        <f t="shared" si="8"/>
        <v>83.344856497916481</v>
      </c>
    </row>
    <row r="263" spans="11:13" x14ac:dyDescent="0.25">
      <c r="K263" s="18">
        <v>6.4999999999999902</v>
      </c>
      <c r="L263" s="19">
        <f t="shared" si="9"/>
        <v>0.08</v>
      </c>
      <c r="M263" s="47">
        <f t="shared" si="8"/>
        <v>83.989688574397448</v>
      </c>
    </row>
    <row r="264" spans="11:13" x14ac:dyDescent="0.25">
      <c r="K264" s="18">
        <v>6.5249999999999897</v>
      </c>
      <c r="L264" s="19">
        <f t="shared" si="9"/>
        <v>0.08</v>
      </c>
      <c r="M264" s="47">
        <f t="shared" si="8"/>
        <v>84.637005552907212</v>
      </c>
    </row>
    <row r="265" spans="11:13" x14ac:dyDescent="0.25">
      <c r="K265" s="18">
        <v>6.5499999999999901</v>
      </c>
      <c r="L265" s="19">
        <f t="shared" si="9"/>
        <v>0.08</v>
      </c>
      <c r="M265" s="47">
        <f t="shared" si="8"/>
        <v>85.286807433445816</v>
      </c>
    </row>
    <row r="266" spans="11:13" x14ac:dyDescent="0.25">
      <c r="K266" s="18">
        <v>6.5749999999999904</v>
      </c>
      <c r="L266" s="19">
        <f t="shared" si="9"/>
        <v>0.08</v>
      </c>
      <c r="M266" s="47">
        <f t="shared" si="8"/>
        <v>85.939094216013274</v>
      </c>
    </row>
    <row r="267" spans="11:13" x14ac:dyDescent="0.25">
      <c r="K267" s="18">
        <v>6.5999999999999899</v>
      </c>
      <c r="L267" s="19">
        <f t="shared" si="9"/>
        <v>0.08</v>
      </c>
      <c r="M267" s="47">
        <f t="shared" si="8"/>
        <v>86.593865900609515</v>
      </c>
    </row>
    <row r="268" spans="11:13" x14ac:dyDescent="0.25">
      <c r="K268" s="18">
        <v>6.6249999999999902</v>
      </c>
      <c r="L268" s="19">
        <f t="shared" si="9"/>
        <v>0.08</v>
      </c>
      <c r="M268" s="47">
        <f t="shared" si="8"/>
        <v>87.251122487234625</v>
      </c>
    </row>
    <row r="269" spans="11:13" x14ac:dyDescent="0.25">
      <c r="K269" s="18">
        <v>6.6499999999999897</v>
      </c>
      <c r="L269" s="19">
        <f t="shared" si="9"/>
        <v>0.08</v>
      </c>
      <c r="M269" s="47">
        <f t="shared" si="8"/>
        <v>87.910863975888532</v>
      </c>
    </row>
    <row r="270" spans="11:13" x14ac:dyDescent="0.25">
      <c r="K270" s="18">
        <v>6.6749999999999901</v>
      </c>
      <c r="L270" s="19">
        <f t="shared" si="9"/>
        <v>0.08</v>
      </c>
      <c r="M270" s="47">
        <f t="shared" si="8"/>
        <v>88.573090366571279</v>
      </c>
    </row>
    <row r="271" spans="11:13" x14ac:dyDescent="0.25">
      <c r="K271" s="18">
        <v>6.6999999999999904</v>
      </c>
      <c r="L271" s="19">
        <f t="shared" si="9"/>
        <v>0.08</v>
      </c>
      <c r="M271" s="47">
        <f t="shared" si="8"/>
        <v>89.23780165928288</v>
      </c>
    </row>
    <row r="272" spans="11:13" x14ac:dyDescent="0.25">
      <c r="K272" s="18">
        <v>6.7249999999999899</v>
      </c>
      <c r="L272" s="19">
        <f t="shared" si="9"/>
        <v>0.08</v>
      </c>
      <c r="M272" s="47">
        <f t="shared" si="8"/>
        <v>89.904997854023264</v>
      </c>
    </row>
    <row r="273" spans="11:13" x14ac:dyDescent="0.25">
      <c r="K273" s="18">
        <v>6.7499999999999902</v>
      </c>
      <c r="L273" s="19">
        <f t="shared" si="9"/>
        <v>0.08</v>
      </c>
      <c r="M273" s="47">
        <f t="shared" si="8"/>
        <v>90.574678950792503</v>
      </c>
    </row>
    <row r="274" spans="11:13" x14ac:dyDescent="0.25">
      <c r="K274" s="18">
        <v>6.7749999999999897</v>
      </c>
      <c r="L274" s="19">
        <f t="shared" si="9"/>
        <v>0.08</v>
      </c>
      <c r="M274" s="47">
        <f t="shared" si="8"/>
        <v>91.246844949590582</v>
      </c>
    </row>
    <row r="275" spans="11:13" x14ac:dyDescent="0.25">
      <c r="K275" s="18">
        <v>6.7999999999999901</v>
      </c>
      <c r="L275" s="19">
        <f t="shared" si="9"/>
        <v>0.08</v>
      </c>
      <c r="M275" s="47">
        <f t="shared" si="8"/>
        <v>91.921495850417472</v>
      </c>
    </row>
    <row r="276" spans="11:13" x14ac:dyDescent="0.25">
      <c r="K276" s="18">
        <v>6.8249999999999904</v>
      </c>
      <c r="L276" s="19">
        <f t="shared" si="9"/>
        <v>0.08</v>
      </c>
      <c r="M276" s="47">
        <f t="shared" si="8"/>
        <v>92.598631653273202</v>
      </c>
    </row>
    <row r="277" spans="11:13" x14ac:dyDescent="0.25">
      <c r="K277" s="18">
        <v>6.8499999999999899</v>
      </c>
      <c r="L277" s="19">
        <f t="shared" si="9"/>
        <v>0.08</v>
      </c>
      <c r="M277" s="47">
        <f t="shared" si="8"/>
        <v>93.278252358157744</v>
      </c>
    </row>
    <row r="278" spans="11:13" x14ac:dyDescent="0.25">
      <c r="K278" s="18">
        <v>6.8749999999999902</v>
      </c>
      <c r="L278" s="19">
        <f t="shared" si="9"/>
        <v>0.08</v>
      </c>
      <c r="M278" s="47">
        <f t="shared" si="8"/>
        <v>93.960357965071111</v>
      </c>
    </row>
    <row r="279" spans="11:13" x14ac:dyDescent="0.25">
      <c r="K279" s="18">
        <v>6.8999999999999897</v>
      </c>
      <c r="L279" s="19">
        <f t="shared" si="9"/>
        <v>0.08</v>
      </c>
      <c r="M279" s="47">
        <f t="shared" si="8"/>
        <v>94.644948474013304</v>
      </c>
    </row>
    <row r="280" spans="11:13" x14ac:dyDescent="0.25">
      <c r="K280" s="18">
        <v>6.9249999999999901</v>
      </c>
      <c r="L280" s="19">
        <f t="shared" si="9"/>
        <v>0.08</v>
      </c>
      <c r="M280" s="47">
        <f t="shared" si="8"/>
        <v>95.332023884984352</v>
      </c>
    </row>
    <row r="281" spans="11:13" x14ac:dyDescent="0.25">
      <c r="K281" s="18">
        <v>6.9499999999999904</v>
      </c>
      <c r="L281" s="19">
        <f t="shared" si="9"/>
        <v>0.08</v>
      </c>
      <c r="M281" s="47">
        <f t="shared" si="8"/>
        <v>96.021584197984225</v>
      </c>
    </row>
    <row r="282" spans="11:13" x14ac:dyDescent="0.25">
      <c r="K282" s="18">
        <v>6.9749999999999899</v>
      </c>
      <c r="L282" s="19">
        <f t="shared" si="9"/>
        <v>0.08</v>
      </c>
      <c r="M282" s="47">
        <f t="shared" si="8"/>
        <v>96.713629413012896</v>
      </c>
    </row>
    <row r="283" spans="11:13" x14ac:dyDescent="0.25">
      <c r="K283" s="18">
        <v>6.9999999999999902</v>
      </c>
      <c r="L283" s="19">
        <f t="shared" si="9"/>
        <v>0.08</v>
      </c>
      <c r="M283" s="47">
        <f t="shared" si="8"/>
        <v>97.408159530070421</v>
      </c>
    </row>
    <row r="284" spans="11:13" x14ac:dyDescent="0.25">
      <c r="K284" s="18">
        <v>7.0249999999999897</v>
      </c>
      <c r="L284" s="19">
        <f t="shared" si="9"/>
        <v>0.08</v>
      </c>
      <c r="M284" s="47">
        <f t="shared" si="8"/>
        <v>98.105174549156757</v>
      </c>
    </row>
    <row r="285" spans="11:13" x14ac:dyDescent="0.25">
      <c r="K285" s="18">
        <v>7.0499999999999901</v>
      </c>
      <c r="L285" s="19">
        <f t="shared" si="9"/>
        <v>0.08</v>
      </c>
      <c r="M285" s="47">
        <f t="shared" si="8"/>
        <v>98.804674470271934</v>
      </c>
    </row>
    <row r="286" spans="11:13" x14ac:dyDescent="0.25">
      <c r="K286" s="18">
        <v>7.0749999999999904</v>
      </c>
      <c r="L286" s="19">
        <f t="shared" si="9"/>
        <v>0.08</v>
      </c>
      <c r="M286" s="47">
        <f t="shared" si="8"/>
        <v>99.50665929341595</v>
      </c>
    </row>
    <row r="287" spans="11:13" x14ac:dyDescent="0.25">
      <c r="K287" s="18">
        <v>7.0999999999999899</v>
      </c>
      <c r="L287" s="19">
        <f t="shared" si="9"/>
        <v>0.08</v>
      </c>
      <c r="M287" s="47">
        <f t="shared" si="8"/>
        <v>100.21112901858876</v>
      </c>
    </row>
    <row r="288" spans="11:13" x14ac:dyDescent="0.25">
      <c r="K288" s="18">
        <v>7.1249999999999902</v>
      </c>
      <c r="L288" s="19">
        <f t="shared" si="9"/>
        <v>0.08</v>
      </c>
      <c r="M288" s="47">
        <f t="shared" si="8"/>
        <v>100.91808364579043</v>
      </c>
    </row>
    <row r="289" spans="11:13" x14ac:dyDescent="0.25">
      <c r="K289" s="18">
        <v>7.1499999999999897</v>
      </c>
      <c r="L289" s="19">
        <f t="shared" si="9"/>
        <v>0.08</v>
      </c>
      <c r="M289" s="47">
        <f t="shared" si="8"/>
        <v>101.62752317502091</v>
      </c>
    </row>
    <row r="290" spans="11:13" x14ac:dyDescent="0.25">
      <c r="K290" s="18">
        <v>7.1749999999999901</v>
      </c>
      <c r="L290" s="19">
        <f t="shared" si="9"/>
        <v>0.08</v>
      </c>
      <c r="M290" s="47">
        <f t="shared" si="8"/>
        <v>102.33944760628023</v>
      </c>
    </row>
    <row r="291" spans="11:13" x14ac:dyDescent="0.25">
      <c r="K291" s="18">
        <v>7.1999999999999904</v>
      </c>
      <c r="L291" s="19">
        <f t="shared" si="9"/>
        <v>0.08</v>
      </c>
      <c r="M291" s="47">
        <f t="shared" si="8"/>
        <v>103.05385693956839</v>
      </c>
    </row>
    <row r="292" spans="11:13" x14ac:dyDescent="0.25">
      <c r="K292" s="18">
        <v>7.2249999999999899</v>
      </c>
      <c r="L292" s="19">
        <f t="shared" si="9"/>
        <v>0.08</v>
      </c>
      <c r="M292" s="47">
        <f t="shared" ref="M292:M355" si="10">L292*981*K292^2/(4*PI()^2)</f>
        <v>103.77075117488536</v>
      </c>
    </row>
    <row r="293" spans="11:13" x14ac:dyDescent="0.25">
      <c r="K293" s="18">
        <v>7.2499999999999902</v>
      </c>
      <c r="L293" s="19">
        <f t="shared" si="9"/>
        <v>0.08</v>
      </c>
      <c r="M293" s="47">
        <f t="shared" si="10"/>
        <v>104.49013031223116</v>
      </c>
    </row>
    <row r="294" spans="11:13" x14ac:dyDescent="0.25">
      <c r="K294" s="18">
        <v>7.2749999999999897</v>
      </c>
      <c r="L294" s="19">
        <f t="shared" si="9"/>
        <v>0.08</v>
      </c>
      <c r="M294" s="47">
        <f t="shared" si="10"/>
        <v>105.21199435160577</v>
      </c>
    </row>
    <row r="295" spans="11:13" x14ac:dyDescent="0.25">
      <c r="K295" s="18">
        <v>7.2999999999999901</v>
      </c>
      <c r="L295" s="19">
        <f t="shared" si="9"/>
        <v>0.08</v>
      </c>
      <c r="M295" s="47">
        <f t="shared" si="10"/>
        <v>105.93634329300926</v>
      </c>
    </row>
    <row r="296" spans="11:13" x14ac:dyDescent="0.25">
      <c r="K296" s="18">
        <v>7.3249999999999904</v>
      </c>
      <c r="L296" s="19">
        <f t="shared" si="9"/>
        <v>0.08</v>
      </c>
      <c r="M296" s="47">
        <f t="shared" si="10"/>
        <v>106.66317713644153</v>
      </c>
    </row>
    <row r="297" spans="11:13" x14ac:dyDescent="0.25">
      <c r="K297" s="18">
        <v>7.3499999999999899</v>
      </c>
      <c r="L297" s="19">
        <f t="shared" si="9"/>
        <v>0.08</v>
      </c>
      <c r="M297" s="47">
        <f t="shared" si="10"/>
        <v>107.39249588190265</v>
      </c>
    </row>
    <row r="298" spans="11:13" x14ac:dyDescent="0.25">
      <c r="K298" s="18">
        <v>7.3749999999999902</v>
      </c>
      <c r="L298" s="19">
        <f t="shared" si="9"/>
        <v>0.08</v>
      </c>
      <c r="M298" s="47">
        <f t="shared" si="10"/>
        <v>108.12429952939262</v>
      </c>
    </row>
    <row r="299" spans="11:13" x14ac:dyDescent="0.25">
      <c r="K299" s="18">
        <v>7.3999999999999897</v>
      </c>
      <c r="L299" s="19">
        <f t="shared" si="9"/>
        <v>0.08</v>
      </c>
      <c r="M299" s="47">
        <f t="shared" si="10"/>
        <v>108.85858807891135</v>
      </c>
    </row>
    <row r="300" spans="11:13" x14ac:dyDescent="0.25">
      <c r="K300" s="18">
        <v>7.4249999999999901</v>
      </c>
      <c r="L300" s="19">
        <f t="shared" si="9"/>
        <v>0.08</v>
      </c>
      <c r="M300" s="47">
        <f t="shared" si="10"/>
        <v>109.59536153045896</v>
      </c>
    </row>
    <row r="301" spans="11:13" x14ac:dyDescent="0.25">
      <c r="K301" s="18">
        <v>7.4499999999999904</v>
      </c>
      <c r="L301" s="19">
        <f t="shared" si="9"/>
        <v>0.08</v>
      </c>
      <c r="M301" s="47">
        <f t="shared" si="10"/>
        <v>110.3346198840354</v>
      </c>
    </row>
    <row r="302" spans="11:13" x14ac:dyDescent="0.25">
      <c r="K302" s="18">
        <v>7.4749999999999899</v>
      </c>
      <c r="L302" s="19">
        <f t="shared" si="9"/>
        <v>0.08</v>
      </c>
      <c r="M302" s="47">
        <f t="shared" si="10"/>
        <v>111.07636313964065</v>
      </c>
    </row>
    <row r="303" spans="11:13" x14ac:dyDescent="0.25">
      <c r="K303" s="18">
        <v>7.4999999999999902</v>
      </c>
      <c r="L303" s="19">
        <f t="shared" si="9"/>
        <v>0.08</v>
      </c>
      <c r="M303" s="47">
        <f t="shared" si="10"/>
        <v>111.82059129727473</v>
      </c>
    </row>
    <row r="304" spans="11:13" x14ac:dyDescent="0.25">
      <c r="K304" s="18">
        <v>7.5249999999999897</v>
      </c>
      <c r="L304" s="19">
        <f t="shared" si="9"/>
        <v>0.08</v>
      </c>
      <c r="M304" s="47">
        <f t="shared" si="10"/>
        <v>112.56730435693764</v>
      </c>
    </row>
    <row r="305" spans="11:13" x14ac:dyDescent="0.25">
      <c r="K305" s="18">
        <v>7.5499999999999901</v>
      </c>
      <c r="L305" s="19">
        <f t="shared" si="9"/>
        <v>0.08</v>
      </c>
      <c r="M305" s="47">
        <f t="shared" si="10"/>
        <v>113.31650231862939</v>
      </c>
    </row>
    <row r="306" spans="11:13" x14ac:dyDescent="0.25">
      <c r="K306" s="18">
        <v>7.5749999999999904</v>
      </c>
      <c r="L306" s="19">
        <f t="shared" si="9"/>
        <v>0.08</v>
      </c>
      <c r="M306" s="47">
        <f t="shared" si="10"/>
        <v>114.06818518234996</v>
      </c>
    </row>
    <row r="307" spans="11:13" x14ac:dyDescent="0.25">
      <c r="K307" s="18">
        <v>7.5999999999999899</v>
      </c>
      <c r="L307" s="19">
        <f t="shared" si="9"/>
        <v>0.08</v>
      </c>
      <c r="M307" s="47">
        <f t="shared" si="10"/>
        <v>114.82235294809938</v>
      </c>
    </row>
    <row r="308" spans="11:13" x14ac:dyDescent="0.25">
      <c r="K308" s="18">
        <v>7.6249999999999902</v>
      </c>
      <c r="L308" s="19">
        <f t="shared" si="9"/>
        <v>0.08</v>
      </c>
      <c r="M308" s="47">
        <f t="shared" si="10"/>
        <v>115.57900561587759</v>
      </c>
    </row>
    <row r="309" spans="11:13" x14ac:dyDescent="0.25">
      <c r="K309" s="18">
        <v>7.6499999999999897</v>
      </c>
      <c r="L309" s="19">
        <f t="shared" si="9"/>
        <v>0.08</v>
      </c>
      <c r="M309" s="47">
        <f t="shared" si="10"/>
        <v>116.33814318568464</v>
      </c>
    </row>
    <row r="310" spans="11:13" x14ac:dyDescent="0.25">
      <c r="K310" s="18">
        <v>7.6749999999999901</v>
      </c>
      <c r="L310" s="19">
        <f t="shared" si="9"/>
        <v>0.08</v>
      </c>
      <c r="M310" s="47">
        <f t="shared" si="10"/>
        <v>117.09976565752052</v>
      </c>
    </row>
    <row r="311" spans="11:13" x14ac:dyDescent="0.25">
      <c r="K311" s="18">
        <v>7.6999999999999904</v>
      </c>
      <c r="L311" s="19">
        <f t="shared" si="9"/>
        <v>0.08</v>
      </c>
      <c r="M311" s="47">
        <f t="shared" si="10"/>
        <v>117.86387303138524</v>
      </c>
    </row>
    <row r="312" spans="11:13" x14ac:dyDescent="0.25">
      <c r="K312" s="18">
        <v>7.7249999999999899</v>
      </c>
      <c r="L312" s="19">
        <f t="shared" si="9"/>
        <v>0.08</v>
      </c>
      <c r="M312" s="47">
        <f t="shared" si="10"/>
        <v>118.63046530727877</v>
      </c>
    </row>
    <row r="313" spans="11:13" x14ac:dyDescent="0.25">
      <c r="K313" s="18">
        <v>7.7499999999999902</v>
      </c>
      <c r="L313" s="19">
        <f t="shared" si="9"/>
        <v>0.08</v>
      </c>
      <c r="M313" s="47">
        <f t="shared" si="10"/>
        <v>119.39954248520115</v>
      </c>
    </row>
    <row r="314" spans="11:13" x14ac:dyDescent="0.25">
      <c r="K314" s="18">
        <v>7.7749999999999897</v>
      </c>
      <c r="L314" s="19">
        <f t="shared" si="9"/>
        <v>0.08</v>
      </c>
      <c r="M314" s="47">
        <f t="shared" si="10"/>
        <v>120.17110456515233</v>
      </c>
    </row>
    <row r="315" spans="11:13" x14ac:dyDescent="0.25">
      <c r="K315" s="18">
        <v>7.7999999999999901</v>
      </c>
      <c r="L315" s="19">
        <f t="shared" si="9"/>
        <v>0.08</v>
      </c>
      <c r="M315" s="47">
        <f t="shared" si="10"/>
        <v>120.94515154713238</v>
      </c>
    </row>
    <row r="316" spans="11:13" x14ac:dyDescent="0.25">
      <c r="K316" s="18">
        <v>7.8249999999999904</v>
      </c>
      <c r="L316" s="19">
        <f t="shared" si="9"/>
        <v>0.08</v>
      </c>
      <c r="M316" s="47">
        <f t="shared" si="10"/>
        <v>121.72168343114123</v>
      </c>
    </row>
    <row r="317" spans="11:13" x14ac:dyDescent="0.25">
      <c r="K317" s="18">
        <v>7.8499999999999899</v>
      </c>
      <c r="L317" s="19">
        <f t="shared" si="9"/>
        <v>0.08</v>
      </c>
      <c r="M317" s="47">
        <f t="shared" si="10"/>
        <v>122.5007002171789</v>
      </c>
    </row>
    <row r="318" spans="11:13" x14ac:dyDescent="0.25">
      <c r="K318" s="18">
        <v>7.8749999999999902</v>
      </c>
      <c r="L318" s="19">
        <f t="shared" si="9"/>
        <v>0.08</v>
      </c>
      <c r="M318" s="47">
        <f t="shared" si="10"/>
        <v>123.28220190524542</v>
      </c>
    </row>
    <row r="319" spans="11:13" x14ac:dyDescent="0.25">
      <c r="K319" s="18">
        <v>7.8999999999999897</v>
      </c>
      <c r="L319" s="19">
        <f t="shared" si="9"/>
        <v>0.08</v>
      </c>
      <c r="M319" s="47">
        <f t="shared" si="10"/>
        <v>124.06618849534075</v>
      </c>
    </row>
    <row r="320" spans="11:13" x14ac:dyDescent="0.25">
      <c r="K320" s="18">
        <v>7.9249999999999901</v>
      </c>
      <c r="L320" s="19">
        <f t="shared" si="9"/>
        <v>0.08</v>
      </c>
      <c r="M320" s="47">
        <f t="shared" si="10"/>
        <v>124.85265998746493</v>
      </c>
    </row>
    <row r="321" spans="11:13" x14ac:dyDescent="0.25">
      <c r="K321" s="18">
        <v>7.9499999999999904</v>
      </c>
      <c r="L321" s="19">
        <f t="shared" si="9"/>
        <v>0.08</v>
      </c>
      <c r="M321" s="47">
        <f t="shared" si="10"/>
        <v>125.64161638161792</v>
      </c>
    </row>
    <row r="322" spans="11:13" x14ac:dyDescent="0.25">
      <c r="K322" s="18">
        <v>7.9749999999999899</v>
      </c>
      <c r="L322" s="19">
        <f t="shared" si="9"/>
        <v>0.08</v>
      </c>
      <c r="M322" s="47">
        <f t="shared" si="10"/>
        <v>126.43305767779972</v>
      </c>
    </row>
    <row r="323" spans="11:13" x14ac:dyDescent="0.25">
      <c r="K323" s="18">
        <v>7.9999999999999902</v>
      </c>
      <c r="L323" s="19">
        <f t="shared" si="9"/>
        <v>0.08</v>
      </c>
      <c r="M323" s="47">
        <f t="shared" si="10"/>
        <v>127.22698387601041</v>
      </c>
    </row>
    <row r="324" spans="11:13" x14ac:dyDescent="0.25">
      <c r="K324" s="18">
        <v>8.0249999999999897</v>
      </c>
      <c r="L324" s="19">
        <f t="shared" ref="L324:L387" si="11">$H$14</f>
        <v>0.08</v>
      </c>
      <c r="M324" s="47">
        <f t="shared" si="10"/>
        <v>128.02339497624985</v>
      </c>
    </row>
    <row r="325" spans="11:13" x14ac:dyDescent="0.25">
      <c r="K325" s="18">
        <v>8.0499999999999901</v>
      </c>
      <c r="L325" s="19">
        <f t="shared" si="11"/>
        <v>0.08</v>
      </c>
      <c r="M325" s="47">
        <f t="shared" si="10"/>
        <v>128.82229097851817</v>
      </c>
    </row>
    <row r="326" spans="11:13" x14ac:dyDescent="0.25">
      <c r="K326" s="18">
        <v>8.0749999999999904</v>
      </c>
      <c r="L326" s="19">
        <f t="shared" si="11"/>
        <v>0.08</v>
      </c>
      <c r="M326" s="47">
        <f t="shared" si="10"/>
        <v>129.62367188281533</v>
      </c>
    </row>
    <row r="327" spans="11:13" x14ac:dyDescent="0.25">
      <c r="K327" s="18">
        <v>8.0999999999999908</v>
      </c>
      <c r="L327" s="19">
        <f t="shared" si="11"/>
        <v>0.08</v>
      </c>
      <c r="M327" s="47">
        <f t="shared" si="10"/>
        <v>130.4275376891413</v>
      </c>
    </row>
    <row r="328" spans="11:13" x14ac:dyDescent="0.25">
      <c r="K328" s="18">
        <v>8.1249999999999893</v>
      </c>
      <c r="L328" s="19">
        <f t="shared" si="11"/>
        <v>0.08</v>
      </c>
      <c r="M328" s="47">
        <f t="shared" si="10"/>
        <v>131.23388839749606</v>
      </c>
    </row>
    <row r="329" spans="11:13" x14ac:dyDescent="0.25">
      <c r="K329" s="18">
        <v>8.1499999999999808</v>
      </c>
      <c r="L329" s="19">
        <f t="shared" si="11"/>
        <v>0.08</v>
      </c>
      <c r="M329" s="47">
        <f t="shared" si="10"/>
        <v>132.0427240078794</v>
      </c>
    </row>
    <row r="330" spans="11:13" x14ac:dyDescent="0.25">
      <c r="K330" s="18">
        <v>8.1749999999999901</v>
      </c>
      <c r="L330" s="19">
        <f t="shared" si="11"/>
        <v>0.08</v>
      </c>
      <c r="M330" s="47">
        <f t="shared" si="10"/>
        <v>132.85404452029215</v>
      </c>
    </row>
    <row r="331" spans="11:13" x14ac:dyDescent="0.25">
      <c r="K331" s="18">
        <v>8.1999999999999904</v>
      </c>
      <c r="L331" s="19">
        <f t="shared" si="11"/>
        <v>0.08</v>
      </c>
      <c r="M331" s="47">
        <f t="shared" si="10"/>
        <v>133.66784993473343</v>
      </c>
    </row>
    <row r="332" spans="11:13" x14ac:dyDescent="0.25">
      <c r="K332" s="18">
        <v>8.2249999999999801</v>
      </c>
      <c r="L332" s="19">
        <f t="shared" si="11"/>
        <v>0.08</v>
      </c>
      <c r="M332" s="47">
        <f t="shared" si="10"/>
        <v>134.4841402512032</v>
      </c>
    </row>
    <row r="333" spans="11:13" x14ac:dyDescent="0.25">
      <c r="K333" s="18">
        <v>8.2499999999999805</v>
      </c>
      <c r="L333" s="19">
        <f t="shared" si="11"/>
        <v>0.08</v>
      </c>
      <c r="M333" s="47">
        <f t="shared" si="10"/>
        <v>135.30291546970216</v>
      </c>
    </row>
    <row r="334" spans="11:13" x14ac:dyDescent="0.25">
      <c r="K334" s="18">
        <v>8.2749999999999808</v>
      </c>
      <c r="L334" s="19">
        <f t="shared" si="11"/>
        <v>0.08</v>
      </c>
      <c r="M334" s="47">
        <f t="shared" si="10"/>
        <v>136.12417559022992</v>
      </c>
    </row>
    <row r="335" spans="11:13" x14ac:dyDescent="0.25">
      <c r="K335" s="18">
        <v>8.2999999999999901</v>
      </c>
      <c r="L335" s="19">
        <f t="shared" si="11"/>
        <v>0.08</v>
      </c>
      <c r="M335" s="47">
        <f t="shared" si="10"/>
        <v>136.94792061278682</v>
      </c>
    </row>
    <row r="336" spans="11:13" x14ac:dyDescent="0.25">
      <c r="K336" s="18">
        <v>8.3249999999999797</v>
      </c>
      <c r="L336" s="19">
        <f t="shared" si="11"/>
        <v>0.08</v>
      </c>
      <c r="M336" s="47">
        <f t="shared" si="10"/>
        <v>137.7741505373719</v>
      </c>
    </row>
    <row r="337" spans="11:13" x14ac:dyDescent="0.25">
      <c r="K337" s="18">
        <v>8.3499999999999801</v>
      </c>
      <c r="L337" s="19">
        <f t="shared" si="11"/>
        <v>0.08</v>
      </c>
      <c r="M337" s="47">
        <f t="shared" si="10"/>
        <v>138.60286536398615</v>
      </c>
    </row>
    <row r="338" spans="11:13" x14ac:dyDescent="0.25">
      <c r="K338" s="18">
        <v>8.3749999999999805</v>
      </c>
      <c r="L338" s="19">
        <f t="shared" si="11"/>
        <v>0.08</v>
      </c>
      <c r="M338" s="47">
        <f t="shared" si="10"/>
        <v>139.43406509262925</v>
      </c>
    </row>
    <row r="339" spans="11:13" x14ac:dyDescent="0.25">
      <c r="K339" s="18">
        <v>8.3999999999999808</v>
      </c>
      <c r="L339" s="19">
        <f t="shared" si="11"/>
        <v>0.08</v>
      </c>
      <c r="M339" s="47">
        <f t="shared" si="10"/>
        <v>140.26774972330116</v>
      </c>
    </row>
    <row r="340" spans="11:13" x14ac:dyDescent="0.25">
      <c r="K340" s="18">
        <v>8.4249999999999794</v>
      </c>
      <c r="L340" s="19">
        <f t="shared" si="11"/>
        <v>0.08</v>
      </c>
      <c r="M340" s="47">
        <f t="shared" si="10"/>
        <v>141.10391925600183</v>
      </c>
    </row>
    <row r="341" spans="11:13" x14ac:dyDescent="0.25">
      <c r="K341" s="18">
        <v>8.4499999999999797</v>
      </c>
      <c r="L341" s="19">
        <f t="shared" si="11"/>
        <v>0.08</v>
      </c>
      <c r="M341" s="47">
        <f t="shared" si="10"/>
        <v>141.94257369073142</v>
      </c>
    </row>
    <row r="342" spans="11:13" x14ac:dyDescent="0.25">
      <c r="K342" s="18">
        <v>8.4749999999999801</v>
      </c>
      <c r="L342" s="19">
        <f t="shared" si="11"/>
        <v>0.08</v>
      </c>
      <c r="M342" s="47">
        <f t="shared" si="10"/>
        <v>142.7837130274898</v>
      </c>
    </row>
    <row r="343" spans="11:13" x14ac:dyDescent="0.25">
      <c r="K343" s="18">
        <v>8.4999999999999805</v>
      </c>
      <c r="L343" s="19">
        <f t="shared" si="11"/>
        <v>0.08</v>
      </c>
      <c r="M343" s="47">
        <f t="shared" si="10"/>
        <v>143.62733726627707</v>
      </c>
    </row>
    <row r="344" spans="11:13" x14ac:dyDescent="0.25">
      <c r="K344" s="18">
        <v>8.5249999999999808</v>
      </c>
      <c r="L344" s="19">
        <f t="shared" si="11"/>
        <v>0.08</v>
      </c>
      <c r="M344" s="47">
        <f t="shared" si="10"/>
        <v>144.47344640709312</v>
      </c>
    </row>
    <row r="345" spans="11:13" x14ac:dyDescent="0.25">
      <c r="K345" s="18">
        <v>8.5499999999999794</v>
      </c>
      <c r="L345" s="19">
        <f t="shared" si="11"/>
        <v>0.08</v>
      </c>
      <c r="M345" s="47">
        <f t="shared" si="10"/>
        <v>145.32204044993793</v>
      </c>
    </row>
    <row r="346" spans="11:13" x14ac:dyDescent="0.25">
      <c r="K346" s="18">
        <v>8.5749999999999797</v>
      </c>
      <c r="L346" s="19">
        <f t="shared" si="11"/>
        <v>0.08</v>
      </c>
      <c r="M346" s="47">
        <f t="shared" si="10"/>
        <v>146.17311939481166</v>
      </c>
    </row>
    <row r="347" spans="11:13" x14ac:dyDescent="0.25">
      <c r="K347" s="18">
        <v>8.5999999999999801</v>
      </c>
      <c r="L347" s="19">
        <f t="shared" si="11"/>
        <v>0.08</v>
      </c>
      <c r="M347" s="47">
        <f t="shared" si="10"/>
        <v>147.02668324171418</v>
      </c>
    </row>
    <row r="348" spans="11:13" x14ac:dyDescent="0.25">
      <c r="K348" s="18">
        <v>8.6249999999999805</v>
      </c>
      <c r="L348" s="19">
        <f t="shared" si="11"/>
        <v>0.08</v>
      </c>
      <c r="M348" s="47">
        <f t="shared" si="10"/>
        <v>147.88273199064554</v>
      </c>
    </row>
    <row r="349" spans="11:13" x14ac:dyDescent="0.25">
      <c r="K349" s="18">
        <v>8.6499999999999808</v>
      </c>
      <c r="L349" s="19">
        <f t="shared" si="11"/>
        <v>0.08</v>
      </c>
      <c r="M349" s="47">
        <f t="shared" si="10"/>
        <v>148.74126564160576</v>
      </c>
    </row>
    <row r="350" spans="11:13" x14ac:dyDescent="0.25">
      <c r="K350" s="18">
        <v>8.6749999999999794</v>
      </c>
      <c r="L350" s="19">
        <f t="shared" si="11"/>
        <v>0.08</v>
      </c>
      <c r="M350" s="47">
        <f t="shared" si="10"/>
        <v>149.60228419459472</v>
      </c>
    </row>
    <row r="351" spans="11:13" x14ac:dyDescent="0.25">
      <c r="K351" s="18">
        <v>8.6999999999999797</v>
      </c>
      <c r="L351" s="19">
        <f t="shared" si="11"/>
        <v>0.08</v>
      </c>
      <c r="M351" s="47">
        <f t="shared" si="10"/>
        <v>150.46578764961257</v>
      </c>
    </row>
    <row r="352" spans="11:13" x14ac:dyDescent="0.25">
      <c r="K352" s="18">
        <v>8.7249999999999801</v>
      </c>
      <c r="L352" s="19">
        <f t="shared" si="11"/>
        <v>0.08</v>
      </c>
      <c r="M352" s="47">
        <f t="shared" si="10"/>
        <v>151.33177600665928</v>
      </c>
    </row>
    <row r="353" spans="11:13" x14ac:dyDescent="0.25">
      <c r="K353" s="18">
        <v>8.7499999999999805</v>
      </c>
      <c r="L353" s="19">
        <f t="shared" si="11"/>
        <v>0.08</v>
      </c>
      <c r="M353" s="47">
        <f t="shared" si="10"/>
        <v>152.20024926573478</v>
      </c>
    </row>
    <row r="354" spans="11:13" x14ac:dyDescent="0.25">
      <c r="K354" s="18">
        <v>8.7749999999999808</v>
      </c>
      <c r="L354" s="19">
        <f t="shared" si="11"/>
        <v>0.08</v>
      </c>
      <c r="M354" s="47">
        <f t="shared" si="10"/>
        <v>153.07120742683912</v>
      </c>
    </row>
    <row r="355" spans="11:13" x14ac:dyDescent="0.25">
      <c r="K355" s="18">
        <v>8.7999999999999794</v>
      </c>
      <c r="L355" s="19">
        <f t="shared" si="11"/>
        <v>0.08</v>
      </c>
      <c r="M355" s="47">
        <f t="shared" si="10"/>
        <v>153.94465048997225</v>
      </c>
    </row>
    <row r="356" spans="11:13" x14ac:dyDescent="0.25">
      <c r="K356" s="18">
        <v>8.8249999999999797</v>
      </c>
      <c r="L356" s="19">
        <f t="shared" si="11"/>
        <v>0.08</v>
      </c>
      <c r="M356" s="47">
        <f t="shared" ref="M356:M403" si="12">L356*981*K356^2/(4*PI()^2)</f>
        <v>154.82057845513424</v>
      </c>
    </row>
    <row r="357" spans="11:13" x14ac:dyDescent="0.25">
      <c r="K357" s="18">
        <v>8.8499999999999801</v>
      </c>
      <c r="L357" s="19">
        <f t="shared" si="11"/>
        <v>0.08</v>
      </c>
      <c r="M357" s="47">
        <f t="shared" si="12"/>
        <v>155.69899132232507</v>
      </c>
    </row>
    <row r="358" spans="11:13" x14ac:dyDescent="0.25">
      <c r="K358" s="18">
        <v>8.8749999999999805</v>
      </c>
      <c r="L358" s="19">
        <f t="shared" si="11"/>
        <v>0.08</v>
      </c>
      <c r="M358" s="47">
        <f t="shared" si="12"/>
        <v>156.57988909154471</v>
      </c>
    </row>
    <row r="359" spans="11:13" x14ac:dyDescent="0.25">
      <c r="K359" s="18">
        <v>8.8999999999999808</v>
      </c>
      <c r="L359" s="19">
        <f t="shared" si="11"/>
        <v>0.08</v>
      </c>
      <c r="M359" s="47">
        <f t="shared" si="12"/>
        <v>157.4632717627932</v>
      </c>
    </row>
    <row r="360" spans="11:13" x14ac:dyDescent="0.25">
      <c r="K360" s="18">
        <v>8.9249999999999794</v>
      </c>
      <c r="L360" s="19">
        <f t="shared" si="11"/>
        <v>0.08</v>
      </c>
      <c r="M360" s="47">
        <f t="shared" si="12"/>
        <v>158.34913933607044</v>
      </c>
    </row>
    <row r="361" spans="11:13" x14ac:dyDescent="0.25">
      <c r="K361" s="18">
        <v>8.9499999999999797</v>
      </c>
      <c r="L361" s="19">
        <f t="shared" si="11"/>
        <v>0.08</v>
      </c>
      <c r="M361" s="47">
        <f t="shared" si="12"/>
        <v>159.23749181137657</v>
      </c>
    </row>
    <row r="362" spans="11:13" x14ac:dyDescent="0.25">
      <c r="K362" s="18">
        <v>8.9749999999999801</v>
      </c>
      <c r="L362" s="19">
        <f t="shared" si="11"/>
        <v>0.08</v>
      </c>
      <c r="M362" s="47">
        <f t="shared" si="12"/>
        <v>160.12832918871155</v>
      </c>
    </row>
    <row r="363" spans="11:13" x14ac:dyDescent="0.25">
      <c r="K363" s="18">
        <v>8.9999999999999805</v>
      </c>
      <c r="L363" s="19">
        <f t="shared" si="11"/>
        <v>0.08</v>
      </c>
      <c r="M363" s="47">
        <f t="shared" si="12"/>
        <v>161.02165146807536</v>
      </c>
    </row>
    <row r="364" spans="11:13" x14ac:dyDescent="0.25">
      <c r="K364" s="18">
        <v>9.0249999999999808</v>
      </c>
      <c r="L364" s="19">
        <f t="shared" si="11"/>
        <v>0.08</v>
      </c>
      <c r="M364" s="47">
        <f t="shared" si="12"/>
        <v>161.91745864946796</v>
      </c>
    </row>
    <row r="365" spans="11:13" x14ac:dyDescent="0.25">
      <c r="K365" s="18">
        <v>9.0499999999999794</v>
      </c>
      <c r="L365" s="19">
        <f t="shared" si="11"/>
        <v>0.08</v>
      </c>
      <c r="M365" s="47">
        <f t="shared" si="12"/>
        <v>162.8157507328894</v>
      </c>
    </row>
    <row r="366" spans="11:13" x14ac:dyDescent="0.25">
      <c r="K366" s="18">
        <v>9.0749999999999797</v>
      </c>
      <c r="L366" s="19">
        <f t="shared" si="11"/>
        <v>0.08</v>
      </c>
      <c r="M366" s="47">
        <f t="shared" si="12"/>
        <v>163.71652771833965</v>
      </c>
    </row>
    <row r="367" spans="11:13" x14ac:dyDescent="0.25">
      <c r="K367" s="18">
        <v>9.0999999999999801</v>
      </c>
      <c r="L367" s="19">
        <f t="shared" si="11"/>
        <v>0.08</v>
      </c>
      <c r="M367" s="47">
        <f t="shared" si="12"/>
        <v>164.61978960581874</v>
      </c>
    </row>
    <row r="368" spans="11:13" x14ac:dyDescent="0.25">
      <c r="K368" s="18">
        <v>9.1249999999999805</v>
      </c>
      <c r="L368" s="19">
        <f t="shared" si="11"/>
        <v>0.08</v>
      </c>
      <c r="M368" s="47">
        <f t="shared" si="12"/>
        <v>165.5255363953267</v>
      </c>
    </row>
    <row r="369" spans="11:13" x14ac:dyDescent="0.25">
      <c r="K369" s="18">
        <v>9.1499999999999808</v>
      </c>
      <c r="L369" s="19">
        <f t="shared" si="11"/>
        <v>0.08</v>
      </c>
      <c r="M369" s="47">
        <f t="shared" si="12"/>
        <v>166.43376808686349</v>
      </c>
    </row>
    <row r="370" spans="11:13" x14ac:dyDescent="0.25">
      <c r="K370" s="18">
        <v>9.1749999999999794</v>
      </c>
      <c r="L370" s="19">
        <f t="shared" si="11"/>
        <v>0.08</v>
      </c>
      <c r="M370" s="47">
        <f t="shared" si="12"/>
        <v>167.34448468042899</v>
      </c>
    </row>
    <row r="371" spans="11:13" x14ac:dyDescent="0.25">
      <c r="K371" s="18">
        <v>9.1999999999999797</v>
      </c>
      <c r="L371" s="19">
        <f t="shared" si="11"/>
        <v>0.08</v>
      </c>
      <c r="M371" s="47">
        <f t="shared" si="12"/>
        <v>168.25768617602344</v>
      </c>
    </row>
    <row r="372" spans="11:13" x14ac:dyDescent="0.25">
      <c r="K372" s="18">
        <v>9.2249999999999801</v>
      </c>
      <c r="L372" s="19">
        <f t="shared" si="11"/>
        <v>0.08</v>
      </c>
      <c r="M372" s="47">
        <f t="shared" si="12"/>
        <v>169.17337257364667</v>
      </c>
    </row>
    <row r="373" spans="11:13" x14ac:dyDescent="0.25">
      <c r="K373" s="18">
        <v>9.2499999999999805</v>
      </c>
      <c r="L373" s="19">
        <f t="shared" si="11"/>
        <v>0.08</v>
      </c>
      <c r="M373" s="47">
        <f t="shared" si="12"/>
        <v>170.09154387329878</v>
      </c>
    </row>
    <row r="374" spans="11:13" x14ac:dyDescent="0.25">
      <c r="K374" s="18">
        <v>9.2749999999999808</v>
      </c>
      <c r="L374" s="19">
        <f t="shared" si="11"/>
        <v>0.08</v>
      </c>
      <c r="M374" s="47">
        <f t="shared" si="12"/>
        <v>171.01220007497966</v>
      </c>
    </row>
    <row r="375" spans="11:13" x14ac:dyDescent="0.25">
      <c r="K375" s="18">
        <v>9.2999999999999794</v>
      </c>
      <c r="L375" s="19">
        <f t="shared" si="11"/>
        <v>0.08</v>
      </c>
      <c r="M375" s="47">
        <f t="shared" si="12"/>
        <v>171.93534117868933</v>
      </c>
    </row>
    <row r="376" spans="11:13" x14ac:dyDescent="0.25">
      <c r="K376" s="18">
        <v>9.3249999999999797</v>
      </c>
      <c r="L376" s="19">
        <f t="shared" si="11"/>
        <v>0.08</v>
      </c>
      <c r="M376" s="47">
        <f t="shared" si="12"/>
        <v>172.86096718442792</v>
      </c>
    </row>
    <row r="377" spans="11:13" x14ac:dyDescent="0.25">
      <c r="K377" s="18">
        <v>9.3499999999999801</v>
      </c>
      <c r="L377" s="19">
        <f t="shared" si="11"/>
        <v>0.08</v>
      </c>
      <c r="M377" s="47">
        <f t="shared" si="12"/>
        <v>173.7890780921953</v>
      </c>
    </row>
    <row r="378" spans="11:13" x14ac:dyDescent="0.25">
      <c r="K378" s="18">
        <v>9.3749999999999805</v>
      </c>
      <c r="L378" s="19">
        <f t="shared" si="11"/>
        <v>0.08</v>
      </c>
      <c r="M378" s="47">
        <f t="shared" si="12"/>
        <v>174.71967390199151</v>
      </c>
    </row>
    <row r="379" spans="11:13" x14ac:dyDescent="0.25">
      <c r="K379" s="18">
        <v>9.3999999999999808</v>
      </c>
      <c r="L379" s="19">
        <f t="shared" si="11"/>
        <v>0.08</v>
      </c>
      <c r="M379" s="47">
        <f t="shared" si="12"/>
        <v>175.65275461381657</v>
      </c>
    </row>
    <row r="380" spans="11:13" x14ac:dyDescent="0.25">
      <c r="K380" s="18">
        <v>9.4249999999999794</v>
      </c>
      <c r="L380" s="19">
        <f t="shared" si="11"/>
        <v>0.08</v>
      </c>
      <c r="M380" s="47">
        <f t="shared" si="12"/>
        <v>176.58832022767038</v>
      </c>
    </row>
    <row r="381" spans="11:13" x14ac:dyDescent="0.25">
      <c r="K381" s="18">
        <v>9.4499999999999797</v>
      </c>
      <c r="L381" s="19">
        <f t="shared" si="11"/>
        <v>0.08</v>
      </c>
      <c r="M381" s="47">
        <f t="shared" si="12"/>
        <v>177.52637074355306</v>
      </c>
    </row>
    <row r="382" spans="11:13" x14ac:dyDescent="0.25">
      <c r="K382" s="18">
        <v>9.4749999999999801</v>
      </c>
      <c r="L382" s="19">
        <f t="shared" si="11"/>
        <v>0.08</v>
      </c>
      <c r="M382" s="47">
        <f t="shared" si="12"/>
        <v>178.46690616146464</v>
      </c>
    </row>
    <row r="383" spans="11:13" x14ac:dyDescent="0.25">
      <c r="K383" s="18">
        <v>9.4999999999999805</v>
      </c>
      <c r="L383" s="19">
        <f t="shared" si="11"/>
        <v>0.08</v>
      </c>
      <c r="M383" s="47">
        <f t="shared" si="12"/>
        <v>179.40992648140499</v>
      </c>
    </row>
    <row r="384" spans="11:13" x14ac:dyDescent="0.25">
      <c r="K384" s="18">
        <v>9.5249999999999808</v>
      </c>
      <c r="L384" s="19">
        <f t="shared" si="11"/>
        <v>0.08</v>
      </c>
      <c r="M384" s="47">
        <f t="shared" si="12"/>
        <v>180.35543170337419</v>
      </c>
    </row>
    <row r="385" spans="11:13" x14ac:dyDescent="0.25">
      <c r="K385" s="18">
        <v>9.5499999999999794</v>
      </c>
      <c r="L385" s="19">
        <f t="shared" si="11"/>
        <v>0.08</v>
      </c>
      <c r="M385" s="47">
        <f t="shared" si="12"/>
        <v>181.30342182737215</v>
      </c>
    </row>
    <row r="386" spans="11:13" x14ac:dyDescent="0.25">
      <c r="K386" s="18">
        <v>9.5749999999999797</v>
      </c>
      <c r="L386" s="19">
        <f t="shared" si="11"/>
        <v>0.08</v>
      </c>
      <c r="M386" s="47">
        <f t="shared" si="12"/>
        <v>182.25389685339897</v>
      </c>
    </row>
    <row r="387" spans="11:13" x14ac:dyDescent="0.25">
      <c r="K387" s="18">
        <v>9.5999999999999801</v>
      </c>
      <c r="L387" s="19">
        <f t="shared" si="11"/>
        <v>0.08</v>
      </c>
      <c r="M387" s="47">
        <f t="shared" si="12"/>
        <v>183.20685678145466</v>
      </c>
    </row>
    <row r="388" spans="11:13" x14ac:dyDescent="0.25">
      <c r="K388" s="18">
        <v>9.6249999999999805</v>
      </c>
      <c r="L388" s="19">
        <f t="shared" ref="L388:L403" si="13">$H$14</f>
        <v>0.08</v>
      </c>
      <c r="M388" s="47">
        <f t="shared" si="12"/>
        <v>184.16230161153919</v>
      </c>
    </row>
    <row r="389" spans="11:13" x14ac:dyDescent="0.25">
      <c r="K389" s="18">
        <v>9.6499999999999808</v>
      </c>
      <c r="L389" s="19">
        <f t="shared" si="13"/>
        <v>0.08</v>
      </c>
      <c r="M389" s="47">
        <f t="shared" si="12"/>
        <v>185.12023134365251</v>
      </c>
    </row>
    <row r="390" spans="11:13" x14ac:dyDescent="0.25">
      <c r="K390" s="18">
        <v>9.6749999999999794</v>
      </c>
      <c r="L390" s="19">
        <f t="shared" si="13"/>
        <v>0.08</v>
      </c>
      <c r="M390" s="47">
        <f t="shared" si="12"/>
        <v>186.0806459777946</v>
      </c>
    </row>
    <row r="391" spans="11:13" x14ac:dyDescent="0.25">
      <c r="K391" s="18">
        <v>9.6999999999999797</v>
      </c>
      <c r="L391" s="19">
        <f t="shared" si="13"/>
        <v>0.08</v>
      </c>
      <c r="M391" s="47">
        <f t="shared" si="12"/>
        <v>187.0435455139656</v>
      </c>
    </row>
    <row r="392" spans="11:13" x14ac:dyDescent="0.25">
      <c r="K392" s="18">
        <v>9.7249999999999801</v>
      </c>
      <c r="L392" s="19">
        <f t="shared" si="13"/>
        <v>0.08</v>
      </c>
      <c r="M392" s="47">
        <f t="shared" si="12"/>
        <v>188.00892995216543</v>
      </c>
    </row>
    <row r="393" spans="11:13" x14ac:dyDescent="0.25">
      <c r="K393" s="18">
        <v>9.7499999999999805</v>
      </c>
      <c r="L393" s="19">
        <f t="shared" si="13"/>
        <v>0.08</v>
      </c>
      <c r="M393" s="47">
        <f t="shared" si="12"/>
        <v>188.97679929239405</v>
      </c>
    </row>
    <row r="394" spans="11:13" x14ac:dyDescent="0.25">
      <c r="K394" s="18">
        <v>9.7749999999999808</v>
      </c>
      <c r="L394" s="19">
        <f t="shared" si="13"/>
        <v>0.08</v>
      </c>
      <c r="M394" s="47">
        <f t="shared" si="12"/>
        <v>189.94715353465153</v>
      </c>
    </row>
    <row r="395" spans="11:13" x14ac:dyDescent="0.25">
      <c r="K395" s="18">
        <v>9.7999999999999794</v>
      </c>
      <c r="L395" s="19">
        <f t="shared" si="13"/>
        <v>0.08</v>
      </c>
      <c r="M395" s="47">
        <f t="shared" si="12"/>
        <v>190.91999267893777</v>
      </c>
    </row>
    <row r="396" spans="11:13" x14ac:dyDescent="0.25">
      <c r="K396" s="18">
        <v>9.8249999999999797</v>
      </c>
      <c r="L396" s="19">
        <f t="shared" si="13"/>
        <v>0.08</v>
      </c>
      <c r="M396" s="47">
        <f t="shared" si="12"/>
        <v>191.89531672525291</v>
      </c>
    </row>
    <row r="397" spans="11:13" x14ac:dyDescent="0.25">
      <c r="K397" s="18">
        <v>9.8499999999999801</v>
      </c>
      <c r="L397" s="19">
        <f t="shared" si="13"/>
        <v>0.08</v>
      </c>
      <c r="M397" s="47">
        <f t="shared" si="12"/>
        <v>192.87312567359686</v>
      </c>
    </row>
    <row r="398" spans="11:13" x14ac:dyDescent="0.25">
      <c r="K398" s="18">
        <v>9.8749999999999805</v>
      </c>
      <c r="L398" s="19">
        <f t="shared" si="13"/>
        <v>0.08</v>
      </c>
      <c r="M398" s="47">
        <f t="shared" si="12"/>
        <v>193.85341952396965</v>
      </c>
    </row>
    <row r="399" spans="11:13" x14ac:dyDescent="0.25">
      <c r="K399" s="18">
        <v>9.8999999999999808</v>
      </c>
      <c r="L399" s="19">
        <f t="shared" si="13"/>
        <v>0.08</v>
      </c>
      <c r="M399" s="47">
        <f t="shared" si="12"/>
        <v>194.83619827637125</v>
      </c>
    </row>
    <row r="400" spans="11:13" x14ac:dyDescent="0.25">
      <c r="K400" s="18">
        <v>9.9249999999999794</v>
      </c>
      <c r="L400" s="19">
        <f t="shared" si="13"/>
        <v>0.08</v>
      </c>
      <c r="M400" s="47">
        <f t="shared" si="12"/>
        <v>195.82146193080166</v>
      </c>
    </row>
    <row r="401" spans="11:13" x14ac:dyDescent="0.25">
      <c r="K401" s="18">
        <v>9.9499999999999797</v>
      </c>
      <c r="L401" s="19">
        <f t="shared" si="13"/>
        <v>0.08</v>
      </c>
      <c r="M401" s="47">
        <f t="shared" si="12"/>
        <v>196.80921048726091</v>
      </c>
    </row>
    <row r="402" spans="11:13" x14ac:dyDescent="0.25">
      <c r="K402" s="18">
        <v>9.9749999999999801</v>
      </c>
      <c r="L402" s="19">
        <f t="shared" si="13"/>
        <v>0.08</v>
      </c>
      <c r="M402" s="47">
        <f t="shared" si="12"/>
        <v>197.799443945749</v>
      </c>
    </row>
    <row r="403" spans="11:13" x14ac:dyDescent="0.25">
      <c r="K403" s="18">
        <v>9.9999999999999805</v>
      </c>
      <c r="L403" s="19">
        <f t="shared" si="13"/>
        <v>0.08</v>
      </c>
      <c r="M403" s="47">
        <f t="shared" si="12"/>
        <v>198.79216230626594</v>
      </c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aux!$F$3:$F$4</xm:f>
          </x14:formula1>
          <xm:sqref>E10</xm:sqref>
        </x14:dataValidation>
        <x14:dataValidation type="list" allowBlank="1" showInputMessage="1" showErrorMessage="1">
          <x14:formula1>
            <xm:f>aux!$A$39:$A$43</xm:f>
          </x14:formula1>
          <xm:sqref>B13</xm:sqref>
        </x14:dataValidation>
        <x14:dataValidation type="list" allowBlank="1" showInputMessage="1" showErrorMessage="1">
          <x14:formula1>
            <xm:f>aux!$C$38:$G$38</xm:f>
          </x14:formula1>
          <xm:sqref>B12</xm:sqref>
        </x14:dataValidation>
        <x14:dataValidation type="list" allowBlank="1" showInputMessage="1" showErrorMessage="1">
          <x14:formula1>
            <xm:f>aux!$A$33:$A$35</xm:f>
          </x14:formula1>
          <xm:sqref>E11</xm:sqref>
        </x14:dataValidation>
        <x14:dataValidation type="list" allowBlank="1" showInputMessage="1" showErrorMessage="1">
          <x14:formula1>
            <xm:f>aux!$A$15:$A$16</xm:f>
          </x14:formula1>
          <xm:sqref>B17</xm:sqref>
        </x14:dataValidation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aux!$A$3:$A$8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Q13" sqref="Q13"/>
    </sheetView>
  </sheetViews>
  <sheetFormatPr baseColWidth="10" defaultColWidth="9.140625" defaultRowHeight="15" x14ac:dyDescent="0.25"/>
  <sheetData>
    <row r="1" spans="1:19" x14ac:dyDescent="0.25">
      <c r="A1">
        <v>1968</v>
      </c>
      <c r="F1">
        <v>1978</v>
      </c>
      <c r="O1" t="s">
        <v>96</v>
      </c>
    </row>
    <row r="2" spans="1:19" x14ac:dyDescent="0.25">
      <c r="A2" t="s">
        <v>0</v>
      </c>
      <c r="B2" t="s">
        <v>7</v>
      </c>
      <c r="F2" t="s">
        <v>58</v>
      </c>
      <c r="O2">
        <v>1</v>
      </c>
      <c r="P2" t="s">
        <v>89</v>
      </c>
      <c r="Q2" s="9" t="s">
        <v>93</v>
      </c>
      <c r="R2" s="9" t="s">
        <v>94</v>
      </c>
      <c r="S2" s="9" t="s">
        <v>95</v>
      </c>
    </row>
    <row r="3" spans="1:19" x14ac:dyDescent="0.25">
      <c r="A3" t="s">
        <v>1</v>
      </c>
      <c r="B3" s="1">
        <v>0.02</v>
      </c>
      <c r="F3" t="s">
        <v>59</v>
      </c>
      <c r="O3" t="s">
        <v>104</v>
      </c>
      <c r="P3">
        <v>1</v>
      </c>
      <c r="Q3">
        <v>0.15</v>
      </c>
      <c r="R3">
        <v>0.4</v>
      </c>
      <c r="S3">
        <v>2</v>
      </c>
    </row>
    <row r="4" spans="1:19" x14ac:dyDescent="0.25">
      <c r="A4" t="s">
        <v>2</v>
      </c>
      <c r="B4" s="1">
        <v>0.04</v>
      </c>
      <c r="F4" t="s">
        <v>60</v>
      </c>
      <c r="O4" t="s">
        <v>24</v>
      </c>
      <c r="P4">
        <v>1.2</v>
      </c>
      <c r="Q4">
        <v>0.15</v>
      </c>
      <c r="R4">
        <v>0.5</v>
      </c>
      <c r="S4">
        <v>2</v>
      </c>
    </row>
    <row r="5" spans="1:19" x14ac:dyDescent="0.25">
      <c r="A5" t="s">
        <v>3</v>
      </c>
      <c r="B5" s="1">
        <v>0.08</v>
      </c>
      <c r="O5" t="s">
        <v>73</v>
      </c>
      <c r="P5">
        <v>1.1499999999999999</v>
      </c>
      <c r="Q5">
        <v>0.2</v>
      </c>
      <c r="R5">
        <v>0.6</v>
      </c>
      <c r="S5">
        <v>2</v>
      </c>
    </row>
    <row r="6" spans="1:19" x14ac:dyDescent="0.25">
      <c r="A6" t="s">
        <v>4</v>
      </c>
      <c r="B6" s="1">
        <v>0.15</v>
      </c>
      <c r="F6" t="s">
        <v>33</v>
      </c>
      <c r="G6" t="s">
        <v>61</v>
      </c>
      <c r="O6" t="s">
        <v>105</v>
      </c>
      <c r="P6">
        <v>1.35</v>
      </c>
      <c r="Q6">
        <v>0.2</v>
      </c>
      <c r="R6" s="38">
        <v>0.8</v>
      </c>
      <c r="S6">
        <v>2</v>
      </c>
    </row>
    <row r="7" spans="1:19" x14ac:dyDescent="0.25">
      <c r="A7" t="s">
        <v>5</v>
      </c>
      <c r="B7" s="1">
        <v>0.3</v>
      </c>
      <c r="F7" t="s">
        <v>0</v>
      </c>
      <c r="G7">
        <v>50</v>
      </c>
      <c r="H7">
        <v>100</v>
      </c>
      <c r="I7">
        <v>200</v>
      </c>
      <c r="J7">
        <v>500</v>
      </c>
      <c r="O7" t="s">
        <v>106</v>
      </c>
      <c r="P7">
        <v>1.4</v>
      </c>
      <c r="Q7">
        <v>0.15</v>
      </c>
      <c r="R7">
        <v>0.5</v>
      </c>
      <c r="S7">
        <v>2</v>
      </c>
    </row>
    <row r="8" spans="1:19" x14ac:dyDescent="0.25">
      <c r="A8" t="s">
        <v>6</v>
      </c>
      <c r="B8" s="1">
        <v>0.6</v>
      </c>
      <c r="F8" t="s">
        <v>3</v>
      </c>
      <c r="G8" s="1">
        <v>1</v>
      </c>
      <c r="H8">
        <v>1</v>
      </c>
      <c r="I8">
        <v>1</v>
      </c>
      <c r="J8">
        <v>1</v>
      </c>
      <c r="O8" t="s">
        <v>21</v>
      </c>
      <c r="Q8">
        <v>0.05</v>
      </c>
      <c r="R8">
        <v>0.15</v>
      </c>
      <c r="S8">
        <v>1</v>
      </c>
    </row>
    <row r="9" spans="1:19" x14ac:dyDescent="0.25">
      <c r="F9" t="s">
        <v>4</v>
      </c>
      <c r="G9" s="1">
        <v>0.9</v>
      </c>
      <c r="H9">
        <v>0.99</v>
      </c>
      <c r="I9">
        <v>1</v>
      </c>
      <c r="J9">
        <v>1</v>
      </c>
    </row>
    <row r="10" spans="1:19" x14ac:dyDescent="0.25">
      <c r="A10" t="s">
        <v>18</v>
      </c>
      <c r="F10" t="s">
        <v>5</v>
      </c>
      <c r="G10" s="1">
        <v>0.72</v>
      </c>
      <c r="H10">
        <v>0.92</v>
      </c>
      <c r="I10">
        <v>0.99</v>
      </c>
      <c r="J10">
        <v>1</v>
      </c>
      <c r="O10">
        <v>2</v>
      </c>
      <c r="P10" t="s">
        <v>89</v>
      </c>
      <c r="Q10" s="9" t="s">
        <v>93</v>
      </c>
      <c r="R10" s="9" t="s">
        <v>94</v>
      </c>
      <c r="S10" s="9" t="s">
        <v>95</v>
      </c>
    </row>
    <row r="11" spans="1:19" x14ac:dyDescent="0.25">
      <c r="A11" t="s">
        <v>20</v>
      </c>
      <c r="F11" t="s">
        <v>6</v>
      </c>
      <c r="G11" s="1">
        <v>0.52</v>
      </c>
      <c r="H11">
        <v>0.78</v>
      </c>
      <c r="I11">
        <v>0.95</v>
      </c>
      <c r="J11">
        <v>1</v>
      </c>
      <c r="O11" t="s">
        <v>104</v>
      </c>
      <c r="P11">
        <v>1</v>
      </c>
      <c r="Q11">
        <v>0.05</v>
      </c>
      <c r="R11">
        <v>0.25</v>
      </c>
      <c r="S11">
        <v>1.2</v>
      </c>
    </row>
    <row r="12" spans="1:19" x14ac:dyDescent="0.25">
      <c r="A12" t="s">
        <v>21</v>
      </c>
      <c r="O12" t="s">
        <v>24</v>
      </c>
      <c r="P12">
        <v>1.35</v>
      </c>
      <c r="Q12">
        <v>0.05</v>
      </c>
      <c r="R12">
        <v>0.25</v>
      </c>
      <c r="S12">
        <v>1.2</v>
      </c>
    </row>
    <row r="13" spans="1:19" x14ac:dyDescent="0.25">
      <c r="F13" t="s">
        <v>42</v>
      </c>
      <c r="O13" t="s">
        <v>73</v>
      </c>
      <c r="P13">
        <v>1.5</v>
      </c>
      <c r="Q13">
        <v>0.1</v>
      </c>
      <c r="R13">
        <v>0.25</v>
      </c>
      <c r="S13">
        <v>1.2</v>
      </c>
    </row>
    <row r="14" spans="1:19" x14ac:dyDescent="0.25">
      <c r="A14" t="s">
        <v>34</v>
      </c>
      <c r="F14" t="s">
        <v>44</v>
      </c>
      <c r="H14" t="s">
        <v>45</v>
      </c>
      <c r="I14" t="s">
        <v>165</v>
      </c>
      <c r="J14" t="s">
        <v>46</v>
      </c>
      <c r="K14" t="s">
        <v>166</v>
      </c>
      <c r="L14" t="s">
        <v>47</v>
      </c>
      <c r="O14" t="s">
        <v>105</v>
      </c>
      <c r="P14">
        <v>1.8</v>
      </c>
      <c r="Q14">
        <v>0.1</v>
      </c>
      <c r="R14">
        <v>0.3</v>
      </c>
      <c r="S14">
        <v>1.2</v>
      </c>
    </row>
    <row r="15" spans="1:19" x14ac:dyDescent="0.25">
      <c r="A15" t="s">
        <v>31</v>
      </c>
      <c r="F15" t="s">
        <v>50</v>
      </c>
      <c r="H15" s="10">
        <v>2</v>
      </c>
      <c r="I15" s="10">
        <v>1</v>
      </c>
      <c r="J15" s="10">
        <v>0.7</v>
      </c>
      <c r="K15" s="10"/>
      <c r="L15" s="10"/>
      <c r="O15" t="s">
        <v>106</v>
      </c>
      <c r="P15">
        <v>1.6</v>
      </c>
      <c r="Q15">
        <v>0.05</v>
      </c>
      <c r="R15">
        <v>0.25</v>
      </c>
      <c r="S15">
        <v>1.2</v>
      </c>
    </row>
    <row r="16" spans="1:19" x14ac:dyDescent="0.25">
      <c r="A16" t="s">
        <v>32</v>
      </c>
      <c r="F16" t="s">
        <v>51</v>
      </c>
      <c r="H16" s="10">
        <v>1.8</v>
      </c>
      <c r="I16" s="10">
        <v>0.9</v>
      </c>
      <c r="J16" s="10">
        <v>0.6</v>
      </c>
      <c r="K16" s="10"/>
      <c r="L16" s="10"/>
      <c r="O16" t="s">
        <v>21</v>
      </c>
      <c r="Q16">
        <v>0.05</v>
      </c>
      <c r="R16">
        <v>0.15</v>
      </c>
      <c r="S16">
        <v>1</v>
      </c>
    </row>
    <row r="17" spans="1:20" x14ac:dyDescent="0.25">
      <c r="F17" t="s">
        <v>56</v>
      </c>
      <c r="H17" s="10">
        <v>1.6</v>
      </c>
      <c r="I17" s="10">
        <v>1.1000000000000001</v>
      </c>
      <c r="J17" s="10">
        <v>0.8</v>
      </c>
      <c r="K17" s="10">
        <v>0.5</v>
      </c>
      <c r="L17" s="10">
        <v>0.5</v>
      </c>
    </row>
    <row r="18" spans="1:20" x14ac:dyDescent="0.25">
      <c r="A18" t="s">
        <v>26</v>
      </c>
      <c r="B18">
        <v>1968</v>
      </c>
      <c r="F18" t="s">
        <v>57</v>
      </c>
      <c r="H18" s="10">
        <v>1.5</v>
      </c>
      <c r="I18" s="10">
        <v>1</v>
      </c>
      <c r="J18" s="10">
        <v>0.7</v>
      </c>
      <c r="K18" s="10">
        <v>0.4</v>
      </c>
      <c r="L18" s="10">
        <v>0.3</v>
      </c>
      <c r="O18" t="s">
        <v>97</v>
      </c>
      <c r="P18" s="9" t="s">
        <v>98</v>
      </c>
    </row>
    <row r="19" spans="1:20" x14ac:dyDescent="0.25">
      <c r="A19" t="s">
        <v>0</v>
      </c>
      <c r="B19" t="s">
        <v>48</v>
      </c>
      <c r="C19" t="s">
        <v>49</v>
      </c>
      <c r="F19" t="s">
        <v>52</v>
      </c>
      <c r="H19" s="10">
        <v>1.4</v>
      </c>
      <c r="I19" s="10">
        <v>0.7</v>
      </c>
      <c r="J19" s="10">
        <v>0.5</v>
      </c>
      <c r="K19" s="10">
        <v>0.3</v>
      </c>
      <c r="L19" s="10">
        <v>0.2</v>
      </c>
      <c r="O19" t="s">
        <v>68</v>
      </c>
      <c r="P19">
        <v>0.8</v>
      </c>
    </row>
    <row r="20" spans="1:20" x14ac:dyDescent="0.25">
      <c r="A20" t="s">
        <v>2</v>
      </c>
      <c r="B20" s="10">
        <v>1.6</v>
      </c>
      <c r="C20" s="10">
        <v>2</v>
      </c>
      <c r="O20" t="s">
        <v>69</v>
      </c>
      <c r="P20">
        <v>1</v>
      </c>
    </row>
    <row r="21" spans="1:20" x14ac:dyDescent="0.25">
      <c r="A21" t="s">
        <v>3</v>
      </c>
      <c r="B21" s="10">
        <v>1.2</v>
      </c>
      <c r="C21" s="10">
        <v>1.5</v>
      </c>
      <c r="O21" t="s">
        <v>70</v>
      </c>
      <c r="P21">
        <v>1.2</v>
      </c>
      <c r="Q21">
        <v>1.3</v>
      </c>
      <c r="R21" t="s">
        <v>155</v>
      </c>
    </row>
    <row r="22" spans="1:20" x14ac:dyDescent="0.25">
      <c r="A22" t="s">
        <v>4</v>
      </c>
      <c r="B22" s="10">
        <v>0.9</v>
      </c>
      <c r="C22" s="10">
        <v>1.2</v>
      </c>
      <c r="F22">
        <v>1994</v>
      </c>
      <c r="O22" t="s">
        <v>88</v>
      </c>
      <c r="P22">
        <v>1.4</v>
      </c>
    </row>
    <row r="23" spans="1:20" x14ac:dyDescent="0.25">
      <c r="A23" t="s">
        <v>5</v>
      </c>
      <c r="B23" s="10">
        <v>0.8</v>
      </c>
      <c r="C23" s="10">
        <v>1</v>
      </c>
      <c r="F23" t="s">
        <v>66</v>
      </c>
      <c r="G23" t="s">
        <v>67</v>
      </c>
    </row>
    <row r="24" spans="1:20" x14ac:dyDescent="0.25">
      <c r="F24" t="s">
        <v>68</v>
      </c>
      <c r="G24">
        <v>1</v>
      </c>
      <c r="O24" t="s">
        <v>103</v>
      </c>
      <c r="Q24" t="s">
        <v>143</v>
      </c>
      <c r="T24" t="s">
        <v>103</v>
      </c>
    </row>
    <row r="25" spans="1:20" x14ac:dyDescent="0.25">
      <c r="A25" t="s">
        <v>33</v>
      </c>
      <c r="F25" t="s">
        <v>69</v>
      </c>
      <c r="G25">
        <v>1.4</v>
      </c>
      <c r="O25">
        <v>1</v>
      </c>
      <c r="Q25">
        <v>0.9</v>
      </c>
      <c r="T25" t="s">
        <v>111</v>
      </c>
    </row>
    <row r="26" spans="1:20" x14ac:dyDescent="0.25">
      <c r="A26" t="s">
        <v>0</v>
      </c>
      <c r="B26" t="s">
        <v>28</v>
      </c>
      <c r="F26" t="s">
        <v>70</v>
      </c>
      <c r="G26">
        <v>1.8</v>
      </c>
      <c r="O26">
        <v>2</v>
      </c>
      <c r="Q26">
        <v>0.45</v>
      </c>
      <c r="T26" t="s">
        <v>112</v>
      </c>
    </row>
    <row r="27" spans="1:20" x14ac:dyDescent="0.25">
      <c r="A27" t="s">
        <v>3</v>
      </c>
      <c r="B27" s="1">
        <v>1</v>
      </c>
    </row>
    <row r="28" spans="1:20" x14ac:dyDescent="0.25">
      <c r="A28" t="s">
        <v>4</v>
      </c>
      <c r="B28" s="1">
        <v>0.9</v>
      </c>
      <c r="F28">
        <v>2002</v>
      </c>
      <c r="O28" t="s">
        <v>116</v>
      </c>
      <c r="P28" t="s">
        <v>81</v>
      </c>
      <c r="Q28" t="s">
        <v>60</v>
      </c>
      <c r="R28" t="s">
        <v>37</v>
      </c>
      <c r="S28" t="s">
        <v>35</v>
      </c>
    </row>
    <row r="29" spans="1:20" x14ac:dyDescent="0.25">
      <c r="A29" t="s">
        <v>5</v>
      </c>
      <c r="B29" s="1">
        <v>0.73</v>
      </c>
      <c r="F29" t="s">
        <v>66</v>
      </c>
      <c r="G29" t="s">
        <v>67</v>
      </c>
      <c r="O29" t="s">
        <v>36</v>
      </c>
      <c r="Q29" s="18">
        <v>7.4999999999999997E-2</v>
      </c>
      <c r="S29">
        <v>7.4999999999999997E-2</v>
      </c>
    </row>
    <row r="30" spans="1:20" x14ac:dyDescent="0.25">
      <c r="A30" t="s">
        <v>6</v>
      </c>
      <c r="B30" s="1">
        <v>0.52</v>
      </c>
      <c r="F30" t="s">
        <v>68</v>
      </c>
      <c r="G30">
        <v>1</v>
      </c>
      <c r="O30" t="s">
        <v>37</v>
      </c>
      <c r="Q30" s="18">
        <v>8.5000000000000006E-2</v>
      </c>
      <c r="R30">
        <v>7.4999999999999997E-2</v>
      </c>
    </row>
    <row r="31" spans="1:20" x14ac:dyDescent="0.25">
      <c r="F31" t="s">
        <v>69</v>
      </c>
      <c r="G31">
        <v>1.3</v>
      </c>
      <c r="O31" t="s">
        <v>113</v>
      </c>
      <c r="Q31" s="18">
        <v>0.05</v>
      </c>
      <c r="S31">
        <v>7.4999999999999997E-2</v>
      </c>
    </row>
    <row r="32" spans="1:20" x14ac:dyDescent="0.25">
      <c r="A32" t="s">
        <v>29</v>
      </c>
      <c r="F32" t="s">
        <v>70</v>
      </c>
      <c r="G32">
        <v>1.6</v>
      </c>
      <c r="O32" t="s">
        <v>117</v>
      </c>
      <c r="Q32" s="18">
        <v>0.05</v>
      </c>
      <c r="S32">
        <v>7.4999999999999997E-2</v>
      </c>
    </row>
    <row r="33" spans="1:22" x14ac:dyDescent="0.25">
      <c r="A33" t="s">
        <v>35</v>
      </c>
      <c r="F33" t="s">
        <v>88</v>
      </c>
      <c r="G33">
        <v>2</v>
      </c>
    </row>
    <row r="34" spans="1:22" x14ac:dyDescent="0.25">
      <c r="A34" t="s">
        <v>36</v>
      </c>
      <c r="T34" t="s">
        <v>133</v>
      </c>
      <c r="V34" s="9"/>
    </row>
    <row r="35" spans="1:22" x14ac:dyDescent="0.25">
      <c r="A35" t="s">
        <v>37</v>
      </c>
      <c r="Q35" s="18"/>
      <c r="T35">
        <v>1.5</v>
      </c>
    </row>
    <row r="36" spans="1:22" x14ac:dyDescent="0.25">
      <c r="O36" t="s">
        <v>118</v>
      </c>
      <c r="Q36" t="s">
        <v>146</v>
      </c>
      <c r="R36" t="s">
        <v>120</v>
      </c>
      <c r="S36" t="s">
        <v>119</v>
      </c>
      <c r="T36" s="9" t="s">
        <v>123</v>
      </c>
      <c r="U36" s="9"/>
    </row>
    <row r="37" spans="1:22" x14ac:dyDescent="0.25">
      <c r="A37" t="s">
        <v>42</v>
      </c>
      <c r="O37" t="s">
        <v>129</v>
      </c>
      <c r="R37" s="10">
        <v>3</v>
      </c>
      <c r="S37" s="10">
        <v>4.5</v>
      </c>
      <c r="T37" s="10">
        <v>1.3</v>
      </c>
      <c r="U37" s="10"/>
    </row>
    <row r="38" spans="1:22" x14ac:dyDescent="0.25">
      <c r="A38" t="s">
        <v>44</v>
      </c>
      <c r="C38" t="s">
        <v>45</v>
      </c>
      <c r="D38" t="s">
        <v>165</v>
      </c>
      <c r="E38" t="s">
        <v>46</v>
      </c>
      <c r="F38" t="s">
        <v>166</v>
      </c>
      <c r="G38" t="s">
        <v>47</v>
      </c>
      <c r="O38" t="s">
        <v>130</v>
      </c>
      <c r="R38" s="10">
        <v>3</v>
      </c>
      <c r="S38" s="10">
        <v>4.5</v>
      </c>
      <c r="T38" s="10">
        <v>1.3</v>
      </c>
      <c r="U38" s="10"/>
    </row>
    <row r="39" spans="1:22" x14ac:dyDescent="0.25">
      <c r="A39" t="s">
        <v>50</v>
      </c>
      <c r="C39" s="10">
        <v>2</v>
      </c>
      <c r="D39" s="10">
        <v>1</v>
      </c>
      <c r="E39" s="10">
        <v>0.7</v>
      </c>
      <c r="F39" s="10"/>
      <c r="G39" s="10"/>
      <c r="O39" t="s">
        <v>131</v>
      </c>
      <c r="R39" s="10">
        <v>3</v>
      </c>
      <c r="S39" s="10">
        <v>4.5</v>
      </c>
      <c r="T39" s="10">
        <v>1.2</v>
      </c>
      <c r="U39" s="10"/>
    </row>
    <row r="40" spans="1:22" x14ac:dyDescent="0.25">
      <c r="A40" t="s">
        <v>51</v>
      </c>
      <c r="C40" s="10">
        <v>1.8</v>
      </c>
      <c r="D40" s="10">
        <v>0.9</v>
      </c>
      <c r="E40" s="10">
        <v>0.6</v>
      </c>
      <c r="F40" s="10"/>
      <c r="G40" s="10"/>
      <c r="O40" t="s">
        <v>132</v>
      </c>
      <c r="R40" s="10">
        <v>3</v>
      </c>
      <c r="S40" s="10">
        <v>4.5</v>
      </c>
      <c r="T40" s="10">
        <v>1.2</v>
      </c>
      <c r="U40" s="10"/>
    </row>
    <row r="41" spans="1:22" x14ac:dyDescent="0.25">
      <c r="A41" t="s">
        <v>56</v>
      </c>
      <c r="C41" s="10">
        <v>2.2000000000000002</v>
      </c>
      <c r="D41" s="10">
        <v>1.1000000000000001</v>
      </c>
      <c r="E41" s="10">
        <v>0.8</v>
      </c>
      <c r="F41" s="10">
        <v>0.4</v>
      </c>
      <c r="G41" s="10">
        <v>0.3</v>
      </c>
      <c r="O41" t="s">
        <v>125</v>
      </c>
      <c r="R41" s="10">
        <v>3</v>
      </c>
      <c r="S41" s="10">
        <v>4</v>
      </c>
      <c r="T41" s="10">
        <v>1</v>
      </c>
      <c r="U41" s="10">
        <v>1.1000000000000001</v>
      </c>
    </row>
    <row r="42" spans="1:22" x14ac:dyDescent="0.25">
      <c r="A42" t="s">
        <v>57</v>
      </c>
      <c r="C42" s="10">
        <v>2.1</v>
      </c>
      <c r="D42" s="10">
        <v>1</v>
      </c>
      <c r="E42" s="10">
        <v>0.7</v>
      </c>
      <c r="F42" s="10">
        <v>0.4</v>
      </c>
      <c r="G42" s="10">
        <v>0.3</v>
      </c>
      <c r="O42" t="s">
        <v>127</v>
      </c>
      <c r="R42" s="10">
        <v>2</v>
      </c>
      <c r="S42" s="10">
        <v>3</v>
      </c>
      <c r="T42" s="10"/>
      <c r="U42" s="10"/>
    </row>
    <row r="43" spans="1:22" x14ac:dyDescent="0.25">
      <c r="A43" t="s">
        <v>52</v>
      </c>
      <c r="C43" s="10">
        <v>1.4</v>
      </c>
      <c r="D43" s="10">
        <v>0.7</v>
      </c>
      <c r="E43" s="10">
        <v>0.5</v>
      </c>
      <c r="F43" s="10">
        <v>0.3</v>
      </c>
      <c r="G43" s="10">
        <v>0.2</v>
      </c>
      <c r="O43" t="s">
        <v>126</v>
      </c>
      <c r="R43" s="10">
        <v>1.5</v>
      </c>
      <c r="S43" s="10">
        <v>2</v>
      </c>
      <c r="T43" s="10"/>
      <c r="U43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85" zoomScaleNormal="85" workbookViewId="0">
      <selection activeCell="F32" sqref="F32"/>
    </sheetView>
  </sheetViews>
  <sheetFormatPr baseColWidth="10" defaultRowHeight="15" x14ac:dyDescent="0.25"/>
  <cols>
    <col min="1" max="1" width="21.7109375" bestFit="1" customWidth="1"/>
    <col min="10" max="10" width="13.42578125" bestFit="1" customWidth="1"/>
    <col min="13" max="13" width="12.7109375" bestFit="1" customWidth="1"/>
    <col min="14" max="14" width="13" bestFit="1" customWidth="1"/>
  </cols>
  <sheetData>
    <row r="1" spans="1:18" x14ac:dyDescent="0.25">
      <c r="B1" t="s">
        <v>193</v>
      </c>
      <c r="D1" t="s">
        <v>192</v>
      </c>
      <c r="F1" t="s">
        <v>191</v>
      </c>
      <c r="I1" t="s">
        <v>66</v>
      </c>
      <c r="J1" t="s">
        <v>191</v>
      </c>
      <c r="K1" t="s">
        <v>197</v>
      </c>
      <c r="O1" t="s">
        <v>198</v>
      </c>
    </row>
    <row r="2" spans="1:18" x14ac:dyDescent="0.25">
      <c r="B2" t="s">
        <v>174</v>
      </c>
      <c r="C2" t="s">
        <v>133</v>
      </c>
      <c r="D2" t="s">
        <v>174</v>
      </c>
      <c r="E2" t="s">
        <v>133</v>
      </c>
      <c r="J2" t="s">
        <v>206</v>
      </c>
      <c r="K2" t="s">
        <v>194</v>
      </c>
      <c r="L2" t="s">
        <v>199</v>
      </c>
      <c r="M2" t="s">
        <v>200</v>
      </c>
      <c r="N2" t="s">
        <v>201</v>
      </c>
      <c r="O2" t="s">
        <v>200</v>
      </c>
      <c r="P2" t="s">
        <v>201</v>
      </c>
      <c r="Q2" t="s">
        <v>194</v>
      </c>
      <c r="R2" t="s">
        <v>199</v>
      </c>
    </row>
    <row r="3" spans="1:18" x14ac:dyDescent="0.25">
      <c r="A3" t="s">
        <v>175</v>
      </c>
      <c r="B3">
        <v>300</v>
      </c>
      <c r="C3">
        <v>700</v>
      </c>
      <c r="D3">
        <v>100</v>
      </c>
      <c r="E3">
        <v>300</v>
      </c>
      <c r="F3" s="1">
        <f t="shared" ref="F3:F18" si="0">D3/B3</f>
        <v>0.33333333333333331</v>
      </c>
      <c r="G3" s="1">
        <f t="shared" ref="G3:G18" si="1">E3/C3</f>
        <v>0.42857142857142855</v>
      </c>
      <c r="K3" t="s">
        <v>207</v>
      </c>
      <c r="L3" t="s">
        <v>207</v>
      </c>
      <c r="M3" t="s">
        <v>207</v>
      </c>
      <c r="N3" t="s">
        <v>207</v>
      </c>
      <c r="O3" t="s">
        <v>207</v>
      </c>
      <c r="P3" t="s">
        <v>207</v>
      </c>
      <c r="Q3" t="s">
        <v>207</v>
      </c>
      <c r="R3" t="s">
        <v>207</v>
      </c>
    </row>
    <row r="4" spans="1:18" x14ac:dyDescent="0.25">
      <c r="A4" t="s">
        <v>176</v>
      </c>
      <c r="B4">
        <v>400</v>
      </c>
      <c r="C4">
        <v>1200</v>
      </c>
      <c r="D4">
        <v>100</v>
      </c>
      <c r="E4">
        <v>500</v>
      </c>
      <c r="F4" s="1">
        <f t="shared" si="0"/>
        <v>0.25</v>
      </c>
      <c r="G4" s="1">
        <f t="shared" si="1"/>
        <v>0.41666666666666669</v>
      </c>
      <c r="I4" t="s">
        <v>202</v>
      </c>
      <c r="J4" s="1">
        <f>AVERAGE(G6:G7,F9:G18)</f>
        <v>0.52717335950537525</v>
      </c>
      <c r="K4">
        <f>L5</f>
        <v>750</v>
      </c>
      <c r="L4" t="s">
        <v>195</v>
      </c>
      <c r="M4" s="61">
        <f>N5</f>
        <v>1732.2296620686632</v>
      </c>
      <c r="N4" s="61" t="s">
        <v>195</v>
      </c>
      <c r="O4">
        <v>2000</v>
      </c>
      <c r="P4">
        <v>4000</v>
      </c>
      <c r="Q4" s="61">
        <f t="shared" ref="Q4:Q5" si="2">R5</f>
        <v>865.93598576800161</v>
      </c>
      <c r="R4" s="61">
        <f>P4*J4</f>
        <v>2108.6934380215012</v>
      </c>
    </row>
    <row r="5" spans="1:18" x14ac:dyDescent="0.25">
      <c r="A5" t="s">
        <v>177</v>
      </c>
      <c r="B5">
        <v>1500</v>
      </c>
      <c r="C5">
        <v>2000</v>
      </c>
      <c r="D5">
        <v>400</v>
      </c>
      <c r="E5">
        <v>600</v>
      </c>
      <c r="F5" s="1">
        <f t="shared" si="0"/>
        <v>0.26666666666666666</v>
      </c>
      <c r="G5" s="1">
        <f t="shared" si="1"/>
        <v>0.3</v>
      </c>
      <c r="I5" t="s">
        <v>203</v>
      </c>
      <c r="J5" s="1">
        <f>AVERAGE(G4:G5,F5,F7,F8,G8)</f>
        <v>0.33876262626262627</v>
      </c>
      <c r="K5">
        <f>L6</f>
        <v>400</v>
      </c>
      <c r="L5">
        <v>750</v>
      </c>
      <c r="M5" s="61">
        <f>N6</f>
        <v>1242.3181423489539</v>
      </c>
      <c r="N5" s="61">
        <f>L5/AVERAGE(J4:J5)</f>
        <v>1732.2296620686632</v>
      </c>
      <c r="O5">
        <v>1000</v>
      </c>
      <c r="P5">
        <v>2000</v>
      </c>
      <c r="Q5" s="61">
        <f t="shared" si="2"/>
        <v>321.97871572871571</v>
      </c>
      <c r="R5" s="61">
        <f>P5*AVERAGE(J4:J5)</f>
        <v>865.93598576800161</v>
      </c>
    </row>
    <row r="6" spans="1:18" x14ac:dyDescent="0.25">
      <c r="A6" t="s">
        <v>178</v>
      </c>
      <c r="B6">
        <v>1100</v>
      </c>
      <c r="C6">
        <v>2500</v>
      </c>
      <c r="D6">
        <v>200</v>
      </c>
      <c r="E6">
        <v>800</v>
      </c>
      <c r="F6" s="1">
        <f t="shared" si="0"/>
        <v>0.18181818181818182</v>
      </c>
      <c r="G6" s="1">
        <f t="shared" si="1"/>
        <v>0.32</v>
      </c>
      <c r="I6" t="s">
        <v>204</v>
      </c>
      <c r="J6" s="1">
        <f>AVERAGE(G3,F6)</f>
        <v>0.30519480519480519</v>
      </c>
      <c r="K6">
        <f>L7</f>
        <v>200</v>
      </c>
      <c r="L6">
        <v>400</v>
      </c>
      <c r="M6" s="61">
        <f>N7</f>
        <v>670.17225747960117</v>
      </c>
      <c r="N6" s="61">
        <f>L6/AVERAGE(J5:J6)</f>
        <v>1242.3181423489539</v>
      </c>
      <c r="O6">
        <v>500</v>
      </c>
      <c r="P6">
        <v>1000</v>
      </c>
      <c r="Q6" s="61">
        <f>R7</f>
        <v>149.21536796536793</v>
      </c>
      <c r="R6" s="61">
        <f>P6*AVERAGE(J5:J6)</f>
        <v>321.97871572871571</v>
      </c>
    </row>
    <row r="7" spans="1:18" x14ac:dyDescent="0.25">
      <c r="A7" t="s">
        <v>179</v>
      </c>
      <c r="B7">
        <v>2000</v>
      </c>
      <c r="C7">
        <v>3000</v>
      </c>
      <c r="D7">
        <v>750</v>
      </c>
      <c r="E7">
        <v>1500</v>
      </c>
      <c r="F7" s="1">
        <f t="shared" si="0"/>
        <v>0.375</v>
      </c>
      <c r="G7" s="1">
        <f t="shared" si="1"/>
        <v>0.5</v>
      </c>
      <c r="I7" t="s">
        <v>205</v>
      </c>
      <c r="J7" s="1">
        <f>AVERAGE(F3:F4)</f>
        <v>0.29166666666666663</v>
      </c>
      <c r="K7">
        <v>0</v>
      </c>
      <c r="L7">
        <v>200</v>
      </c>
      <c r="M7" s="61">
        <f>K7/J7</f>
        <v>0</v>
      </c>
      <c r="N7" s="61">
        <f>L7/AVERAGE(J6:J7)</f>
        <v>670.17225747960117</v>
      </c>
      <c r="O7">
        <v>0</v>
      </c>
      <c r="P7">
        <v>500</v>
      </c>
      <c r="Q7" s="61">
        <f>O7*J7</f>
        <v>0</v>
      </c>
      <c r="R7" s="61">
        <f>P7*AVERAGE(J6:J7)</f>
        <v>149.21536796536793</v>
      </c>
    </row>
    <row r="8" spans="1:18" x14ac:dyDescent="0.25">
      <c r="A8" t="s">
        <v>180</v>
      </c>
      <c r="B8">
        <v>1500</v>
      </c>
      <c r="C8">
        <v>2200</v>
      </c>
      <c r="D8">
        <v>500</v>
      </c>
      <c r="E8">
        <v>750</v>
      </c>
      <c r="F8" s="1">
        <f t="shared" si="0"/>
        <v>0.33333333333333331</v>
      </c>
      <c r="G8" s="1">
        <f t="shared" si="1"/>
        <v>0.34090909090909088</v>
      </c>
    </row>
    <row r="9" spans="1:18" x14ac:dyDescent="0.25">
      <c r="A9" t="s">
        <v>181</v>
      </c>
      <c r="B9">
        <v>2000</v>
      </c>
      <c r="C9">
        <v>3500</v>
      </c>
      <c r="D9">
        <v>800</v>
      </c>
      <c r="E9">
        <v>1800</v>
      </c>
      <c r="F9" s="1">
        <f t="shared" si="0"/>
        <v>0.4</v>
      </c>
      <c r="G9" s="1">
        <f t="shared" si="1"/>
        <v>0.51428571428571423</v>
      </c>
    </row>
    <row r="10" spans="1:18" x14ac:dyDescent="0.25">
      <c r="A10" t="s">
        <v>182</v>
      </c>
      <c r="B10">
        <v>3500</v>
      </c>
      <c r="C10">
        <v>6000</v>
      </c>
      <c r="D10">
        <v>2000</v>
      </c>
      <c r="E10">
        <v>3300</v>
      </c>
      <c r="F10" s="1">
        <f t="shared" si="0"/>
        <v>0.5714285714285714</v>
      </c>
      <c r="G10" s="1">
        <f t="shared" si="1"/>
        <v>0.55000000000000004</v>
      </c>
    </row>
    <row r="11" spans="1:18" x14ac:dyDescent="0.25">
      <c r="A11" t="s">
        <v>183</v>
      </c>
      <c r="B11">
        <v>2300</v>
      </c>
      <c r="C11">
        <v>2600</v>
      </c>
      <c r="D11">
        <v>1100</v>
      </c>
      <c r="E11">
        <v>1300</v>
      </c>
      <c r="F11" s="1">
        <f t="shared" si="0"/>
        <v>0.47826086956521741</v>
      </c>
      <c r="G11" s="1">
        <f t="shared" si="1"/>
        <v>0.5</v>
      </c>
    </row>
    <row r="12" spans="1:18" x14ac:dyDescent="0.25">
      <c r="A12" t="s">
        <v>184</v>
      </c>
      <c r="B12">
        <v>4500</v>
      </c>
      <c r="C12">
        <v>5500</v>
      </c>
      <c r="D12">
        <v>2500</v>
      </c>
      <c r="E12">
        <v>3100</v>
      </c>
      <c r="F12" s="1">
        <f t="shared" si="0"/>
        <v>0.55555555555555558</v>
      </c>
      <c r="G12" s="1">
        <f t="shared" si="1"/>
        <v>0.5636363636363636</v>
      </c>
    </row>
    <row r="13" spans="1:18" x14ac:dyDescent="0.25">
      <c r="A13" t="s">
        <v>185</v>
      </c>
      <c r="B13">
        <v>4000</v>
      </c>
      <c r="C13">
        <v>5500</v>
      </c>
      <c r="D13">
        <v>2200</v>
      </c>
      <c r="E13">
        <v>3100</v>
      </c>
      <c r="F13" s="1">
        <f t="shared" si="0"/>
        <v>0.55000000000000004</v>
      </c>
      <c r="G13" s="1">
        <f t="shared" si="1"/>
        <v>0.5636363636363636</v>
      </c>
    </row>
    <row r="14" spans="1:18" x14ac:dyDescent="0.25">
      <c r="A14" t="s">
        <v>186</v>
      </c>
      <c r="B14">
        <v>3500</v>
      </c>
      <c r="C14">
        <v>6500</v>
      </c>
      <c r="D14">
        <v>1900</v>
      </c>
      <c r="E14">
        <v>3600</v>
      </c>
      <c r="F14" s="1">
        <f t="shared" si="0"/>
        <v>0.54285714285714282</v>
      </c>
      <c r="G14" s="1">
        <f t="shared" si="1"/>
        <v>0.55384615384615388</v>
      </c>
    </row>
    <row r="15" spans="1:18" x14ac:dyDescent="0.25">
      <c r="A15" t="s">
        <v>187</v>
      </c>
      <c r="B15">
        <v>4500</v>
      </c>
      <c r="C15">
        <v>6000</v>
      </c>
      <c r="D15">
        <v>2500</v>
      </c>
      <c r="E15">
        <v>3300</v>
      </c>
      <c r="F15" s="1">
        <f t="shared" si="0"/>
        <v>0.55555555555555558</v>
      </c>
      <c r="G15" s="1">
        <f t="shared" si="1"/>
        <v>0.55000000000000004</v>
      </c>
    </row>
    <row r="16" spans="1:18" x14ac:dyDescent="0.25">
      <c r="A16" t="s">
        <v>188</v>
      </c>
      <c r="B16">
        <v>5000</v>
      </c>
      <c r="C16">
        <v>6000</v>
      </c>
      <c r="D16">
        <v>2800</v>
      </c>
      <c r="E16">
        <v>3400</v>
      </c>
      <c r="F16" s="1">
        <f t="shared" si="0"/>
        <v>0.56000000000000005</v>
      </c>
      <c r="G16" s="1">
        <f t="shared" si="1"/>
        <v>0.56666666666666665</v>
      </c>
    </row>
    <row r="17" spans="1:7" x14ac:dyDescent="0.25">
      <c r="A17" t="s">
        <v>189</v>
      </c>
      <c r="B17">
        <v>4400</v>
      </c>
      <c r="C17">
        <v>5200</v>
      </c>
      <c r="D17">
        <v>2700</v>
      </c>
      <c r="E17">
        <v>3200</v>
      </c>
      <c r="F17" s="1">
        <f t="shared" si="0"/>
        <v>0.61363636363636365</v>
      </c>
      <c r="G17" s="1">
        <f t="shared" si="1"/>
        <v>0.61538461538461542</v>
      </c>
    </row>
    <row r="18" spans="1:7" x14ac:dyDescent="0.25">
      <c r="A18" t="s">
        <v>190</v>
      </c>
      <c r="B18">
        <v>2200</v>
      </c>
      <c r="C18">
        <v>2700</v>
      </c>
      <c r="D18">
        <v>1000</v>
      </c>
      <c r="E18">
        <v>1400</v>
      </c>
      <c r="F18" s="1">
        <f t="shared" si="0"/>
        <v>0.45454545454545453</v>
      </c>
      <c r="G18" s="1">
        <f t="shared" si="1"/>
        <v>0.51851851851851849</v>
      </c>
    </row>
  </sheetData>
  <conditionalFormatting sqref="D3:E18">
    <cfRule type="cellIs" dxfId="3" priority="1" operator="greaterThan">
      <formula>750</formula>
    </cfRule>
    <cfRule type="cellIs" dxfId="2" priority="2" operator="between">
      <formula>400</formula>
      <formula>750</formula>
    </cfRule>
    <cfRule type="cellIs" dxfId="1" priority="3" operator="between">
      <formula>200</formula>
      <formula>400</formula>
    </cfRule>
    <cfRule type="cellIs" dxfId="0" priority="4" operator="lessThan">
      <formula>200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"/>
  <sheetViews>
    <sheetView zoomScale="85" zoomScaleNormal="85" workbookViewId="0">
      <selection activeCell="U31" sqref="U31"/>
    </sheetView>
  </sheetViews>
  <sheetFormatPr baseColWidth="10" defaultRowHeight="15" x14ac:dyDescent="0.25"/>
  <cols>
    <col min="6" max="6" width="14" customWidth="1"/>
    <col min="9" max="9" width="11.42578125" style="63"/>
  </cols>
  <sheetData>
    <row r="1" spans="1:13" x14ac:dyDescent="0.25">
      <c r="A1" t="s">
        <v>8</v>
      </c>
      <c r="D1" t="s">
        <v>14</v>
      </c>
      <c r="G1" t="s">
        <v>18</v>
      </c>
      <c r="I1" s="62" t="s">
        <v>25</v>
      </c>
      <c r="J1" s="20" t="str">
        <f>G11</f>
        <v>[factor]</v>
      </c>
      <c r="K1" t="s">
        <v>214</v>
      </c>
      <c r="L1" t="s">
        <v>213</v>
      </c>
      <c r="M1" s="46" t="s">
        <v>212</v>
      </c>
    </row>
    <row r="2" spans="1:13" x14ac:dyDescent="0.25">
      <c r="A2" s="5" t="s">
        <v>0</v>
      </c>
      <c r="B2" s="6" t="s">
        <v>4</v>
      </c>
      <c r="D2" s="2" t="s">
        <v>11</v>
      </c>
      <c r="E2" s="3">
        <v>3</v>
      </c>
      <c r="G2" s="5" t="s">
        <v>19</v>
      </c>
      <c r="H2" s="6" t="s">
        <v>20</v>
      </c>
      <c r="I2" s="63" t="s">
        <v>215</v>
      </c>
      <c r="J2" s="69" t="s">
        <v>215</v>
      </c>
      <c r="K2" t="s">
        <v>209</v>
      </c>
      <c r="L2" t="s">
        <v>210</v>
      </c>
      <c r="M2" s="67" t="s">
        <v>211</v>
      </c>
    </row>
    <row r="3" spans="1:13" x14ac:dyDescent="0.25">
      <c r="D3" s="4" t="s">
        <v>12</v>
      </c>
      <c r="E3" s="7">
        <v>3</v>
      </c>
      <c r="G3" s="14" t="s">
        <v>22</v>
      </c>
      <c r="H3" s="14">
        <f>IF(H2=aux!A11,1,IF(B18=aux!A15,IF(B2=aux!A20,aux!B20,IF(B2=aux!A21,aux!B21,IF(B2=aux!A22,aux!B22,IF(B2=aux!A23,aux!B23,"")))),IF(B2=aux!A20,aux!C20,IF(B2=aux!A21,aux!C21,IF(B2=aux!A22,aux!C22,IF(B2=aux!A23,aux!C23,""))))))</f>
        <v>1</v>
      </c>
      <c r="J3" s="21"/>
      <c r="K3" s="18">
        <v>0</v>
      </c>
      <c r="L3" s="19"/>
      <c r="M3" s="47">
        <f>L3*981*K3^2/(4*PI()^2)</f>
        <v>0</v>
      </c>
    </row>
    <row r="4" spans="1:13" x14ac:dyDescent="0.25">
      <c r="A4" t="s">
        <v>27</v>
      </c>
      <c r="D4" t="s">
        <v>13</v>
      </c>
      <c r="E4" s="1">
        <f>E2*E3</f>
        <v>9</v>
      </c>
      <c r="I4" s="64">
        <f>$B$19/K4^(1/3)</f>
        <v>2.0519711360120363</v>
      </c>
      <c r="J4" s="21">
        <f t="shared" ref="J4:J67" si="0">(IF(K4&lt;$H$6,1,1/(2*K4)))/K4^(1/3)</f>
        <v>3.4199518933533937</v>
      </c>
      <c r="K4" s="18">
        <v>2.5000000000000001E-2</v>
      </c>
      <c r="L4" s="19">
        <f t="shared" ref="L4:L67" si="1">$B$10*$B$15*$B$19*$H$3*J4</f>
        <v>0.22161288268929993</v>
      </c>
      <c r="M4" s="47">
        <f t="shared" ref="M4:M67" si="2">L4*981*K4^2/(4*PI()^2)</f>
        <v>3.4417893863071067E-3</v>
      </c>
    </row>
    <row r="5" spans="1:13" x14ac:dyDescent="0.25">
      <c r="A5" s="14" t="s">
        <v>7</v>
      </c>
      <c r="B5" s="14">
        <f>IF(B2=aux!A3,aux!B3,IF(B2=aux!A4,aux!B4,IF(B2=aux!A5,aux!B5,IF(B2=aux!A6,aux!B6,IF(B2=aux!A7,aux!B7,IF(B2=aux!A8,aux!B8,""))))))</f>
        <v>0.15</v>
      </c>
      <c r="D5" s="5" t="s">
        <v>10</v>
      </c>
      <c r="E5" s="8">
        <v>12</v>
      </c>
      <c r="G5" t="s">
        <v>9</v>
      </c>
      <c r="I5" s="64">
        <f t="shared" ref="I5:I68" si="3">$B$19/K5^(1/3)</f>
        <v>1.6286505699569436</v>
      </c>
      <c r="J5" s="21">
        <f t="shared" si="0"/>
        <v>2.7144176165949063</v>
      </c>
      <c r="K5" s="18">
        <v>0.05</v>
      </c>
      <c r="L5" s="19">
        <f t="shared" si="1"/>
        <v>0.17589426155534996</v>
      </c>
      <c r="M5" s="47">
        <f t="shared" si="2"/>
        <v>1.092700018495377E-2</v>
      </c>
    </row>
    <row r="6" spans="1:13" x14ac:dyDescent="0.25">
      <c r="G6" t="s">
        <v>83</v>
      </c>
      <c r="H6" s="1">
        <v>0.5</v>
      </c>
      <c r="I6" s="64">
        <f t="shared" si="3"/>
        <v>1.4227573217960252</v>
      </c>
      <c r="J6" s="21">
        <f t="shared" si="0"/>
        <v>2.3712622029933752</v>
      </c>
      <c r="K6" s="18">
        <v>7.4999999999999997E-2</v>
      </c>
      <c r="L6" s="19">
        <f t="shared" si="1"/>
        <v>0.15365779075397074</v>
      </c>
      <c r="M6" s="47">
        <f t="shared" si="2"/>
        <v>2.1477631274427457E-2</v>
      </c>
    </row>
    <row r="7" spans="1:13" x14ac:dyDescent="0.25">
      <c r="A7" t="s">
        <v>33</v>
      </c>
      <c r="I7" s="64">
        <f t="shared" si="3"/>
        <v>1.29266081401913</v>
      </c>
      <c r="J7" s="21">
        <f t="shared" si="0"/>
        <v>2.1544346900318834</v>
      </c>
      <c r="K7" s="18">
        <v>0.1</v>
      </c>
      <c r="L7" s="19">
        <f t="shared" si="1"/>
        <v>0.13960736791406606</v>
      </c>
      <c r="M7" s="47">
        <f t="shared" si="2"/>
        <v>3.4691063176904645E-2</v>
      </c>
    </row>
    <row r="8" spans="1:13" x14ac:dyDescent="0.25">
      <c r="A8" s="5" t="s">
        <v>62</v>
      </c>
      <c r="B8" s="6">
        <v>50</v>
      </c>
      <c r="I8" s="64">
        <f t="shared" si="3"/>
        <v>1.1999999999999997</v>
      </c>
      <c r="J8" s="21">
        <f t="shared" si="0"/>
        <v>1.9999999999999996</v>
      </c>
      <c r="K8" s="18">
        <v>0.125</v>
      </c>
      <c r="L8" s="19">
        <f t="shared" si="1"/>
        <v>0.12959999999999999</v>
      </c>
      <c r="M8" s="47">
        <f t="shared" si="2"/>
        <v>5.031926608377376E-2</v>
      </c>
    </row>
    <row r="9" spans="1:13" x14ac:dyDescent="0.25">
      <c r="A9" s="14" t="s">
        <v>28</v>
      </c>
      <c r="B9" s="14">
        <f>(B8+100)/150*(IF(B2=aux!A28,aux!B28,IF(B2=aux!A29,aux!B29,IF(B2=aux!A30,aux!B30,aux!B27))))</f>
        <v>0.9</v>
      </c>
      <c r="D9" t="s">
        <v>15</v>
      </c>
      <c r="I9" s="64">
        <f t="shared" si="3"/>
        <v>1.1292432346572341</v>
      </c>
      <c r="J9" s="21">
        <f t="shared" si="0"/>
        <v>1.8820720577620569</v>
      </c>
      <c r="K9" s="18">
        <v>0.15</v>
      </c>
      <c r="L9" s="19">
        <f t="shared" si="1"/>
        <v>0.1219582693429813</v>
      </c>
      <c r="M9" s="47">
        <f t="shared" si="2"/>
        <v>6.8187228957622498E-2</v>
      </c>
    </row>
    <row r="10" spans="1:13" x14ac:dyDescent="0.25">
      <c r="A10" s="17" t="s">
        <v>148</v>
      </c>
      <c r="B10" s="59">
        <f>B5*B9</f>
        <v>0.13500000000000001</v>
      </c>
      <c r="D10" s="2" t="s">
        <v>124</v>
      </c>
      <c r="E10" s="3" t="s">
        <v>60</v>
      </c>
      <c r="G10" t="s">
        <v>16</v>
      </c>
      <c r="I10" s="64">
        <f t="shared" si="3"/>
        <v>1.0726842421158811</v>
      </c>
      <c r="J10" s="21">
        <f t="shared" si="0"/>
        <v>1.7878070701931352</v>
      </c>
      <c r="K10" s="18">
        <v>0.17499999999999999</v>
      </c>
      <c r="L10" s="19">
        <f t="shared" si="1"/>
        <v>0.11584989814851518</v>
      </c>
      <c r="M10" s="47">
        <f t="shared" si="2"/>
        <v>8.8161916878070359E-2</v>
      </c>
    </row>
    <row r="11" spans="1:13" x14ac:dyDescent="0.25">
      <c r="D11" s="4" t="s">
        <v>38</v>
      </c>
      <c r="E11" s="11" t="s">
        <v>36</v>
      </c>
      <c r="G11" s="14" t="s">
        <v>17</v>
      </c>
      <c r="H11" s="16">
        <f>(IF(E16&lt;H6,1,1/(2*E16)))/E16^(1/3)</f>
        <v>1.6231869211842949</v>
      </c>
      <c r="I11" s="64">
        <f t="shared" si="3"/>
        <v>1.0259855680060181</v>
      </c>
      <c r="J11" s="21">
        <f t="shared" si="0"/>
        <v>1.7099759466766968</v>
      </c>
      <c r="K11" s="18">
        <v>0.2</v>
      </c>
      <c r="L11" s="19">
        <f t="shared" si="1"/>
        <v>0.11080644134464997</v>
      </c>
      <c r="M11" s="47">
        <f t="shared" si="2"/>
        <v>0.11013726036182742</v>
      </c>
    </row>
    <row r="12" spans="1:13" x14ac:dyDescent="0.25">
      <c r="A12" t="s">
        <v>42</v>
      </c>
      <c r="D12" t="s">
        <v>39</v>
      </c>
      <c r="E12" s="1">
        <f>IF(E11=aux!A33,0.06*E4^2/(E5^0.5*(2*E5+E3)),IF(E11=aux!A34,0.09*E4/E5^0.5,0.1*E4/E5^0.5))</f>
        <v>0.23382685902179842</v>
      </c>
      <c r="I12" s="64">
        <f t="shared" si="3"/>
        <v>0.9864848297321881</v>
      </c>
      <c r="J12" s="21">
        <f t="shared" si="0"/>
        <v>1.6441413828869802</v>
      </c>
      <c r="K12" s="18">
        <v>0.22500000000000001</v>
      </c>
      <c r="L12" s="19">
        <f t="shared" si="1"/>
        <v>0.10654036161107633</v>
      </c>
      <c r="M12" s="47">
        <f t="shared" si="2"/>
        <v>0.13402582011423064</v>
      </c>
    </row>
    <row r="13" spans="1:13" x14ac:dyDescent="0.25">
      <c r="A13" s="2" t="s">
        <v>43</v>
      </c>
      <c r="B13" s="3" t="s">
        <v>46</v>
      </c>
      <c r="D13" t="s">
        <v>40</v>
      </c>
      <c r="E13" s="1">
        <f>E12/3</f>
        <v>7.7942286340599479E-2</v>
      </c>
      <c r="I13" s="64">
        <f t="shared" si="3"/>
        <v>0.95244063118091959</v>
      </c>
      <c r="J13" s="21">
        <f t="shared" si="0"/>
        <v>1.5874010519681994</v>
      </c>
      <c r="K13" s="18">
        <v>0.25</v>
      </c>
      <c r="L13" s="19">
        <f t="shared" si="1"/>
        <v>0.10286358816753934</v>
      </c>
      <c r="M13" s="47">
        <f t="shared" si="2"/>
        <v>0.15975371183130044</v>
      </c>
    </row>
    <row r="14" spans="1:13" x14ac:dyDescent="0.25">
      <c r="A14" s="4" t="s">
        <v>44</v>
      </c>
      <c r="B14" s="11" t="s">
        <v>56</v>
      </c>
      <c r="D14" t="s">
        <v>41</v>
      </c>
      <c r="E14" s="1">
        <f>E12/5</f>
        <v>4.6765371804359683E-2</v>
      </c>
      <c r="G14" s="12" t="s">
        <v>55</v>
      </c>
      <c r="H14" s="13">
        <f>B10*B15*B19*H3*H11</f>
        <v>0.10518251249274232</v>
      </c>
      <c r="I14" s="64">
        <f t="shared" si="3"/>
        <v>0.92265715179435492</v>
      </c>
      <c r="J14" s="21">
        <f t="shared" si="0"/>
        <v>1.5377619196572583</v>
      </c>
      <c r="K14" s="18">
        <v>0.27500000000000002</v>
      </c>
      <c r="L14" s="19">
        <f t="shared" si="1"/>
        <v>9.9646972393790348E-2</v>
      </c>
      <c r="M14" s="47">
        <f t="shared" si="2"/>
        <v>0.18725730392512258</v>
      </c>
    </row>
    <row r="15" spans="1:13" x14ac:dyDescent="0.25">
      <c r="A15" s="15" t="s">
        <v>53</v>
      </c>
      <c r="B15" s="14">
        <f>IF(B13=aux!C38,IF(B14=aux!A39,aux!C39,IF(B14=aux!A40,aux!C40,IF(B14=aux!A41,aux!C41,IF(B14=aux!A42,aux!C42,IF(B14=aux!A43,aux!C43,""))))),IF(B13=aux!D38,IF(B14=aux!A39,aux!D39,IF(B14=aux!A40,aux!D40,IF(B14=aux!A41,aux!D41,IF(B14=aux!A42,aux!D42,IF(B14=aux!A43,aux!D43,""))))),IF(B13=aux!E38,IF(B14=aux!A39,aux!E39,IF(B14=aux!A40,aux!E40,IF(B14=aux!A41,aux!E41,IF(B14=aux!A42,aux!E42,IF(B14=aux!A43,aux!E43,""))))),IF(B13=aux!F38,IF(B14=aux!A39,"",IF(B14=aux!A40,"",IF(B14=aux!A41,aux!F41,IF(B14=aux!A42,aux!F42,IF(B14=aux!A43,aux!F43,""))))),IF(B14=aux!A39,"",IF(B14=aux!A40,"",IF(B14=aux!A41,aux!G41,IF(B14=aux!A42,aux!G42,IF(B14=aux!A43,aux!G43,"")))))))))</f>
        <v>0.8</v>
      </c>
      <c r="D15" s="5" t="s">
        <v>145</v>
      </c>
      <c r="E15" s="8">
        <v>0.4</v>
      </c>
      <c r="I15" s="64">
        <f t="shared" si="3"/>
        <v>0.89628094931143287</v>
      </c>
      <c r="J15" s="21">
        <f t="shared" si="0"/>
        <v>1.4938015821857216</v>
      </c>
      <c r="K15" s="18">
        <v>0.3</v>
      </c>
      <c r="L15" s="19">
        <f t="shared" si="1"/>
        <v>9.6798342525634767E-2</v>
      </c>
      <c r="M15" s="47">
        <f t="shared" si="2"/>
        <v>0.21648095795625283</v>
      </c>
    </row>
    <row r="16" spans="1:13" x14ac:dyDescent="0.25">
      <c r="D16" s="17" t="s">
        <v>54</v>
      </c>
      <c r="E16" s="28">
        <f>IF(E10=aux!F3,E15,E12)</f>
        <v>0.23382685902179842</v>
      </c>
      <c r="I16" s="64">
        <f t="shared" si="3"/>
        <v>0.87268356424456683</v>
      </c>
      <c r="J16" s="21">
        <f t="shared" si="0"/>
        <v>1.4544726070742782</v>
      </c>
      <c r="K16" s="18">
        <v>0.32500000000000001</v>
      </c>
      <c r="L16" s="19">
        <f t="shared" si="1"/>
        <v>9.4249824938413246E-2</v>
      </c>
      <c r="M16" s="47">
        <f t="shared" si="2"/>
        <v>0.24737542014902597</v>
      </c>
    </row>
    <row r="17" spans="1:13" x14ac:dyDescent="0.25">
      <c r="A17" t="s">
        <v>23</v>
      </c>
      <c r="D17" s="32" t="s">
        <v>25</v>
      </c>
      <c r="E17" s="33">
        <f>B19/E16^(1/3)</f>
        <v>0.97391215271057685</v>
      </c>
      <c r="I17" s="64">
        <f t="shared" si="3"/>
        <v>0.85139004718223033</v>
      </c>
      <c r="J17" s="21">
        <f t="shared" si="0"/>
        <v>1.4189834119703839</v>
      </c>
      <c r="K17" s="18">
        <v>0.35</v>
      </c>
      <c r="L17" s="19">
        <f t="shared" si="1"/>
        <v>9.1950125095680887E-2</v>
      </c>
      <c r="M17" s="47">
        <f t="shared" si="2"/>
        <v>0.27989663919156371</v>
      </c>
    </row>
    <row r="18" spans="1:13" x14ac:dyDescent="0.25">
      <c r="A18" s="5" t="s">
        <v>30</v>
      </c>
      <c r="B18" s="6" t="s">
        <v>32</v>
      </c>
      <c r="I18" s="64">
        <f t="shared" si="3"/>
        <v>0.83203352922076168</v>
      </c>
      <c r="J18" s="21">
        <f t="shared" si="0"/>
        <v>1.3867225487012695</v>
      </c>
      <c r="K18" s="18">
        <v>0.375</v>
      </c>
      <c r="L18" s="19">
        <f t="shared" si="1"/>
        <v>8.9859621155842284E-2</v>
      </c>
      <c r="M18" s="47">
        <f t="shared" si="2"/>
        <v>0.3140048741061065</v>
      </c>
    </row>
    <row r="19" spans="1:13" x14ac:dyDescent="0.25">
      <c r="A19" s="14" t="s">
        <v>24</v>
      </c>
      <c r="B19" s="16">
        <f>IF(B18=aux!A15,0.8,0.6)</f>
        <v>0.6</v>
      </c>
      <c r="I19" s="64">
        <f t="shared" si="3"/>
        <v>0.8143252849784719</v>
      </c>
      <c r="J19" s="21">
        <f t="shared" si="0"/>
        <v>1.3572088082974534</v>
      </c>
      <c r="K19" s="18">
        <v>0.4</v>
      </c>
      <c r="L19" s="19">
        <f t="shared" si="1"/>
        <v>8.7947130777674992E-2</v>
      </c>
      <c r="M19" s="47">
        <f t="shared" si="2"/>
        <v>0.34966400591852076</v>
      </c>
    </row>
    <row r="20" spans="1:13" x14ac:dyDescent="0.25">
      <c r="I20" s="64">
        <f t="shared" si="3"/>
        <v>0.79803439011389721</v>
      </c>
      <c r="J20" s="21">
        <f t="shared" si="0"/>
        <v>1.3300573168564953</v>
      </c>
      <c r="K20" s="18">
        <v>0.42499999999999999</v>
      </c>
      <c r="L20" s="19">
        <f t="shared" si="1"/>
        <v>8.6187714132300905E-2</v>
      </c>
      <c r="M20" s="47">
        <f t="shared" si="2"/>
        <v>0.38684099643404724</v>
      </c>
    </row>
    <row r="21" spans="1:13" x14ac:dyDescent="0.25">
      <c r="I21" s="64">
        <f t="shared" si="3"/>
        <v>0.78297352823377275</v>
      </c>
      <c r="J21" s="21">
        <f t="shared" si="0"/>
        <v>1.3049558803896213</v>
      </c>
      <c r="K21" s="18">
        <v>0.45</v>
      </c>
      <c r="L21" s="19">
        <f t="shared" si="1"/>
        <v>8.4561141049247474E-2</v>
      </c>
      <c r="M21" s="47">
        <f t="shared" si="2"/>
        <v>0.42550545568046078</v>
      </c>
    </row>
    <row r="22" spans="1:13" x14ac:dyDescent="0.25">
      <c r="I22" s="64">
        <f t="shared" si="3"/>
        <v>0.76898885780363935</v>
      </c>
      <c r="J22" s="21">
        <f t="shared" si="0"/>
        <v>1.281648096339399</v>
      </c>
      <c r="K22" s="18">
        <v>0.47499999999999998</v>
      </c>
      <c r="L22" s="19">
        <f t="shared" si="1"/>
        <v>8.3050796642793065E-2</v>
      </c>
      <c r="M22" s="47">
        <f t="shared" si="2"/>
        <v>0.46562929124705249</v>
      </c>
    </row>
    <row r="23" spans="1:13" x14ac:dyDescent="0.25">
      <c r="I23" s="64">
        <f t="shared" si="3"/>
        <v>0.7559526299369238</v>
      </c>
      <c r="J23" s="21">
        <f t="shared" si="0"/>
        <v>1.259921049894873</v>
      </c>
      <c r="K23" s="18">
        <v>0.5</v>
      </c>
      <c r="L23" s="19">
        <f t="shared" si="1"/>
        <v>8.1642884033187785E-2</v>
      </c>
      <c r="M23" s="47">
        <f t="shared" si="2"/>
        <v>0.5071864204336618</v>
      </c>
    </row>
    <row r="24" spans="1:13" x14ac:dyDescent="0.25">
      <c r="I24" s="64">
        <f t="shared" si="3"/>
        <v>0.74375771308931216</v>
      </c>
      <c r="J24" s="21">
        <f t="shared" si="0"/>
        <v>1.1805677985544638</v>
      </c>
      <c r="K24" s="18">
        <v>0.52500000000000002</v>
      </c>
      <c r="L24" s="19">
        <f t="shared" si="1"/>
        <v>7.6500793346329268E-2</v>
      </c>
      <c r="M24" s="47">
        <f t="shared" si="2"/>
        <v>0.52395479173520232</v>
      </c>
    </row>
    <row r="25" spans="1:13" x14ac:dyDescent="0.25">
      <c r="I25" s="64">
        <f t="shared" si="3"/>
        <v>0.7323134666821709</v>
      </c>
      <c r="J25" s="21">
        <f t="shared" si="0"/>
        <v>1.1095658586093498</v>
      </c>
      <c r="K25" s="18">
        <v>0.55000000000000004</v>
      </c>
      <c r="L25" s="19">
        <f t="shared" si="1"/>
        <v>7.1899867637885875E-2</v>
      </c>
      <c r="M25" s="47">
        <f t="shared" si="2"/>
        <v>0.54045898407176074</v>
      </c>
    </row>
    <row r="26" spans="1:13" x14ac:dyDescent="0.25">
      <c r="I26" s="64">
        <f t="shared" si="3"/>
        <v>0.72154258639732094</v>
      </c>
      <c r="J26" s="21">
        <f t="shared" si="0"/>
        <v>1.0457138933294507</v>
      </c>
      <c r="K26" s="18">
        <v>0.57499999999999996</v>
      </c>
      <c r="L26" s="19">
        <f t="shared" si="1"/>
        <v>6.7762260287748413E-2</v>
      </c>
      <c r="M26" s="47">
        <f t="shared" si="2"/>
        <v>0.55671489873408375</v>
      </c>
    </row>
    <row r="27" spans="1:13" x14ac:dyDescent="0.25">
      <c r="D27" s="67" t="s">
        <v>149</v>
      </c>
      <c r="E27" s="67"/>
      <c r="F27" s="67"/>
      <c r="I27" s="64">
        <f t="shared" si="3"/>
        <v>0.7113786608980126</v>
      </c>
      <c r="J27" s="21">
        <f t="shared" si="0"/>
        <v>0.98802591791390637</v>
      </c>
      <c r="K27" s="18">
        <v>0.6</v>
      </c>
      <c r="L27" s="19">
        <f t="shared" si="1"/>
        <v>6.4024079480821144E-2</v>
      </c>
      <c r="M27" s="47">
        <f t="shared" si="2"/>
        <v>0.5727368339847323</v>
      </c>
    </row>
    <row r="28" spans="1:13" x14ac:dyDescent="0.25">
      <c r="D28" s="67" t="s">
        <v>54</v>
      </c>
      <c r="E28" s="67" t="s">
        <v>55</v>
      </c>
      <c r="F28" s="67" t="s">
        <v>144</v>
      </c>
      <c r="I28" s="64">
        <f t="shared" si="3"/>
        <v>0.70176425717108781</v>
      </c>
      <c r="J28" s="21">
        <f t="shared" si="0"/>
        <v>0.93568567622811716</v>
      </c>
      <c r="K28" s="18">
        <v>0.625</v>
      </c>
      <c r="L28" s="19">
        <f t="shared" si="1"/>
        <v>6.0632431819582E-2</v>
      </c>
      <c r="M28" s="47">
        <f t="shared" si="2"/>
        <v>0.58853770641123027</v>
      </c>
    </row>
    <row r="29" spans="1:13" x14ac:dyDescent="0.25">
      <c r="D29" s="68">
        <f>H6</f>
        <v>0.5</v>
      </c>
      <c r="E29" s="68">
        <f>INDEX(L3:L163,MATCH(H6,K3:K163,1))</f>
        <v>8.1642884033187785E-2</v>
      </c>
      <c r="F29" s="68">
        <f>INDEX(M3:M163,MATCH(H6,K3:K163,1))</f>
        <v>0.5071864204336618</v>
      </c>
      <c r="I29" s="64">
        <f t="shared" si="3"/>
        <v>0.69264940395859165</v>
      </c>
      <c r="J29" s="21">
        <f t="shared" si="0"/>
        <v>0.88801205635716873</v>
      </c>
      <c r="K29" s="18">
        <v>0.65</v>
      </c>
      <c r="L29" s="19">
        <f t="shared" si="1"/>
        <v>5.754318125194454E-2</v>
      </c>
      <c r="M29" s="47">
        <f t="shared" si="2"/>
        <v>0.60412923411636776</v>
      </c>
    </row>
    <row r="30" spans="1:13" x14ac:dyDescent="0.25">
      <c r="I30" s="64">
        <f t="shared" si="3"/>
        <v>0.68399037867067869</v>
      </c>
      <c r="J30" s="21">
        <f t="shared" si="0"/>
        <v>0.84443256626009722</v>
      </c>
      <c r="K30" s="18">
        <v>0.67500000000000004</v>
      </c>
      <c r="L30" s="19">
        <f t="shared" si="1"/>
        <v>5.471923029365431E-2</v>
      </c>
      <c r="M30" s="47">
        <f t="shared" si="2"/>
        <v>0.61952208953527921</v>
      </c>
    </row>
    <row r="31" spans="1:13" x14ac:dyDescent="0.25">
      <c r="I31" s="64">
        <f t="shared" si="3"/>
        <v>0.67574872826616372</v>
      </c>
      <c r="J31" s="21">
        <f t="shared" si="0"/>
        <v>0.80446277174543301</v>
      </c>
      <c r="K31" s="18">
        <v>0.7</v>
      </c>
      <c r="L31" s="19">
        <f t="shared" si="1"/>
        <v>5.2129187609104066E-2</v>
      </c>
      <c r="M31" s="47">
        <f t="shared" si="2"/>
        <v>0.63472602785007404</v>
      </c>
    </row>
    <row r="32" spans="1:13" x14ac:dyDescent="0.25">
      <c r="I32" s="64">
        <f t="shared" si="3"/>
        <v>0.66789047238120225</v>
      </c>
      <c r="J32" s="21">
        <f t="shared" si="0"/>
        <v>0.76769019813931305</v>
      </c>
      <c r="K32" s="18">
        <v>0.72499999999999998</v>
      </c>
      <c r="L32" s="19">
        <f t="shared" si="1"/>
        <v>4.9746324839427494E-2</v>
      </c>
      <c r="M32" s="47">
        <f t="shared" si="2"/>
        <v>0.64974999562829683</v>
      </c>
    </row>
    <row r="33" spans="9:13" x14ac:dyDescent="0.25">
      <c r="I33" s="64">
        <f t="shared" si="3"/>
        <v>0.66038544977892533</v>
      </c>
      <c r="J33" s="21">
        <f t="shared" si="0"/>
        <v>0.73376161086547254</v>
      </c>
      <c r="K33" s="18">
        <v>0.75</v>
      </c>
      <c r="L33" s="19">
        <f t="shared" si="1"/>
        <v>4.7547752384082625E-2</v>
      </c>
      <c r="M33" s="47">
        <f t="shared" si="2"/>
        <v>0.66460222330556717</v>
      </c>
    </row>
    <row r="34" spans="9:13" x14ac:dyDescent="0.25">
      <c r="I34" s="64">
        <f t="shared" si="3"/>
        <v>0.6532067785067569</v>
      </c>
      <c r="J34" s="21">
        <f t="shared" si="0"/>
        <v>0.70237288011479238</v>
      </c>
      <c r="K34" s="18">
        <v>0.77500000000000002</v>
      </c>
      <c r="L34" s="19">
        <f t="shared" si="1"/>
        <v>4.5513762631438553E-2</v>
      </c>
      <c r="M34" s="47">
        <f t="shared" si="2"/>
        <v>0.67929030437172777</v>
      </c>
    </row>
    <row r="35" spans="9:13" x14ac:dyDescent="0.25">
      <c r="I35" s="64">
        <f t="shared" si="3"/>
        <v>0.64633040700956501</v>
      </c>
      <c r="J35" s="21">
        <f t="shared" si="0"/>
        <v>0.67326084063496361</v>
      </c>
      <c r="K35" s="18">
        <v>0.8</v>
      </c>
      <c r="L35" s="19">
        <f t="shared" si="1"/>
        <v>4.3627302473145647E-2</v>
      </c>
      <c r="M35" s="47">
        <f t="shared" si="2"/>
        <v>0.69382126353809304</v>
      </c>
    </row>
    <row r="36" spans="9:13" x14ac:dyDescent="0.25">
      <c r="I36" s="64">
        <f t="shared" si="3"/>
        <v>0.63973473855686092</v>
      </c>
      <c r="J36" s="21">
        <f t="shared" si="0"/>
        <v>0.64619670561299092</v>
      </c>
      <c r="K36" s="18">
        <v>0.82499999999999996</v>
      </c>
      <c r="L36" s="19">
        <f t="shared" si="1"/>
        <v>4.187354652372182E-2</v>
      </c>
      <c r="M36" s="47">
        <f t="shared" si="2"/>
        <v>0.70820161571447493</v>
      </c>
    </row>
    <row r="37" spans="9:13" x14ac:dyDescent="0.25">
      <c r="I37" s="64">
        <f t="shared" si="3"/>
        <v>0.6334003151868004</v>
      </c>
      <c r="J37" s="21">
        <f t="shared" si="0"/>
        <v>0.62098070116352988</v>
      </c>
      <c r="K37" s="18">
        <v>0.85</v>
      </c>
      <c r="L37" s="19">
        <f t="shared" si="1"/>
        <v>4.0239549435396746E-2</v>
      </c>
      <c r="M37" s="47">
        <f t="shared" si="2"/>
        <v>0.7224374172750978</v>
      </c>
    </row>
    <row r="38" spans="9:13" x14ac:dyDescent="0.25">
      <c r="I38" s="64">
        <f t="shared" si="3"/>
        <v>0.62730955028965218</v>
      </c>
      <c r="J38" s="21">
        <f t="shared" si="0"/>
        <v>0.59743766694252587</v>
      </c>
      <c r="K38" s="18">
        <v>0.875</v>
      </c>
      <c r="L38" s="19">
        <f t="shared" si="1"/>
        <v>3.8713960817875682E-2</v>
      </c>
      <c r="M38" s="47">
        <f t="shared" si="2"/>
        <v>0.73653431081807441</v>
      </c>
    </row>
    <row r="39" spans="9:13" x14ac:dyDescent="0.25">
      <c r="I39" s="64">
        <f t="shared" si="3"/>
        <v>0.62144650119077183</v>
      </c>
      <c r="J39" s="21">
        <f t="shared" si="0"/>
        <v>0.57541342702849241</v>
      </c>
      <c r="K39" s="18">
        <v>0.9</v>
      </c>
      <c r="L39" s="19">
        <f t="shared" si="1"/>
        <v>3.7286790071446314E-2</v>
      </c>
      <c r="M39" s="47">
        <f t="shared" si="2"/>
        <v>0.75049756440596838</v>
      </c>
    </row>
    <row r="40" spans="9:13" x14ac:dyDescent="0.25">
      <c r="I40" s="64">
        <f t="shared" si="3"/>
        <v>0.61579667482177503</v>
      </c>
      <c r="J40" s="21">
        <f t="shared" si="0"/>
        <v>0.55477177911871622</v>
      </c>
      <c r="K40" s="18">
        <v>0.92500000000000004</v>
      </c>
      <c r="L40" s="19">
        <f t="shared" si="1"/>
        <v>3.5949211286892817E-2</v>
      </c>
      <c r="M40" s="47">
        <f t="shared" si="2"/>
        <v>0.76433210610188029</v>
      </c>
    </row>
    <row r="41" spans="9:13" x14ac:dyDescent="0.25">
      <c r="I41" s="64">
        <f t="shared" si="3"/>
        <v>0.61034686091466062</v>
      </c>
      <c r="J41" s="21">
        <f t="shared" si="0"/>
        <v>0.53539198325847415</v>
      </c>
      <c r="K41" s="18">
        <v>0.95</v>
      </c>
      <c r="L41" s="19">
        <f t="shared" si="1"/>
        <v>3.4693400515149131E-2</v>
      </c>
      <c r="M41" s="47">
        <f t="shared" si="2"/>
        <v>0.77804255447660853</v>
      </c>
    </row>
    <row r="42" spans="9:13" x14ac:dyDescent="0.25">
      <c r="I42" s="64">
        <f t="shared" si="3"/>
        <v>0.60508498820946688</v>
      </c>
      <c r="J42" s="21">
        <f t="shared" si="0"/>
        <v>0.51716665658928807</v>
      </c>
      <c r="K42" s="18">
        <v>0.97499999999999998</v>
      </c>
      <c r="L42" s="19">
        <f t="shared" si="1"/>
        <v>3.3512399346985869E-2</v>
      </c>
      <c r="M42" s="47">
        <f t="shared" si="2"/>
        <v>0.79163324565024129</v>
      </c>
    </row>
    <row r="43" spans="9:13" x14ac:dyDescent="0.25">
      <c r="I43" s="64">
        <f t="shared" si="3"/>
        <v>0.6</v>
      </c>
      <c r="J43" s="21">
        <f t="shared" si="0"/>
        <v>0.5</v>
      </c>
      <c r="K43" s="18">
        <v>1</v>
      </c>
      <c r="L43" s="19">
        <f t="shared" si="1"/>
        <v>3.2400000000000005E-2</v>
      </c>
      <c r="M43" s="47">
        <f t="shared" si="2"/>
        <v>0.80510825734038038</v>
      </c>
    </row>
    <row r="44" spans="9:13" x14ac:dyDescent="0.25">
      <c r="I44" s="64">
        <f t="shared" si="3"/>
        <v>0.59508174600515618</v>
      </c>
      <c r="J44" s="21">
        <f t="shared" si="0"/>
        <v>0.48380629756516763</v>
      </c>
      <c r="K44" s="18">
        <v>1.0249999999999999</v>
      </c>
      <c r="L44" s="19">
        <f t="shared" si="1"/>
        <v>3.1350648082222869E-2</v>
      </c>
      <c r="M44" s="47">
        <f t="shared" si="2"/>
        <v>0.81847143031469027</v>
      </c>
    </row>
    <row r="45" spans="9:13" x14ac:dyDescent="0.25">
      <c r="I45" s="64">
        <f t="shared" si="3"/>
        <v>0.59032088808371808</v>
      </c>
      <c r="J45" s="21">
        <f t="shared" si="0"/>
        <v>0.46850864133628423</v>
      </c>
      <c r="K45" s="18">
        <v>1.05</v>
      </c>
      <c r="L45" s="19">
        <f t="shared" si="1"/>
        <v>3.0359359958591223E-2</v>
      </c>
      <c r="M45" s="47">
        <f t="shared" si="2"/>
        <v>0.831726387584239</v>
      </c>
    </row>
    <row r="46" spans="9:13" x14ac:dyDescent="0.25">
      <c r="I46" s="64">
        <f t="shared" si="3"/>
        <v>0.5857088177372366</v>
      </c>
      <c r="J46" s="21">
        <f t="shared" si="0"/>
        <v>0.45403784320716023</v>
      </c>
      <c r="K46" s="18">
        <v>1.075</v>
      </c>
      <c r="L46" s="19">
        <f t="shared" si="1"/>
        <v>2.9421652239823987E-2</v>
      </c>
      <c r="M46" s="47">
        <f t="shared" si="2"/>
        <v>0.84487655162353359</v>
      </c>
    </row>
    <row r="47" spans="9:13" x14ac:dyDescent="0.25">
      <c r="I47" s="64">
        <f t="shared" si="3"/>
        <v>0.58123758369087852</v>
      </c>
      <c r="J47" s="21">
        <f t="shared" si="0"/>
        <v>0.4403315027961201</v>
      </c>
      <c r="K47" s="18">
        <v>1.1000000000000001</v>
      </c>
      <c r="L47" s="19">
        <f t="shared" si="1"/>
        <v>2.8533481381188587E-2</v>
      </c>
      <c r="M47" s="47">
        <f t="shared" si="2"/>
        <v>0.85792515986117734</v>
      </c>
    </row>
    <row r="48" spans="9:13" x14ac:dyDescent="0.25">
      <c r="I48" s="64">
        <f t="shared" si="3"/>
        <v>0.57689982812296337</v>
      </c>
      <c r="J48" s="21">
        <f t="shared" si="0"/>
        <v>0.42733320601700986</v>
      </c>
      <c r="K48" s="18">
        <v>1.125</v>
      </c>
      <c r="L48" s="19">
        <f t="shared" si="1"/>
        <v>2.7691191749902245E-2</v>
      </c>
      <c r="M48" s="47">
        <f t="shared" si="2"/>
        <v>0.87087527865008252</v>
      </c>
    </row>
    <row r="49" spans="9:13" x14ac:dyDescent="0.25">
      <c r="I49" s="64">
        <f t="shared" si="3"/>
        <v>0.57268873034348133</v>
      </c>
      <c r="J49" s="21">
        <f t="shared" si="0"/>
        <v>0.41499183358223296</v>
      </c>
      <c r="K49" s="18">
        <v>1.1499999999999999</v>
      </c>
      <c r="L49" s="19">
        <f t="shared" si="1"/>
        <v>2.68914708161287E-2</v>
      </c>
      <c r="M49" s="47">
        <f t="shared" si="2"/>
        <v>0.8837298158968544</v>
      </c>
    </row>
    <row r="50" spans="9:13" x14ac:dyDescent="0.25">
      <c r="I50" s="64">
        <f t="shared" si="3"/>
        <v>0.56859795691045734</v>
      </c>
      <c r="J50" s="21">
        <f t="shared" si="0"/>
        <v>0.40326096234784214</v>
      </c>
      <c r="K50" s="18">
        <v>1.175</v>
      </c>
      <c r="L50" s="19">
        <f t="shared" si="1"/>
        <v>2.6131310360140176E-2</v>
      </c>
      <c r="M50" s="47">
        <f t="shared" si="2"/>
        <v>0.89649153250531333</v>
      </c>
    </row>
    <row r="51" spans="9:13" x14ac:dyDescent="0.25">
      <c r="I51" s="64">
        <f t="shared" si="3"/>
        <v>0.56462161732861704</v>
      </c>
      <c r="J51" s="21">
        <f t="shared" si="0"/>
        <v>0.3920983453670952</v>
      </c>
      <c r="K51" s="18">
        <v>1.2</v>
      </c>
      <c r="L51" s="19">
        <f t="shared" si="1"/>
        <v>2.5407972779787773E-2</v>
      </c>
      <c r="M51" s="47">
        <f t="shared" si="2"/>
        <v>0.90916305276830001</v>
      </c>
    </row>
    <row r="52" spans="9:13" x14ac:dyDescent="0.25">
      <c r="I52" s="64">
        <f t="shared" si="3"/>
        <v>0.56075422460375823</v>
      </c>
      <c r="J52" s="21">
        <f t="shared" si="0"/>
        <v>0.3814654589141212</v>
      </c>
      <c r="K52" s="18">
        <v>1.2250000000000001</v>
      </c>
      <c r="L52" s="19">
        <f t="shared" si="1"/>
        <v>2.4718961737635058E-2</v>
      </c>
      <c r="M52" s="47">
        <f t="shared" si="2"/>
        <v>0.92174687382426723</v>
      </c>
    </row>
    <row r="53" spans="9:13" x14ac:dyDescent="0.25">
      <c r="I53" s="64">
        <f t="shared" si="3"/>
        <v>0.55699066003353337</v>
      </c>
      <c r="J53" s="21">
        <f t="shared" si="0"/>
        <v>0.3713271066890223</v>
      </c>
      <c r="K53" s="18">
        <v>1.25</v>
      </c>
      <c r="L53" s="19">
        <f t="shared" si="1"/>
        <v>2.406199651344865E-2</v>
      </c>
      <c r="M53" s="47">
        <f t="shared" si="2"/>
        <v>0.93424537428013843</v>
      </c>
    </row>
    <row r="54" spans="9:13" x14ac:dyDescent="0.25">
      <c r="I54" s="64">
        <f t="shared" si="3"/>
        <v>0.55332614170500327</v>
      </c>
      <c r="J54" s="21">
        <f t="shared" si="0"/>
        <v>0.36165107300980615</v>
      </c>
      <c r="K54" s="18">
        <v>1.2749999999999999</v>
      </c>
      <c r="L54" s="19">
        <f t="shared" si="1"/>
        <v>2.3434989531035441E-2</v>
      </c>
      <c r="M54" s="47">
        <f t="shared" si="2"/>
        <v>0.94666082208910707</v>
      </c>
    </row>
    <row r="55" spans="9:13" x14ac:dyDescent="0.25">
      <c r="I55" s="64">
        <f t="shared" si="3"/>
        <v>0.54975619624450733</v>
      </c>
      <c r="J55" s="21">
        <f t="shared" si="0"/>
        <v>0.35240781810545341</v>
      </c>
      <c r="K55" s="18">
        <v>1.3</v>
      </c>
      <c r="L55" s="19">
        <f t="shared" si="1"/>
        <v>2.2836026613233383E-2</v>
      </c>
      <c r="M55" s="47">
        <f t="shared" si="2"/>
        <v>0.9589953817610648</v>
      </c>
    </row>
    <row r="56" spans="9:13" x14ac:dyDescent="0.25">
      <c r="I56" s="64">
        <f t="shared" si="3"/>
        <v>0.54627663342869037</v>
      </c>
      <c r="J56" s="21">
        <f t="shared" si="0"/>
        <v>0.34357020970357888</v>
      </c>
      <c r="K56" s="18">
        <v>1.325</v>
      </c>
      <c r="L56" s="19">
        <f t="shared" si="1"/>
        <v>2.2263349588791916E-2</v>
      </c>
      <c r="M56" s="47">
        <f t="shared" si="2"/>
        <v>0.97125112097390687</v>
      </c>
    </row>
    <row r="57" spans="9:13" x14ac:dyDescent="0.25">
      <c r="I57" s="64">
        <f t="shared" si="3"/>
        <v>0.54288352331898126</v>
      </c>
      <c r="J57" s="21">
        <f t="shared" si="0"/>
        <v>0.33511328599937112</v>
      </c>
      <c r="K57" s="18">
        <v>1.35</v>
      </c>
      <c r="L57" s="19">
        <f t="shared" si="1"/>
        <v>2.1715340932759251E-2</v>
      </c>
      <c r="M57" s="47">
        <f t="shared" si="2"/>
        <v>0.98343001664583918</v>
      </c>
    </row>
    <row r="58" spans="9:13" x14ac:dyDescent="0.25">
      <c r="I58" s="64">
        <f t="shared" si="3"/>
        <v>0.53957317562713092</v>
      </c>
      <c r="J58" s="21">
        <f t="shared" si="0"/>
        <v>0.32701404583462484</v>
      </c>
      <c r="K58" s="18">
        <v>1.375</v>
      </c>
      <c r="L58" s="19">
        <f t="shared" si="1"/>
        <v>2.1190510170083693E-2</v>
      </c>
      <c r="M58" s="47">
        <f t="shared" si="2"/>
        <v>0.99553396052177467</v>
      </c>
    </row>
    <row r="59" spans="9:13" x14ac:dyDescent="0.25">
      <c r="I59" s="64">
        <f t="shared" si="3"/>
        <v>0.53634212105794055</v>
      </c>
      <c r="J59" s="21">
        <f t="shared" si="0"/>
        <v>0.31925126253448843</v>
      </c>
      <c r="K59" s="18">
        <v>1.4</v>
      </c>
      <c r="L59" s="19">
        <f t="shared" si="1"/>
        <v>2.0687481812234853E-2</v>
      </c>
      <c r="M59" s="47">
        <f t="shared" si="2"/>
        <v>1.0075647643208041</v>
      </c>
    </row>
    <row r="60" spans="9:13" x14ac:dyDescent="0.25">
      <c r="I60" s="64">
        <f t="shared" si="3"/>
        <v>0.53318709440817036</v>
      </c>
      <c r="J60" s="21">
        <f t="shared" si="0"/>
        <v>0.31180531836735109</v>
      </c>
      <c r="K60" s="18">
        <v>1.425</v>
      </c>
      <c r="L60" s="19">
        <f t="shared" si="1"/>
        <v>2.0204984630204353E-2</v>
      </c>
      <c r="M60" s="47">
        <f t="shared" si="2"/>
        <v>1.0195241644864395</v>
      </c>
    </row>
    <row r="61" spans="9:13" x14ac:dyDescent="0.25">
      <c r="I61" s="64">
        <f t="shared" si="3"/>
        <v>0.5301050192287291</v>
      </c>
      <c r="J61" s="21">
        <f t="shared" si="0"/>
        <v>0.30465805702800525</v>
      </c>
      <c r="K61" s="18">
        <v>1.45</v>
      </c>
      <c r="L61" s="19">
        <f t="shared" si="1"/>
        <v>1.9741842095414745E-2</v>
      </c>
      <c r="M61" s="47">
        <f t="shared" si="2"/>
        <v>1.0314138265766917</v>
      </c>
    </row>
    <row r="62" spans="9:13" x14ac:dyDescent="0.25">
      <c r="I62" s="64">
        <f t="shared" si="3"/>
        <v>0.52709299388135888</v>
      </c>
      <c r="J62" s="21">
        <f t="shared" si="0"/>
        <v>0.29779265191037224</v>
      </c>
      <c r="K62" s="18">
        <v>1.4750000000000001</v>
      </c>
      <c r="L62" s="19">
        <f t="shared" si="1"/>
        <v>1.9296963843792123E-2</v>
      </c>
      <c r="M62" s="47">
        <f t="shared" si="2"/>
        <v>1.0432353493270221</v>
      </c>
    </row>
    <row r="63" spans="9:13" x14ac:dyDescent="0.25">
      <c r="I63" s="64">
        <f t="shared" si="3"/>
        <v>0.52414827884177928</v>
      </c>
      <c r="J63" s="21">
        <f t="shared" si="0"/>
        <v>0.29119348824543295</v>
      </c>
      <c r="K63" s="18">
        <v>1.5</v>
      </c>
      <c r="L63" s="19">
        <f t="shared" si="1"/>
        <v>1.8869338038304057E-2</v>
      </c>
      <c r="M63" s="47">
        <f t="shared" si="2"/>
        <v>1.0549902684156616</v>
      </c>
    </row>
    <row r="64" spans="9:13" x14ac:dyDescent="0.25">
      <c r="I64" s="64">
        <f t="shared" si="3"/>
        <v>0.52126828511915058</v>
      </c>
      <c r="J64" s="21">
        <f t="shared" si="0"/>
        <v>0.2848460574421588</v>
      </c>
      <c r="K64" s="18">
        <v>1.5249999999999999</v>
      </c>
      <c r="L64" s="19">
        <f t="shared" si="1"/>
        <v>1.8458024522251894E-2</v>
      </c>
      <c r="M64" s="47">
        <f t="shared" si="2"/>
        <v>1.0666800599576816</v>
      </c>
    </row>
    <row r="65" spans="9:13" x14ac:dyDescent="0.25">
      <c r="I65" s="64">
        <f t="shared" si="3"/>
        <v>0.51845056367719233</v>
      </c>
      <c r="J65" s="21">
        <f t="shared" si="0"/>
        <v>0.27873686219203891</v>
      </c>
      <c r="K65" s="18">
        <v>1.55</v>
      </c>
      <c r="L65" s="19">
        <f t="shared" si="1"/>
        <v>1.8062148670044124E-2</v>
      </c>
      <c r="M65" s="47">
        <f t="shared" si="2"/>
        <v>1.0783061437514794</v>
      </c>
    </row>
    <row r="66" spans="9:13" x14ac:dyDescent="0.25">
      <c r="I66" s="64">
        <f t="shared" si="3"/>
        <v>0.51569279575571925</v>
      </c>
      <c r="J66" s="21">
        <f t="shared" si="0"/>
        <v>0.27285333108768212</v>
      </c>
      <c r="K66" s="18">
        <v>1.575</v>
      </c>
      <c r="L66" s="19">
        <f t="shared" si="1"/>
        <v>1.7680895854481803E-2</v>
      </c>
      <c r="M66" s="47">
        <f t="shared" si="2"/>
        <v>1.089869886298924</v>
      </c>
    </row>
    <row r="67" spans="9:13" x14ac:dyDescent="0.25">
      <c r="I67" s="64">
        <f t="shared" si="3"/>
        <v>0.51299278400300907</v>
      </c>
      <c r="J67" s="21">
        <f t="shared" si="0"/>
        <v>0.26718374166823389</v>
      </c>
      <c r="K67" s="18">
        <v>1.6</v>
      </c>
      <c r="L67" s="19">
        <f t="shared" si="1"/>
        <v>1.731350646010156E-2</v>
      </c>
      <c r="M67" s="47">
        <f t="shared" si="2"/>
        <v>1.1013726036182743</v>
      </c>
    </row>
    <row r="68" spans="9:13" x14ac:dyDescent="0.25">
      <c r="I68" s="64">
        <f t="shared" si="3"/>
        <v>0.51034844433958815</v>
      </c>
      <c r="J68" s="21">
        <f t="shared" ref="J68:J131" si="4">(IF(K68&lt;$H$6,1,1/(2*K68)))/K68^(1/3)</f>
        <v>0.26171715094337855</v>
      </c>
      <c r="K68" s="18">
        <v>1.625</v>
      </c>
      <c r="L68" s="19">
        <f t="shared" ref="L68:L131" si="5">$B$10*$B$15*$B$19*$H$3*J68</f>
        <v>1.6959271381130934E-2</v>
      </c>
      <c r="M68" s="47">
        <f t="shared" ref="M68:M131" si="6">L68*981*K68^2/(4*PI()^2)</f>
        <v>1.1128155638670956</v>
      </c>
    </row>
    <row r="69" spans="9:13" x14ac:dyDescent="0.25">
      <c r="I69" s="64">
        <f t="shared" ref="I69:I132" si="7">$B$19/K69^(1/3)</f>
        <v>0.50775779848288116</v>
      </c>
      <c r="J69" s="21">
        <f t="shared" si="4"/>
        <v>0.25644333256711171</v>
      </c>
      <c r="K69" s="18">
        <v>1.65</v>
      </c>
      <c r="L69" s="19">
        <f t="shared" si="5"/>
        <v>1.6617527950348841E-2</v>
      </c>
      <c r="M69" s="47">
        <f t="shared" si="6"/>
        <v>1.1241999897907362</v>
      </c>
    </row>
    <row r="70" spans="9:13" x14ac:dyDescent="0.25">
      <c r="I70" s="64">
        <f t="shared" si="7"/>
        <v>0.5052189670699383</v>
      </c>
      <c r="J70" s="21">
        <f t="shared" si="4"/>
        <v>0.25135271993529268</v>
      </c>
      <c r="K70" s="18">
        <v>1.675</v>
      </c>
      <c r="L70" s="19">
        <f t="shared" si="5"/>
        <v>1.6287656251806969E-2</v>
      </c>
      <c r="M70" s="47">
        <f t="shared" si="6"/>
        <v>1.1355270610104167</v>
      </c>
    </row>
    <row r="71" spans="9:13" x14ac:dyDescent="0.25">
      <c r="I71" s="64">
        <f t="shared" si="7"/>
        <v>0.50273016332225806</v>
      </c>
      <c r="J71" s="21">
        <f t="shared" si="4"/>
        <v>0.24643635456973437</v>
      </c>
      <c r="K71" s="18">
        <v>1.7</v>
      </c>
      <c r="L71" s="19">
        <f t="shared" si="5"/>
        <v>1.596907577611879E-2</v>
      </c>
      <c r="M71" s="47">
        <f t="shared" si="6"/>
        <v>1.1467979161636794</v>
      </c>
    </row>
    <row r="72" spans="9:13" x14ac:dyDescent="0.25">
      <c r="I72" s="64">
        <f t="shared" si="7"/>
        <v>0.5002896872026994</v>
      </c>
      <c r="J72" s="21">
        <f t="shared" si="4"/>
        <v>0.24168583922835724</v>
      </c>
      <c r="K72" s="18">
        <v>1.7250000000000001</v>
      </c>
      <c r="L72" s="19">
        <f t="shared" si="5"/>
        <v>1.566124238199755E-2</v>
      </c>
      <c r="M72" s="47">
        <f t="shared" si="6"/>
        <v>1.158013654908747</v>
      </c>
    </row>
    <row r="73" spans="9:13" x14ac:dyDescent="0.25">
      <c r="I73" s="64">
        <f t="shared" si="7"/>
        <v>0.49789592001974603</v>
      </c>
      <c r="J73" s="21">
        <f t="shared" si="4"/>
        <v>0.23709329524749809</v>
      </c>
      <c r="K73" s="18">
        <v>1.75</v>
      </c>
      <c r="L73" s="19">
        <f t="shared" si="5"/>
        <v>1.5363645532037878E-2</v>
      </c>
      <c r="M73" s="47">
        <f t="shared" si="6"/>
        <v>1.1691753398032838</v>
      </c>
    </row>
    <row r="74" spans="9:13" x14ac:dyDescent="0.25">
      <c r="I74" s="64">
        <f t="shared" si="7"/>
        <v>0.49554731943902625</v>
      </c>
      <c r="J74" s="21">
        <f t="shared" si="4"/>
        <v>0.23265132368029401</v>
      </c>
      <c r="K74" s="18">
        <v>1.7749999999999999</v>
      </c>
      <c r="L74" s="19">
        <f t="shared" si="5"/>
        <v>1.5075805774483053E-2</v>
      </c>
      <c r="M74" s="47">
        <f t="shared" si="6"/>
        <v>1.180283998067118</v>
      </c>
    </row>
    <row r="75" spans="9:13" x14ac:dyDescent="0.25">
      <c r="I75" s="64">
        <f t="shared" si="7"/>
        <v>0.49324241486609405</v>
      </c>
      <c r="J75" s="21">
        <f t="shared" si="4"/>
        <v>0.22835296984541392</v>
      </c>
      <c r="K75" s="18">
        <v>1.8</v>
      </c>
      <c r="L75" s="19">
        <f t="shared" si="5"/>
        <v>1.4797272445982824E-2</v>
      </c>
      <c r="M75" s="47">
        <f t="shared" si="6"/>
        <v>1.1913406232376058</v>
      </c>
    </row>
    <row r="76" spans="9:13" x14ac:dyDescent="0.25">
      <c r="I76" s="64">
        <f t="shared" si="7"/>
        <v>0.49097980316811296</v>
      </c>
      <c r="J76" s="21">
        <f t="shared" si="4"/>
        <v>0.2241916909443438</v>
      </c>
      <c r="K76" s="18">
        <v>1.825</v>
      </c>
      <c r="L76" s="19">
        <f t="shared" si="5"/>
        <v>1.452762157319348E-2</v>
      </c>
      <c r="M76" s="47">
        <f t="shared" si="6"/>
        <v>1.2023461767255903</v>
      </c>
    </row>
    <row r="77" spans="9:13" x14ac:dyDescent="0.25">
      <c r="I77" s="64">
        <f t="shared" si="7"/>
        <v>0.48875814470530249</v>
      </c>
      <c r="J77" s="21">
        <f t="shared" si="4"/>
        <v>0.22016132644382991</v>
      </c>
      <c r="K77" s="18">
        <v>1.85</v>
      </c>
      <c r="L77" s="19">
        <f t="shared" si="5"/>
        <v>1.4266453953560181E-2</v>
      </c>
      <c r="M77" s="47">
        <f t="shared" si="6"/>
        <v>1.2133015892791941</v>
      </c>
    </row>
    <row r="78" spans="9:13" x14ac:dyDescent="0.25">
      <c r="I78" s="64">
        <f t="shared" si="7"/>
        <v>0.48657615964587203</v>
      </c>
      <c r="J78" s="21">
        <f t="shared" si="4"/>
        <v>0.2162560709537209</v>
      </c>
      <c r="K78" s="18">
        <v>1.875</v>
      </c>
      <c r="L78" s="19">
        <f t="shared" si="5"/>
        <v>1.4013393397801117E-2</v>
      </c>
      <c r="M78" s="47">
        <f t="shared" si="6"/>
        <v>1.2242077623620711</v>
      </c>
    </row>
    <row r="79" spans="9:13" x14ac:dyDescent="0.25">
      <c r="I79" s="64">
        <f t="shared" si="7"/>
        <v>0.48443262454071034</v>
      </c>
      <c r="J79" s="21">
        <f t="shared" si="4"/>
        <v>0.21247044935996068</v>
      </c>
      <c r="K79" s="18">
        <v>1.9</v>
      </c>
      <c r="L79" s="19">
        <f t="shared" si="5"/>
        <v>1.3768085118525454E-2</v>
      </c>
      <c r="M79" s="47">
        <f t="shared" si="6"/>
        <v>1.2350655694521939</v>
      </c>
    </row>
    <row r="80" spans="9:13" x14ac:dyDescent="0.25">
      <c r="I80" s="64">
        <f t="shared" si="7"/>
        <v>0.48232636913637356</v>
      </c>
      <c r="J80" s="21">
        <f t="shared" si="4"/>
        <v>0.20879929399843009</v>
      </c>
      <c r="K80" s="18">
        <v>1.925</v>
      </c>
      <c r="L80" s="19">
        <f t="shared" si="5"/>
        <v>1.3530194251098271E-2</v>
      </c>
      <c r="M80" s="47">
        <f t="shared" si="6"/>
        <v>1.2458758572667417</v>
      </c>
    </row>
    <row r="81" spans="9:13" x14ac:dyDescent="0.25">
      <c r="I81" s="64">
        <f t="shared" si="7"/>
        <v>0.48025627340693666</v>
      </c>
      <c r="J81" s="21">
        <f t="shared" si="4"/>
        <v>0.20523772367817811</v>
      </c>
      <c r="K81" s="18">
        <v>1.95</v>
      </c>
      <c r="L81" s="19">
        <f t="shared" si="5"/>
        <v>1.3299404494345943E-2</v>
      </c>
      <c r="M81" s="47">
        <f t="shared" si="6"/>
        <v>1.2566394469181932</v>
      </c>
    </row>
    <row r="82" spans="9:13" x14ac:dyDescent="0.25">
      <c r="I82" s="64">
        <f t="shared" si="7"/>
        <v>0.47822126478708682</v>
      </c>
      <c r="J82" s="21">
        <f t="shared" si="4"/>
        <v>0.20178112438273701</v>
      </c>
      <c r="K82" s="18">
        <v>1.9750000000000001</v>
      </c>
      <c r="L82" s="19">
        <f t="shared" si="5"/>
        <v>1.3075416860001361E-2</v>
      </c>
      <c r="M82" s="47">
        <f t="shared" si="6"/>
        <v>1.26735713500632</v>
      </c>
    </row>
    <row r="83" spans="9:13" x14ac:dyDescent="0.25">
      <c r="I83" s="64">
        <f t="shared" si="7"/>
        <v>0.4762203155904598</v>
      </c>
      <c r="J83" s="21">
        <f t="shared" si="4"/>
        <v>0.19842513149602492</v>
      </c>
      <c r="K83" s="18">
        <v>2</v>
      </c>
      <c r="L83" s="19">
        <f t="shared" si="5"/>
        <v>1.2857948520942417E-2</v>
      </c>
      <c r="M83" s="47">
        <f t="shared" si="6"/>
        <v>1.2780296946504035</v>
      </c>
    </row>
    <row r="84" spans="9:13" x14ac:dyDescent="0.25">
      <c r="I84" s="64">
        <f t="shared" si="7"/>
        <v>0.47425244059867505</v>
      </c>
      <c r="J84" s="21">
        <f t="shared" si="4"/>
        <v>0.19516561341509264</v>
      </c>
      <c r="K84" s="18">
        <v>2.0249999999999999</v>
      </c>
      <c r="L84" s="19">
        <f t="shared" si="5"/>
        <v>1.2646731749298005E-2</v>
      </c>
      <c r="M84" s="47">
        <f t="shared" si="6"/>
        <v>1.2886578764656478</v>
      </c>
    </row>
    <row r="85" spans="9:13" x14ac:dyDescent="0.25">
      <c r="I85" s="64">
        <f t="shared" si="7"/>
        <v>0.47231669480782884</v>
      </c>
      <c r="J85" s="21">
        <f t="shared" si="4"/>
        <v>0.19199865642594671</v>
      </c>
      <c r="K85" s="18">
        <v>2.0499999999999998</v>
      </c>
      <c r="L85" s="19">
        <f t="shared" si="5"/>
        <v>1.2441512936401349E-2</v>
      </c>
      <c r="M85" s="47">
        <f t="shared" si="6"/>
        <v>1.2992424094874562</v>
      </c>
    </row>
    <row r="86" spans="9:13" x14ac:dyDescent="0.25">
      <c r="I86" s="64">
        <f t="shared" si="7"/>
        <v>0.47041217132038421</v>
      </c>
      <c r="J86" s="21">
        <f t="shared" si="4"/>
        <v>0.18892055073107797</v>
      </c>
      <c r="K86" s="18">
        <v>2.0750000000000002</v>
      </c>
      <c r="L86" s="19">
        <f t="shared" si="5"/>
        <v>1.2242051687373854E-2</v>
      </c>
      <c r="M86" s="47">
        <f t="shared" si="6"/>
        <v>1.3097840020469624</v>
      </c>
    </row>
    <row r="87" spans="9:13" x14ac:dyDescent="0.25">
      <c r="I87" s="64">
        <f t="shared" si="7"/>
        <v>0.46853799937144802</v>
      </c>
      <c r="J87" s="21">
        <f t="shared" si="4"/>
        <v>0.18592777752835238</v>
      </c>
      <c r="K87" s="18">
        <v>2.1</v>
      </c>
      <c r="L87" s="19">
        <f t="shared" si="5"/>
        <v>1.2048119983837237E-2</v>
      </c>
      <c r="M87" s="47">
        <f t="shared" si="6"/>
        <v>1.3202833426009315</v>
      </c>
    </row>
    <row r="88" spans="9:13" x14ac:dyDescent="0.25">
      <c r="I88" s="64">
        <f t="shared" si="7"/>
        <v>0.46669334247938432</v>
      </c>
      <c r="J88" s="21">
        <f t="shared" si="4"/>
        <v>0.18301699705073896</v>
      </c>
      <c r="K88" s="18">
        <v>2.125</v>
      </c>
      <c r="L88" s="19">
        <f t="shared" si="5"/>
        <v>1.1859501408887887E-2</v>
      </c>
      <c r="M88" s="47">
        <f t="shared" si="6"/>
        <v>1.3307411005189345</v>
      </c>
    </row>
    <row r="89" spans="9:13" x14ac:dyDescent="0.25">
      <c r="I89" s="64">
        <f t="shared" si="7"/>
        <v>0.46487739671156991</v>
      </c>
      <c r="J89" s="21">
        <f t="shared" si="4"/>
        <v>0.18018503748510462</v>
      </c>
      <c r="K89" s="18">
        <v>2.15</v>
      </c>
      <c r="L89" s="19">
        <f t="shared" si="5"/>
        <v>1.1675990429034781E-2</v>
      </c>
      <c r="M89" s="47">
        <f t="shared" si="6"/>
        <v>1.3411579268304616</v>
      </c>
    </row>
    <row r="90" spans="9:13" x14ac:dyDescent="0.25">
      <c r="I90" s="64">
        <f t="shared" si="7"/>
        <v>0.4630893890568778</v>
      </c>
      <c r="J90" s="21">
        <f t="shared" si="4"/>
        <v>0.17742888469612178</v>
      </c>
      <c r="K90" s="18">
        <v>2.1749999999999998</v>
      </c>
      <c r="L90" s="19">
        <f t="shared" si="5"/>
        <v>1.1497391728308694E-2</v>
      </c>
      <c r="M90" s="47">
        <f t="shared" si="6"/>
        <v>1.3515344549344654</v>
      </c>
    </row>
    <row r="91" spans="9:13" x14ac:dyDescent="0.25">
      <c r="I91" s="64">
        <f t="shared" si="7"/>
        <v>0.46132857589717746</v>
      </c>
      <c r="J91" s="21">
        <f t="shared" si="4"/>
        <v>0.1747456726883248</v>
      </c>
      <c r="K91" s="18">
        <v>2.2000000000000002</v>
      </c>
      <c r="L91" s="19">
        <f t="shared" si="5"/>
        <v>1.1323519590203449E-2</v>
      </c>
      <c r="M91" s="47">
        <f t="shared" si="6"/>
        <v>1.3618713012736188</v>
      </c>
    </row>
    <row r="92" spans="9:13" x14ac:dyDescent="0.25">
      <c r="I92" s="64">
        <f t="shared" si="7"/>
        <v>0.45959424157078022</v>
      </c>
      <c r="J92" s="21">
        <f t="shared" si="4"/>
        <v>0.17213267474561059</v>
      </c>
      <c r="K92" s="18">
        <v>2.2250000000000001</v>
      </c>
      <c r="L92" s="19">
        <f t="shared" si="5"/>
        <v>1.1154197323515568E-2</v>
      </c>
      <c r="M92" s="47">
        <f t="shared" si="6"/>
        <v>1.3721690659754375</v>
      </c>
    </row>
    <row r="93" spans="9:13" x14ac:dyDescent="0.25">
      <c r="I93" s="64">
        <f t="shared" si="7"/>
        <v>0.45788569702133275</v>
      </c>
      <c r="J93" s="21">
        <f t="shared" si="4"/>
        <v>0.16958729519308621</v>
      </c>
      <c r="K93" s="18">
        <v>2.25</v>
      </c>
      <c r="L93" s="19">
        <f t="shared" si="5"/>
        <v>1.0989256728511988E-2</v>
      </c>
      <c r="M93" s="47">
        <f t="shared" si="6"/>
        <v>1.3824283334622396</v>
      </c>
    </row>
    <row r="94" spans="9:13" x14ac:dyDescent="0.25">
      <c r="I94" s="64">
        <f t="shared" si="7"/>
        <v>0.45620227852619177</v>
      </c>
      <c r="J94" s="21">
        <f t="shared" si="4"/>
        <v>0.16710706173120579</v>
      </c>
      <c r="K94" s="18">
        <v>2.2749999999999999</v>
      </c>
      <c r="L94" s="19">
        <f t="shared" si="5"/>
        <v>1.0828537600182138E-2</v>
      </c>
      <c r="M94" s="47">
        <f t="shared" si="6"/>
        <v>1.3926496730317879</v>
      </c>
    </row>
    <row r="95" spans="9:13" x14ac:dyDescent="0.25">
      <c r="I95" s="64">
        <f t="shared" si="7"/>
        <v>0.45454334649878747</v>
      </c>
      <c r="J95" s="21">
        <f t="shared" si="4"/>
        <v>0.16468961829666215</v>
      </c>
      <c r="K95" s="18">
        <v>2.2999999999999998</v>
      </c>
      <c r="L95" s="19">
        <f t="shared" si="5"/>
        <v>1.0671887265623708E-2</v>
      </c>
      <c r="M95" s="47">
        <f t="shared" si="6"/>
        <v>1.4028336394103298</v>
      </c>
    </row>
    <row r="96" spans="9:13" x14ac:dyDescent="0.25">
      <c r="I96" s="64">
        <f t="shared" si="7"/>
        <v>0.45290828435991781</v>
      </c>
      <c r="J96" s="21">
        <f t="shared" si="4"/>
        <v>0.16233271840857269</v>
      </c>
      <c r="K96" s="18">
        <v>2.3250000000000002</v>
      </c>
      <c r="L96" s="19">
        <f t="shared" si="5"/>
        <v>1.0519160152875512E-2</v>
      </c>
      <c r="M96" s="47">
        <f t="shared" si="6"/>
        <v>1.4129807732796353</v>
      </c>
    </row>
    <row r="97" spans="9:13" x14ac:dyDescent="0.25">
      <c r="I97" s="64">
        <f t="shared" si="7"/>
        <v>0.45129649747331452</v>
      </c>
      <c r="J97" s="21">
        <f t="shared" si="4"/>
        <v>0.16003421896216827</v>
      </c>
      <c r="K97" s="18">
        <v>2.35</v>
      </c>
      <c r="L97" s="19">
        <f t="shared" si="5"/>
        <v>1.0370217388748505E-2</v>
      </c>
      <c r="M97" s="47">
        <f t="shared" si="6"/>
        <v>1.4230916017795174</v>
      </c>
    </row>
    <row r="98" spans="9:13" x14ac:dyDescent="0.25">
      <c r="I98" s="64">
        <f t="shared" si="7"/>
        <v>0.44970741214117854</v>
      </c>
      <c r="J98" s="21">
        <f t="shared" si="4"/>
        <v>0.15779207443550122</v>
      </c>
      <c r="K98" s="18">
        <v>2.375</v>
      </c>
      <c r="L98" s="19">
        <f t="shared" si="5"/>
        <v>1.0224926423420481E-2</v>
      </c>
      <c r="M98" s="47">
        <f t="shared" si="6"/>
        <v>1.4331666389872275</v>
      </c>
    </row>
    <row r="99" spans="9:13" x14ac:dyDescent="0.25">
      <c r="I99" s="64">
        <f t="shared" si="7"/>
        <v>0.44814047465571644</v>
      </c>
      <c r="J99" s="21">
        <f t="shared" si="4"/>
        <v>0.15560433147767933</v>
      </c>
      <c r="K99" s="18">
        <v>2.4</v>
      </c>
      <c r="L99" s="19">
        <f t="shared" si="5"/>
        <v>1.0083160679753622E-2</v>
      </c>
      <c r="M99" s="47">
        <f t="shared" si="6"/>
        <v>1.4432063863750191</v>
      </c>
    </row>
    <row r="100" spans="9:13" x14ac:dyDescent="0.25">
      <c r="I100" s="64">
        <f t="shared" si="7"/>
        <v>0.44659515040300768</v>
      </c>
      <c r="J100" s="21">
        <f t="shared" si="4"/>
        <v>0.15346912384983083</v>
      </c>
      <c r="K100" s="18">
        <v>2.4249999999999998</v>
      </c>
      <c r="L100" s="19">
        <f t="shared" si="5"/>
        <v>9.94479922546904E-3</v>
      </c>
      <c r="M100" s="47">
        <f t="shared" si="6"/>
        <v>1.4532113332470904</v>
      </c>
    </row>
    <row r="101" spans="9:13" x14ac:dyDescent="0.25">
      <c r="I101" s="64">
        <f t="shared" si="7"/>
        <v>0.44507092301580886</v>
      </c>
      <c r="J101" s="21">
        <f t="shared" si="4"/>
        <v>0.15138466769245199</v>
      </c>
      <c r="K101" s="18">
        <v>2.4500000000000002</v>
      </c>
      <c r="L101" s="19">
        <f t="shared" si="5"/>
        <v>9.8097264664708909E-3</v>
      </c>
      <c r="M101" s="47">
        <f t="shared" si="6"/>
        <v>1.4631819571570412</v>
      </c>
    </row>
    <row r="102" spans="9:13" x14ac:dyDescent="0.25">
      <c r="I102" s="64">
        <f t="shared" si="7"/>
        <v>0.44356729357215524</v>
      </c>
      <c r="J102" s="21">
        <f t="shared" si="4"/>
        <v>0.14934925709500177</v>
      </c>
      <c r="K102" s="18">
        <v>2.4750000000000001</v>
      </c>
      <c r="L102" s="19">
        <f t="shared" si="5"/>
        <v>9.6778318597561166E-3</v>
      </c>
      <c r="M102" s="47">
        <f t="shared" si="6"/>
        <v>1.4731187243069006</v>
      </c>
    </row>
    <row r="103" spans="9:13" x14ac:dyDescent="0.25">
      <c r="I103" s="64">
        <f t="shared" si="7"/>
        <v>0.44208377983684632</v>
      </c>
      <c r="J103" s="21">
        <f t="shared" si="4"/>
        <v>0.14736125994561547</v>
      </c>
      <c r="K103" s="18">
        <v>2.5</v>
      </c>
      <c r="L103" s="19">
        <f t="shared" si="5"/>
        <v>9.5490096444758848E-3</v>
      </c>
      <c r="M103" s="47">
        <f t="shared" si="6"/>
        <v>1.4830220899287161</v>
      </c>
    </row>
    <row r="104" spans="9:13" x14ac:dyDescent="0.25">
      <c r="I104" s="64">
        <f t="shared" si="7"/>
        <v>0.44061991554312074</v>
      </c>
      <c r="J104" s="21">
        <f t="shared" si="4"/>
        <v>0.14541911404063393</v>
      </c>
      <c r="K104" s="18">
        <v>2.5249999999999999</v>
      </c>
      <c r="L104" s="19">
        <f t="shared" si="5"/>
        <v>9.4231585898330809E-3</v>
      </c>
      <c r="M104" s="47">
        <f t="shared" si="6"/>
        <v>1.492892498649631</v>
      </c>
    </row>
    <row r="105" spans="9:13" x14ac:dyDescent="0.25">
      <c r="I105" s="64">
        <f t="shared" si="7"/>
        <v>0.43917524971201366</v>
      </c>
      <c r="J105" s="21">
        <f t="shared" si="4"/>
        <v>0.14352132343529861</v>
      </c>
      <c r="K105" s="18">
        <v>2.5499999999999998</v>
      </c>
      <c r="L105" s="19">
        <f t="shared" si="5"/>
        <v>9.3001817586073517E-3</v>
      </c>
      <c r="M105" s="47">
        <f t="shared" si="6"/>
        <v>1.5027303848413294</v>
      </c>
    </row>
    <row r="106" spans="9:13" x14ac:dyDescent="0.25">
      <c r="I106" s="64">
        <f t="shared" si="7"/>
        <v>0.43774934600707455</v>
      </c>
      <c r="J106" s="21">
        <f t="shared" si="4"/>
        <v>0.14166645501847075</v>
      </c>
      <c r="K106" s="18">
        <v>2.5750000000000002</v>
      </c>
      <c r="L106" s="19">
        <f t="shared" si="5"/>
        <v>9.1799862851969054E-3</v>
      </c>
      <c r="M106" s="47">
        <f t="shared" si="6"/>
        <v>1.5125361729546518</v>
      </c>
    </row>
    <row r="107" spans="9:13" x14ac:dyDescent="0.25">
      <c r="I107" s="64">
        <f t="shared" si="7"/>
        <v>0.43634178212228347</v>
      </c>
      <c r="J107" s="21">
        <f t="shared" si="4"/>
        <v>0.13985313529560367</v>
      </c>
      <c r="K107" s="18">
        <v>2.6</v>
      </c>
      <c r="L107" s="19">
        <f t="shared" si="5"/>
        <v>9.0624831671551193E-3</v>
      </c>
      <c r="M107" s="47">
        <f t="shared" si="6"/>
        <v>1.5223102778401596</v>
      </c>
    </row>
    <row r="108" spans="9:13" x14ac:dyDescent="0.25">
      <c r="I108" s="64">
        <f t="shared" si="7"/>
        <v>0.43495214920115682</v>
      </c>
      <c r="J108" s="21">
        <f t="shared" si="4"/>
        <v>0.1380800473654466</v>
      </c>
      <c r="K108" s="18">
        <v>2.625</v>
      </c>
      <c r="L108" s="19">
        <f t="shared" si="5"/>
        <v>8.947587069280942E-3</v>
      </c>
      <c r="M108" s="47">
        <f t="shared" si="6"/>
        <v>1.5320531050553596</v>
      </c>
    </row>
    <row r="109" spans="9:13" x14ac:dyDescent="0.25">
      <c r="I109" s="64">
        <f t="shared" si="7"/>
        <v>0.43358005128517485</v>
      </c>
      <c r="J109" s="21">
        <f t="shared" si="4"/>
        <v>0.13634592807709903</v>
      </c>
      <c r="K109" s="18">
        <v>2.65</v>
      </c>
      <c r="L109" s="19">
        <f t="shared" si="5"/>
        <v>8.8352161393960189E-3</v>
      </c>
      <c r="M109" s="47">
        <f t="shared" si="6"/>
        <v>1.5417650511592731</v>
      </c>
    </row>
    <row r="110" spans="9:13" x14ac:dyDescent="0.25">
      <c r="I110" s="64">
        <f t="shared" si="7"/>
        <v>0.4322251047897871</v>
      </c>
      <c r="J110" s="21">
        <f t="shared" si="4"/>
        <v>0.13464956535507389</v>
      </c>
      <c r="K110" s="18">
        <v>2.6749999999999998</v>
      </c>
      <c r="L110" s="19">
        <f t="shared" si="5"/>
        <v>8.7252918350087891E-3</v>
      </c>
      <c r="M110" s="47">
        <f t="shared" si="6"/>
        <v>1.5514465039949732</v>
      </c>
    </row>
    <row r="111" spans="9:13" x14ac:dyDescent="0.25">
      <c r="I111" s="64">
        <f t="shared" si="7"/>
        <v>0.43088693800637673</v>
      </c>
      <c r="J111" s="21">
        <f t="shared" si="4"/>
        <v>0.13298979568098046</v>
      </c>
      <c r="K111" s="18">
        <v>2.7</v>
      </c>
      <c r="L111" s="19">
        <f t="shared" si="5"/>
        <v>8.6177387601275354E-3</v>
      </c>
      <c r="M111" s="47">
        <f t="shared" si="6"/>
        <v>1.561097842960709</v>
      </c>
    </row>
    <row r="112" spans="9:13" x14ac:dyDescent="0.25">
      <c r="I112" s="64">
        <f t="shared" si="7"/>
        <v>0.42956519062866766</v>
      </c>
      <c r="J112" s="21">
        <f t="shared" si="4"/>
        <v>0.13136550172130509</v>
      </c>
      <c r="K112" s="18">
        <v>2.7250000000000001</v>
      </c>
      <c r="L112" s="19">
        <f t="shared" si="5"/>
        <v>8.512484511540571E-3</v>
      </c>
      <c r="M112" s="47">
        <f t="shared" si="6"/>
        <v>1.5707194392701544</v>
      </c>
    </row>
    <row r="113" spans="9:13" x14ac:dyDescent="0.25">
      <c r="I113" s="64">
        <f t="shared" si="7"/>
        <v>0.42825951330216488</v>
      </c>
      <c r="J113" s="21">
        <f t="shared" si="4"/>
        <v>0.12977561009156513</v>
      </c>
      <c r="K113" s="18">
        <v>2.75</v>
      </c>
      <c r="L113" s="19">
        <f t="shared" si="5"/>
        <v>8.4094595339334211E-3</v>
      </c>
      <c r="M113" s="47">
        <f t="shared" si="6"/>
        <v>1.5803116562023329</v>
      </c>
    </row>
    <row r="114" spans="9:13" x14ac:dyDescent="0.25">
      <c r="I114" s="64">
        <f t="shared" si="7"/>
        <v>0.42696956719530937</v>
      </c>
      <c r="J114" s="21">
        <f t="shared" si="4"/>
        <v>0.12821908924784067</v>
      </c>
      <c r="K114" s="18">
        <v>2.7749999999999999</v>
      </c>
      <c r="L114" s="19">
        <f t="shared" si="5"/>
        <v>8.3085969832600772E-3</v>
      </c>
      <c r="M114" s="47">
        <f t="shared" si="6"/>
        <v>1.589874849341713</v>
      </c>
    </row>
    <row r="115" spans="9:13" x14ac:dyDescent="0.25">
      <c r="I115" s="64">
        <f t="shared" si="7"/>
        <v>0.42569502359111516</v>
      </c>
      <c r="J115" s="21">
        <f t="shared" si="4"/>
        <v>0.12669494749735571</v>
      </c>
      <c r="K115" s="18">
        <v>2.8</v>
      </c>
      <c r="L115" s="19">
        <f t="shared" si="5"/>
        <v>8.2098325978286514E-3</v>
      </c>
      <c r="M115" s="47">
        <f t="shared" si="6"/>
        <v>1.5994093668089355</v>
      </c>
    </row>
    <row r="116" spans="9:13" x14ac:dyDescent="0.25">
      <c r="I116" s="64">
        <f t="shared" si="7"/>
        <v>0.42443556349813805</v>
      </c>
      <c r="J116" s="21">
        <f t="shared" si="4"/>
        <v>0.12520223112039469</v>
      </c>
      <c r="K116" s="18">
        <v>2.8250000000000002</v>
      </c>
      <c r="L116" s="19">
        <f t="shared" si="5"/>
        <v>8.1131045766015767E-3</v>
      </c>
      <c r="M116" s="47">
        <f t="shared" si="6"/>
        <v>1.6089155494826379</v>
      </c>
    </row>
    <row r="117" spans="9:13" x14ac:dyDescent="0.25">
      <c r="I117" s="64">
        <f t="shared" si="7"/>
        <v>0.42319087727969867</v>
      </c>
      <c r="J117" s="21">
        <f t="shared" si="4"/>
        <v>0.12374002259640311</v>
      </c>
      <c r="K117" s="18">
        <v>2.85</v>
      </c>
      <c r="L117" s="19">
        <f t="shared" si="5"/>
        <v>8.0183534642469228E-3</v>
      </c>
      <c r="M117" s="47">
        <f t="shared" si="6"/>
        <v>1.6183937312127736</v>
      </c>
    </row>
    <row r="118" spans="9:13" x14ac:dyDescent="0.25">
      <c r="I118" s="64">
        <f t="shared" si="7"/>
        <v>0.42196066430035117</v>
      </c>
      <c r="J118" s="21">
        <f t="shared" si="4"/>
        <v>0.12230743892763803</v>
      </c>
      <c r="K118" s="18">
        <v>2.875</v>
      </c>
      <c r="L118" s="19">
        <f t="shared" si="5"/>
        <v>7.9255220425109452E-3</v>
      </c>
      <c r="M118" s="47">
        <f t="shared" si="6"/>
        <v>1.6278442390258405</v>
      </c>
    </row>
    <row r="119" spans="9:13" x14ac:dyDescent="0.25">
      <c r="I119" s="64">
        <f t="shared" si="7"/>
        <v>0.42074463258865358</v>
      </c>
      <c r="J119" s="21">
        <f t="shared" si="4"/>
        <v>0.12090363005421081</v>
      </c>
      <c r="K119" s="18">
        <v>2.9</v>
      </c>
      <c r="L119" s="19">
        <f t="shared" si="5"/>
        <v>7.8345552275128627E-3</v>
      </c>
      <c r="M119" s="47">
        <f t="shared" si="6"/>
        <v>1.6372673933223865</v>
      </c>
    </row>
    <row r="120" spans="9:13" x14ac:dyDescent="0.25">
      <c r="I120" s="64">
        <f t="shared" si="7"/>
        <v>0.41954249851535474</v>
      </c>
      <c r="J120" s="21">
        <f t="shared" si="4"/>
        <v>0.11952777735480193</v>
      </c>
      <c r="K120" s="18">
        <v>2.9249999999999998</v>
      </c>
      <c r="L120" s="19">
        <f t="shared" si="5"/>
        <v>7.7453999725911656E-3</v>
      </c>
      <c r="M120" s="47">
        <f t="shared" si="6"/>
        <v>1.6466635080671408</v>
      </c>
    </row>
    <row r="121" spans="9:13" x14ac:dyDescent="0.25">
      <c r="I121" s="64">
        <f t="shared" si="7"/>
        <v>0.41835398648616834</v>
      </c>
      <c r="J121" s="21">
        <f t="shared" si="4"/>
        <v>0.11817909222773117</v>
      </c>
      <c r="K121" s="18">
        <v>2.95</v>
      </c>
      <c r="L121" s="19">
        <f t="shared" si="5"/>
        <v>7.6580051763569809E-3</v>
      </c>
      <c r="M121" s="47">
        <f t="shared" si="6"/>
        <v>1.6560328909721269</v>
      </c>
    </row>
    <row r="122" spans="9:13" x14ac:dyDescent="0.25">
      <c r="I122" s="64">
        <f t="shared" si="7"/>
        <v>0.41717882864835482</v>
      </c>
      <c r="J122" s="21">
        <f t="shared" si="4"/>
        <v>0.11685681474743831</v>
      </c>
      <c r="K122" s="18">
        <v>2.9750000000000001</v>
      </c>
      <c r="L122" s="19">
        <f t="shared" si="5"/>
        <v>7.5723215956340038E-3</v>
      </c>
      <c r="M122" s="47">
        <f t="shared" si="6"/>
        <v>1.665375843673041</v>
      </c>
    </row>
    <row r="123" spans="9:13" x14ac:dyDescent="0.25">
      <c r="I123" s="64">
        <f t="shared" si="7"/>
        <v>0.41601676461038084</v>
      </c>
      <c r="J123" s="21">
        <f t="shared" si="4"/>
        <v>0.11556021239177246</v>
      </c>
      <c r="K123" s="18">
        <v>3</v>
      </c>
      <c r="L123" s="19">
        <f t="shared" si="5"/>
        <v>7.4883017629868561E-3</v>
      </c>
      <c r="M123" s="47">
        <f t="shared" si="6"/>
        <v>1.6746926618992348</v>
      </c>
    </row>
    <row r="124" spans="9:13" x14ac:dyDescent="0.25">
      <c r="I124" s="64">
        <f t="shared" si="7"/>
        <v>0.41486754117396996</v>
      </c>
      <c r="J124" s="21">
        <f t="shared" si="4"/>
        <v>0.11428857883580441</v>
      </c>
      <c r="K124" s="18">
        <v>3.0249999999999999</v>
      </c>
      <c r="L124" s="19">
        <f t="shared" si="5"/>
        <v>7.4058999085601269E-3</v>
      </c>
      <c r="M124" s="47">
        <f t="shared" si="6"/>
        <v>1.6839836356375533</v>
      </c>
    </row>
    <row r="125" spans="9:13" x14ac:dyDescent="0.25">
      <c r="I125" s="64">
        <f t="shared" si="7"/>
        <v>0.41373091207789936</v>
      </c>
      <c r="J125" s="21">
        <f t="shared" si="4"/>
        <v>0.11304123280816925</v>
      </c>
      <c r="K125" s="18">
        <v>3.05</v>
      </c>
      <c r="L125" s="19">
        <f t="shared" si="5"/>
        <v>7.325071885969368E-3</v>
      </c>
      <c r="M125" s="47">
        <f t="shared" si="6"/>
        <v>1.6932490492903252</v>
      </c>
    </row>
    <row r="126" spans="9:13" x14ac:dyDescent="0.25">
      <c r="I126" s="64">
        <f t="shared" si="7"/>
        <v>0.41260663775293571</v>
      </c>
      <c r="J126" s="21">
        <f t="shared" si="4"/>
        <v>0.11181751700621564</v>
      </c>
      <c r="K126" s="18">
        <v>3.0750000000000002</v>
      </c>
      <c r="L126" s="19">
        <f t="shared" si="5"/>
        <v>7.2457751020027746E-3</v>
      </c>
      <c r="M126" s="47">
        <f t="shared" si="6"/>
        <v>1.7024891818277408</v>
      </c>
    </row>
    <row r="127" spans="9:13" x14ac:dyDescent="0.25">
      <c r="I127" s="64">
        <f t="shared" si="7"/>
        <v>0.41149448508734054</v>
      </c>
      <c r="J127" s="21">
        <f t="shared" si="4"/>
        <v>0.1106167970664894</v>
      </c>
      <c r="K127" s="18">
        <v>3.1</v>
      </c>
      <c r="L127" s="19">
        <f t="shared" si="5"/>
        <v>7.1679684499085143E-3</v>
      </c>
      <c r="M127" s="47">
        <f t="shared" si="6"/>
        <v>1.711704306934871</v>
      </c>
    </row>
    <row r="128" spans="9:13" x14ac:dyDescent="0.25">
      <c r="I128" s="64">
        <f t="shared" si="7"/>
        <v>0.41039422720240726</v>
      </c>
      <c r="J128" s="21">
        <f t="shared" si="4"/>
        <v>0.10943846058730861</v>
      </c>
      <c r="K128" s="18">
        <v>3.125</v>
      </c>
      <c r="L128" s="19">
        <f t="shared" si="5"/>
        <v>7.0916122460575985E-3</v>
      </c>
      <c r="M128" s="47">
        <f t="shared" si="6"/>
        <v>1.7208946931535534</v>
      </c>
    </row>
    <row r="129" spans="9:13" x14ac:dyDescent="0.25">
      <c r="I129" s="64">
        <f t="shared" si="7"/>
        <v>0.40930564323752527</v>
      </c>
      <c r="J129" s="21">
        <f t="shared" si="4"/>
        <v>0.10828191620040351</v>
      </c>
      <c r="K129" s="18">
        <v>3.15</v>
      </c>
      <c r="L129" s="19">
        <f t="shared" si="5"/>
        <v>7.016668169786148E-3</v>
      </c>
      <c r="M129" s="47">
        <f t="shared" si="6"/>
        <v>1.7300606040193736</v>
      </c>
    </row>
    <row r="130" spans="9:13" x14ac:dyDescent="0.25">
      <c r="I130" s="64">
        <f t="shared" si="7"/>
        <v>0.40822851814429351</v>
      </c>
      <c r="J130" s="21">
        <f t="shared" si="4"/>
        <v>0.10714659268879095</v>
      </c>
      <c r="K130" s="18">
        <v>3.1749999999999998</v>
      </c>
      <c r="L130" s="19">
        <f t="shared" si="5"/>
        <v>6.9430992062336546E-3</v>
      </c>
      <c r="M130" s="47">
        <f t="shared" si="6"/>
        <v>1.739202298193931</v>
      </c>
    </row>
    <row r="131" spans="9:13" x14ac:dyDescent="0.25">
      <c r="I131" s="64">
        <f t="shared" si="7"/>
        <v>0.40716264248923595</v>
      </c>
      <c r="J131" s="21">
        <f t="shared" si="4"/>
        <v>0.10603193814823854</v>
      </c>
      <c r="K131" s="18">
        <v>3.2</v>
      </c>
      <c r="L131" s="19">
        <f t="shared" si="5"/>
        <v>6.8708695920058583E-3</v>
      </c>
      <c r="M131" s="47">
        <f t="shared" si="6"/>
        <v>1.7483200295926036</v>
      </c>
    </row>
    <row r="132" spans="9:13" x14ac:dyDescent="0.25">
      <c r="I132" s="64">
        <f t="shared" si="7"/>
        <v>0.40610781226469406</v>
      </c>
      <c r="J132" s="21">
        <f t="shared" ref="J132:J163" si="8">(IF(K132&lt;$H$6,1,1/(2*K132)))/K132^(1/3)</f>
        <v>0.10493741918984342</v>
      </c>
      <c r="K132" s="18">
        <v>3.2250000000000001</v>
      </c>
      <c r="L132" s="19">
        <f t="shared" ref="L132:L163" si="9">$B$10*$B$15*$B$19*$H$3*J132</f>
        <v>6.7999447635018551E-3</v>
      </c>
      <c r="M132" s="47">
        <f t="shared" ref="M132:M163" si="10">L132*981*K132^2/(4*PI()^2)</f>
        <v>1.7574140475079894</v>
      </c>
    </row>
    <row r="133" spans="9:13" x14ac:dyDescent="0.25">
      <c r="I133" s="64">
        <f t="shared" ref="I133:I163" si="11">$B$19/K133^(1/3)</f>
        <v>0.40506382870749819</v>
      </c>
      <c r="J133" s="21">
        <f t="shared" si="8"/>
        <v>0.10386252018140979</v>
      </c>
      <c r="K133" s="18">
        <v>3.25</v>
      </c>
      <c r="L133" s="19">
        <f t="shared" si="9"/>
        <v>6.7302913077553553E-3</v>
      </c>
      <c r="M133" s="47">
        <f t="shared" si="10"/>
        <v>1.7664845967292127</v>
      </c>
    </row>
    <row r="134" spans="9:13" x14ac:dyDescent="0.25">
      <c r="I134" s="64">
        <f t="shared" si="11"/>
        <v>0.40403049812504022</v>
      </c>
      <c r="J134" s="21">
        <f t="shared" si="8"/>
        <v>0.10280674252545553</v>
      </c>
      <c r="K134" s="18">
        <v>3.2749999999999999</v>
      </c>
      <c r="L134" s="19">
        <f t="shared" si="9"/>
        <v>6.6618769156495195E-3</v>
      </c>
      <c r="M134" s="47">
        <f t="shared" si="10"/>
        <v>1.775531917657251</v>
      </c>
    </row>
    <row r="135" spans="9:13" x14ac:dyDescent="0.25">
      <c r="I135" s="64">
        <f t="shared" si="11"/>
        <v>0.40300763172839127</v>
      </c>
      <c r="J135" s="21">
        <f t="shared" si="8"/>
        <v>0.10176960397181599</v>
      </c>
      <c r="K135" s="18">
        <v>3.3</v>
      </c>
      <c r="L135" s="19">
        <f t="shared" si="9"/>
        <v>6.5946703373736771E-3</v>
      </c>
      <c r="M135" s="47">
        <f t="shared" si="10"/>
        <v>1.7845562464164537</v>
      </c>
    </row>
    <row r="136" spans="9:13" x14ac:dyDescent="0.25">
      <c r="I136" s="64">
        <f t="shared" si="11"/>
        <v>0.40199504547212861</v>
      </c>
      <c r="J136" s="21">
        <f t="shared" si="8"/>
        <v>0.1007506379629395</v>
      </c>
      <c r="K136" s="18">
        <v>3.3250000000000002</v>
      </c>
      <c r="L136" s="19">
        <f t="shared" si="9"/>
        <v>6.5286413399984807E-3</v>
      </c>
      <c r="M136" s="47">
        <f t="shared" si="10"/>
        <v>1.793557814962409</v>
      </c>
    </row>
    <row r="137" spans="9:13" x14ac:dyDescent="0.25">
      <c r="I137" s="64">
        <f t="shared" si="11"/>
        <v>0.4009925599005536</v>
      </c>
      <c r="J137" s="21">
        <f t="shared" si="8"/>
        <v>9.9749393010087964E-2</v>
      </c>
      <c r="K137" s="18">
        <v>3.35</v>
      </c>
      <c r="L137" s="19">
        <f t="shared" si="9"/>
        <v>6.4637606670537012E-3</v>
      </c>
      <c r="M137" s="47">
        <f t="shared" si="10"/>
        <v>1.8025368511862931</v>
      </c>
    </row>
    <row r="138" spans="9:13" x14ac:dyDescent="0.25">
      <c r="I138" s="64">
        <f t="shared" si="11"/>
        <v>0.39999999999999997</v>
      </c>
      <c r="J138" s="21">
        <f t="shared" si="8"/>
        <v>9.8765432098765427E-2</v>
      </c>
      <c r="K138" s="18">
        <v>3.375</v>
      </c>
      <c r="L138" s="19">
        <f t="shared" si="9"/>
        <v>6.4000000000000003E-3</v>
      </c>
      <c r="M138" s="47">
        <f t="shared" si="10"/>
        <v>1.8114935790158557</v>
      </c>
    </row>
    <row r="139" spans="9:13" x14ac:dyDescent="0.25">
      <c r="I139" s="64">
        <f t="shared" si="11"/>
        <v>0.3990171950569486</v>
      </c>
      <c r="J139" s="21">
        <f t="shared" si="8"/>
        <v>9.7798332121801126E-2</v>
      </c>
      <c r="K139" s="18">
        <v>3.4</v>
      </c>
      <c r="L139" s="19">
        <f t="shared" si="9"/>
        <v>6.3373319214927136E-3</v>
      </c>
      <c r="M139" s="47">
        <f t="shared" si="10"/>
        <v>1.8204282185131633</v>
      </c>
    </row>
    <row r="140" spans="9:13" x14ac:dyDescent="0.25">
      <c r="I140" s="64">
        <f t="shared" si="11"/>
        <v>0.39804397852167894</v>
      </c>
      <c r="J140" s="21">
        <f t="shared" si="8"/>
        <v>9.6847683338608034E-2</v>
      </c>
      <c r="K140" s="18">
        <v>3.4249999999999998</v>
      </c>
      <c r="L140" s="19">
        <f t="shared" si="9"/>
        <v>6.2757298803418019E-3</v>
      </c>
      <c r="M140" s="47">
        <f t="shared" si="10"/>
        <v>1.8293409859692349</v>
      </c>
    </row>
    <row r="141" spans="9:13" x14ac:dyDescent="0.25">
      <c r="I141" s="64">
        <f t="shared" si="11"/>
        <v>0.39708018787720323</v>
      </c>
      <c r="J141" s="21">
        <f t="shared" si="8"/>
        <v>9.5913088859227835E-2</v>
      </c>
      <c r="K141" s="18">
        <v>3.45</v>
      </c>
      <c r="L141" s="19">
        <f t="shared" si="9"/>
        <v>6.2151681580779649E-3</v>
      </c>
      <c r="M141" s="47">
        <f t="shared" si="10"/>
        <v>1.8382320939956842</v>
      </c>
    </row>
    <row r="142" spans="9:13" x14ac:dyDescent="0.25">
      <c r="I142" s="64">
        <f t="shared" si="11"/>
        <v>0.3961256645132416</v>
      </c>
      <c r="J142" s="21">
        <f t="shared" si="8"/>
        <v>9.4994164151856506E-2</v>
      </c>
      <c r="K142" s="18">
        <v>3.4750000000000001</v>
      </c>
      <c r="L142" s="19">
        <f t="shared" si="9"/>
        <v>6.1556218370403025E-3</v>
      </c>
      <c r="M142" s="47">
        <f t="shared" si="10"/>
        <v>1.8471017516134918</v>
      </c>
    </row>
    <row r="143" spans="9:13" x14ac:dyDescent="0.25">
      <c r="I143" s="64">
        <f t="shared" si="11"/>
        <v>0.39518025360500969</v>
      </c>
      <c r="J143" s="21">
        <f t="shared" si="8"/>
        <v>9.4090536572621342E-2</v>
      </c>
      <c r="K143" s="18">
        <v>3.5</v>
      </c>
      <c r="L143" s="19">
        <f t="shared" si="9"/>
        <v>6.0970667699058638E-3</v>
      </c>
      <c r="M143" s="47">
        <f t="shared" si="10"/>
        <v>1.8559501643390099</v>
      </c>
    </row>
    <row r="144" spans="9:13" x14ac:dyDescent="0.25">
      <c r="I144" s="64">
        <f t="shared" si="11"/>
        <v>0.39424380399660203</v>
      </c>
      <c r="J144" s="21">
        <f t="shared" si="8"/>
        <v>9.3201844916454391E-2</v>
      </c>
      <c r="K144" s="18">
        <v>3.5249999999999999</v>
      </c>
      <c r="L144" s="19">
        <f t="shared" si="9"/>
        <v>6.0394795505862454E-3</v>
      </c>
      <c r="M144" s="47">
        <f t="shared" si="10"/>
        <v>1.8647775342673125</v>
      </c>
    </row>
    <row r="145" spans="9:13" x14ac:dyDescent="0.25">
      <c r="I145" s="64">
        <f t="shared" si="11"/>
        <v>0.39331616808876579</v>
      </c>
      <c r="J145" s="21">
        <f t="shared" si="8"/>
        <v>9.2327738987973196E-2</v>
      </c>
      <c r="K145" s="18">
        <v>3.55</v>
      </c>
      <c r="L145" s="19">
        <f t="shared" si="9"/>
        <v>5.9828374864206637E-3</v>
      </c>
      <c r="M145" s="47">
        <f t="shared" si="10"/>
        <v>1.8735840601529754</v>
      </c>
    </row>
    <row r="146" spans="9:13" x14ac:dyDescent="0.25">
      <c r="I146" s="64">
        <f t="shared" si="11"/>
        <v>0.39239720173087034</v>
      </c>
      <c r="J146" s="21">
        <f t="shared" si="8"/>
        <v>9.1467879191345053E-2</v>
      </c>
      <c r="K146" s="18">
        <v>3.5750000000000002</v>
      </c>
      <c r="L146" s="19">
        <f t="shared" si="9"/>
        <v>5.9271185715991607E-3</v>
      </c>
      <c r="M146" s="47">
        <f t="shared" si="10"/>
        <v>1.8823699374884137</v>
      </c>
    </row>
    <row r="147" spans="9:13" x14ac:dyDescent="0.25">
      <c r="I147" s="64">
        <f t="shared" si="11"/>
        <v>0.39148676411688638</v>
      </c>
      <c r="J147" s="21">
        <f t="shared" si="8"/>
        <v>9.0621936138168144E-2</v>
      </c>
      <c r="K147" s="18">
        <v>3.6</v>
      </c>
      <c r="L147" s="19">
        <f t="shared" si="9"/>
        <v>5.872301461753297E-3</v>
      </c>
      <c r="M147" s="47">
        <f t="shared" si="10"/>
        <v>1.8911353585798258</v>
      </c>
    </row>
    <row r="148" spans="9:13" x14ac:dyDescent="0.25">
      <c r="I148" s="64">
        <f t="shared" si="11"/>
        <v>0.39058471768520109</v>
      </c>
      <c r="J148" s="21">
        <f t="shared" si="8"/>
        <v>8.9789590272460029E-2</v>
      </c>
      <c r="K148" s="18">
        <v>3.625</v>
      </c>
      <c r="L148" s="19">
        <f t="shared" si="9"/>
        <v>5.8183654496554108E-3</v>
      </c>
      <c r="M148" s="47">
        <f t="shared" si="10"/>
        <v>1.8998805126208718</v>
      </c>
    </row>
    <row r="149" spans="9:13" x14ac:dyDescent="0.25">
      <c r="I149" s="64">
        <f t="shared" si="11"/>
        <v>0.38969092802210092</v>
      </c>
      <c r="J149" s="21">
        <f t="shared" si="8"/>
        <v>8.8970531511895184E-2</v>
      </c>
      <c r="K149" s="18">
        <v>3.65</v>
      </c>
      <c r="L149" s="19">
        <f t="shared" si="9"/>
        <v>5.7652904419708091E-3</v>
      </c>
      <c r="M149" s="47">
        <f t="shared" si="10"/>
        <v>1.9086055857641446</v>
      </c>
    </row>
    <row r="150" spans="9:13" x14ac:dyDescent="0.25">
      <c r="I150" s="64">
        <f t="shared" si="11"/>
        <v>0.38880526376876384</v>
      </c>
      <c r="J150" s="21">
        <f t="shared" si="8"/>
        <v>8.8164458904481616E-2</v>
      </c>
      <c r="K150" s="18">
        <v>3.6749999999999998</v>
      </c>
      <c r="L150" s="19">
        <f t="shared" si="9"/>
        <v>5.7130569370104096E-3</v>
      </c>
      <c r="M150" s="47">
        <f t="shared" si="10"/>
        <v>1.9173107611905229</v>
      </c>
    </row>
    <row r="151" spans="9:13" x14ac:dyDescent="0.25">
      <c r="I151" s="64">
        <f t="shared" si="11"/>
        <v>0.3879275965316113</v>
      </c>
      <c r="J151" s="21">
        <f t="shared" si="8"/>
        <v>8.7371080299912446E-2</v>
      </c>
      <c r="K151" s="18">
        <v>3.7</v>
      </c>
      <c r="L151" s="19">
        <f t="shared" si="9"/>
        <v>5.6616460034343277E-3</v>
      </c>
      <c r="M151" s="47">
        <f t="shared" si="10"/>
        <v>1.925996219176481</v>
      </c>
    </row>
    <row r="152" spans="9:13" x14ac:dyDescent="0.25">
      <c r="I152" s="64">
        <f t="shared" si="11"/>
        <v>0.38705780079587648</v>
      </c>
      <c r="J152" s="21">
        <f t="shared" si="8"/>
        <v>8.65901120348717E-2</v>
      </c>
      <c r="K152" s="18">
        <v>3.7250000000000001</v>
      </c>
      <c r="L152" s="19">
        <f t="shared" si="9"/>
        <v>5.6110392598596867E-3</v>
      </c>
      <c r="M152" s="47">
        <f t="shared" si="10"/>
        <v>1.9346621371594361</v>
      </c>
    </row>
    <row r="153" spans="9:13" x14ac:dyDescent="0.25">
      <c r="I153" s="64">
        <f t="shared" si="11"/>
        <v>0.38619575384225191</v>
      </c>
      <c r="J153" s="21">
        <f t="shared" si="8"/>
        <v>8.5821278631611542E-2</v>
      </c>
      <c r="K153" s="18">
        <v>3.75</v>
      </c>
      <c r="L153" s="19">
        <f t="shared" si="9"/>
        <v>5.5612188553284285E-3</v>
      </c>
      <c r="M153" s="47">
        <f t="shared" si="10"/>
        <v>1.9433086898011871</v>
      </c>
    </row>
    <row r="154" spans="9:13" x14ac:dyDescent="0.25">
      <c r="I154" s="64">
        <f t="shared" si="11"/>
        <v>0.38534133566648809</v>
      </c>
      <c r="J154" s="21">
        <f t="shared" si="8"/>
        <v>8.5064312509158524E-2</v>
      </c>
      <c r="K154" s="18">
        <v>3.7749999999999999</v>
      </c>
      <c r="L154" s="19">
        <f t="shared" si="9"/>
        <v>5.5121674505934732E-3</v>
      </c>
      <c r="M154" s="47">
        <f t="shared" si="10"/>
        <v>1.9519360490495323</v>
      </c>
    </row>
    <row r="155" spans="9:13" x14ac:dyDescent="0.25">
      <c r="I155" s="64">
        <f t="shared" si="11"/>
        <v>0.38449442890181967</v>
      </c>
      <c r="J155" s="21">
        <f t="shared" si="8"/>
        <v>8.4318953706539398E-2</v>
      </c>
      <c r="K155" s="18">
        <v>3.8</v>
      </c>
      <c r="L155" s="19">
        <f t="shared" si="9"/>
        <v>5.4638682001837543E-3</v>
      </c>
      <c r="M155" s="47">
        <f t="shared" si="10"/>
        <v>1.9605443841981161</v>
      </c>
    </row>
    <row r="156" spans="9:13" x14ac:dyDescent="0.25">
      <c r="I156" s="64">
        <f t="shared" si="11"/>
        <v>0.38365491874410096</v>
      </c>
      <c r="J156" s="21">
        <f t="shared" si="8"/>
        <v>8.3584949617451207E-2</v>
      </c>
      <c r="K156" s="18">
        <v>3.8250000000000002</v>
      </c>
      <c r="L156" s="19">
        <f t="shared" si="9"/>
        <v>5.4163047352108386E-3</v>
      </c>
      <c r="M156" s="47">
        <f t="shared" si="10"/>
        <v>1.9691338619445689</v>
      </c>
    </row>
    <row r="157" spans="9:13" x14ac:dyDescent="0.25">
      <c r="I157" s="64">
        <f t="shared" si="11"/>
        <v>0.38282269287954074</v>
      </c>
      <c r="J157" s="21">
        <f t="shared" si="8"/>
        <v>8.2862054735831317E-2</v>
      </c>
      <c r="K157" s="18">
        <v>3.85</v>
      </c>
      <c r="L157" s="19">
        <f t="shared" si="9"/>
        <v>5.3694611468818702E-3</v>
      </c>
      <c r="M157" s="47">
        <f t="shared" si="10"/>
        <v>1.9777046464470081</v>
      </c>
    </row>
    <row r="158" spans="9:13" x14ac:dyDescent="0.25">
      <c r="I158" s="64">
        <f t="shared" si="11"/>
        <v>0.38199764141492798</v>
      </c>
      <c r="J158" s="21">
        <f t="shared" si="8"/>
        <v>8.2150030411812472E-2</v>
      </c>
      <c r="K158" s="18">
        <v>3.875</v>
      </c>
      <c r="L158" s="19">
        <f t="shared" si="9"/>
        <v>5.3233219706854493E-3</v>
      </c>
      <c r="M158" s="47">
        <f t="shared" si="10"/>
        <v>1.9862568993789487</v>
      </c>
    </row>
    <row r="159" spans="9:13" x14ac:dyDescent="0.25">
      <c r="I159" s="64">
        <f t="shared" si="11"/>
        <v>0.38117965681024923</v>
      </c>
      <c r="J159" s="21">
        <f t="shared" si="8"/>
        <v>8.1448644617574645E-2</v>
      </c>
      <c r="K159" s="18">
        <v>3.9</v>
      </c>
      <c r="L159" s="19">
        <f t="shared" si="9"/>
        <v>5.277872171218838E-3</v>
      </c>
      <c r="M159" s="47">
        <f t="shared" si="10"/>
        <v>1.9947907799826765</v>
      </c>
    </row>
    <row r="160" spans="9:13" x14ac:dyDescent="0.25">
      <c r="I160" s="64">
        <f t="shared" si="11"/>
        <v>0.38036863381359892</v>
      </c>
      <c r="J160" s="21">
        <f t="shared" si="8"/>
        <v>8.0757671722632471E-2</v>
      </c>
      <c r="K160" s="18">
        <v>3.9249999999999998</v>
      </c>
      <c r="L160" s="19">
        <f t="shared" si="9"/>
        <v>5.2330971276265846E-3</v>
      </c>
      <c r="M160" s="47">
        <f t="shared" si="10"/>
        <v>2.0033064451211429</v>
      </c>
    </row>
    <row r="161" spans="9:13" x14ac:dyDescent="0.25">
      <c r="I161" s="64">
        <f t="shared" si="11"/>
        <v>0.37956446939829219</v>
      </c>
      <c r="J161" s="21">
        <f t="shared" si="8"/>
        <v>8.0076892278120704E-2</v>
      </c>
      <c r="K161" s="18">
        <v>3.95</v>
      </c>
      <c r="L161" s="19">
        <f t="shared" si="9"/>
        <v>5.1889826196222224E-3</v>
      </c>
      <c r="M161" s="47">
        <f t="shared" si="10"/>
        <v>2.0118040493284357</v>
      </c>
    </row>
    <row r="162" spans="9:13" x14ac:dyDescent="0.25">
      <c r="I162" s="64">
        <f t="shared" si="11"/>
        <v>0.37876706270209126</v>
      </c>
      <c r="J162" s="21">
        <f t="shared" si="8"/>
        <v>7.9406092809662751E-2</v>
      </c>
      <c r="K162" s="18">
        <v>3.9750000000000001</v>
      </c>
      <c r="L162" s="19">
        <f t="shared" si="9"/>
        <v>5.1455148140661473E-3</v>
      </c>
      <c r="M162" s="47">
        <f t="shared" si="10"/>
        <v>2.0202837448588515</v>
      </c>
    </row>
    <row r="163" spans="9:13" x14ac:dyDescent="0.25">
      <c r="I163" s="64">
        <f t="shared" si="11"/>
        <v>0.37797631496846196</v>
      </c>
      <c r="J163" s="21">
        <f t="shared" si="8"/>
        <v>7.8745065618429574E-2</v>
      </c>
      <c r="K163" s="18">
        <v>4</v>
      </c>
      <c r="L163" s="19">
        <f t="shared" si="9"/>
        <v>5.1026802520742374E-3</v>
      </c>
      <c r="M163" s="47">
        <f t="shared" si="10"/>
        <v>2.0287456817346476</v>
      </c>
    </row>
    <row r="164" spans="9:13" x14ac:dyDescent="0.25">
      <c r="I164" s="64">
        <f t="shared" ref="I164:I227" si="12">$B$19/K164^(1/3)</f>
        <v>0.37719212948977993</v>
      </c>
      <c r="J164" s="21">
        <f t="shared" ref="J164:J227" si="13">(IF(K164&lt;$H$6,1,1/(2*K164)))/K164^(1/3)</f>
        <v>7.8093608590016544E-2</v>
      </c>
      <c r="K164" s="18">
        <v>4.0250000000000004</v>
      </c>
      <c r="L164" s="19">
        <f t="shared" ref="L164:L227" si="14">$B$10*$B$15*$B$19*$H$3*J164</f>
        <v>5.0604658366330728E-3</v>
      </c>
      <c r="M164" s="47">
        <f t="shared" ref="M164:M227" si="15">L164*981*K164^2/(4*PI()^2)</f>
        <v>2.0371900077924932</v>
      </c>
    </row>
    <row r="165" spans="9:13" x14ac:dyDescent="0.25">
      <c r="I165" s="64">
        <f t="shared" si="12"/>
        <v>0.3764144115524114</v>
      </c>
      <c r="J165" s="21">
        <f t="shared" si="13"/>
        <v>7.7451525010784242E-2</v>
      </c>
      <c r="K165" s="18">
        <v>4.05</v>
      </c>
      <c r="L165" s="19">
        <f t="shared" si="14"/>
        <v>5.0188588206988198E-3</v>
      </c>
      <c r="M165" s="47">
        <f t="shared" si="15"/>
        <v>2.0456168687286751</v>
      </c>
    </row>
    <row r="166" spans="9:13" x14ac:dyDescent="0.25">
      <c r="I166" s="64">
        <f t="shared" si="12"/>
        <v>0.37564306838359318</v>
      </c>
      <c r="J166" s="21">
        <f t="shared" si="13"/>
        <v>7.6818623391327848E-2</v>
      </c>
      <c r="K166" s="18">
        <v>4.0750000000000002</v>
      </c>
      <c r="L166" s="19">
        <f t="shared" si="14"/>
        <v>4.9778467957580456E-3</v>
      </c>
      <c r="M166" s="47">
        <f t="shared" si="15"/>
        <v>2.0540264081430921</v>
      </c>
    </row>
    <row r="167" spans="9:13" x14ac:dyDescent="0.25">
      <c r="I167" s="64">
        <f t="shared" si="12"/>
        <v>0.37487800910004526</v>
      </c>
      <c r="J167" s="21">
        <f t="shared" si="13"/>
        <v>7.6194717296757183E-2</v>
      </c>
      <c r="K167" s="18">
        <v>4.0999999999999996</v>
      </c>
      <c r="L167" s="19">
        <f t="shared" si="14"/>
        <v>4.9374176808298659E-3</v>
      </c>
      <c r="M167" s="47">
        <f t="shared" si="15"/>
        <v>2.0624187675820864</v>
      </c>
    </row>
    <row r="168" spans="9:13" x14ac:dyDescent="0.25">
      <c r="I168" s="64">
        <f t="shared" si="12"/>
        <v>0.37411914465824636</v>
      </c>
      <c r="J168" s="21">
        <f t="shared" si="13"/>
        <v>7.5579625183484114E-2</v>
      </c>
      <c r="K168" s="18">
        <v>4.125</v>
      </c>
      <c r="L168" s="19">
        <f t="shared" si="14"/>
        <v>4.8975597118897712E-3</v>
      </c>
      <c r="M168" s="47">
        <f t="shared" si="15"/>
        <v>2.0707940865801366</v>
      </c>
    </row>
    <row r="169" spans="9:13" x14ac:dyDescent="0.25">
      <c r="I169" s="64">
        <f t="shared" si="12"/>
        <v>0.37336638780631137</v>
      </c>
      <c r="J169" s="21">
        <f t="shared" si="13"/>
        <v>7.4973170242231199E-2</v>
      </c>
      <c r="K169" s="18">
        <v>4.1500000000000004</v>
      </c>
      <c r="L169" s="19">
        <f t="shared" si="14"/>
        <v>4.8582614316965821E-3</v>
      </c>
      <c r="M169" s="47">
        <f t="shared" si="15"/>
        <v>2.0791525027004663</v>
      </c>
    </row>
    <row r="170" spans="9:13" x14ac:dyDescent="0.25">
      <c r="I170" s="64">
        <f t="shared" si="12"/>
        <v>0.37261965303740807</v>
      </c>
      <c r="J170" s="21">
        <f t="shared" si="13"/>
        <v>7.4375180246987638E-2</v>
      </c>
      <c r="K170" s="18">
        <v>4.1749999999999998</v>
      </c>
      <c r="L170" s="19">
        <f t="shared" si="14"/>
        <v>4.8195116800047993E-3</v>
      </c>
      <c r="M170" s="47">
        <f t="shared" si="15"/>
        <v>2.0874941515745844</v>
      </c>
    </row>
    <row r="171" spans="9:13" x14ac:dyDescent="0.25">
      <c r="I171" s="64">
        <f t="shared" si="12"/>
        <v>0.37187885654465608</v>
      </c>
      <c r="J171" s="21">
        <f t="shared" si="13"/>
        <v>7.3785487409653988E-2</v>
      </c>
      <c r="K171" s="18">
        <v>4.2</v>
      </c>
      <c r="L171" s="19">
        <f t="shared" si="14"/>
        <v>4.7812995841455793E-3</v>
      </c>
      <c r="M171" s="47">
        <f t="shared" si="15"/>
        <v>2.0958191669408093</v>
      </c>
    </row>
    <row r="172" spans="9:13" x14ac:dyDescent="0.25">
      <c r="I172" s="64">
        <f t="shared" si="12"/>
        <v>0.37114391617745152</v>
      </c>
      <c r="J172" s="21">
        <f t="shared" si="13"/>
        <v>7.3203928240128502E-2</v>
      </c>
      <c r="K172" s="18">
        <v>4.2249999999999996</v>
      </c>
      <c r="L172" s="19">
        <f t="shared" si="14"/>
        <v>4.7436145499603274E-3</v>
      </c>
      <c r="M172" s="47">
        <f t="shared" si="15"/>
        <v>2.1041276806817897</v>
      </c>
    </row>
    <row r="173" spans="9:13" x14ac:dyDescent="0.25">
      <c r="I173" s="64">
        <f t="shared" si="12"/>
        <v>0.37041475139916491</v>
      </c>
      <c r="J173" s="21">
        <f t="shared" si="13"/>
        <v>7.2630343411600976E-2</v>
      </c>
      <c r="K173" s="18">
        <v>4.25</v>
      </c>
      <c r="L173" s="19">
        <f t="shared" si="14"/>
        <v>4.7064462530717437E-3</v>
      </c>
      <c r="M173" s="47">
        <f t="shared" si="15"/>
        <v>2.1124198228610758</v>
      </c>
    </row>
    <row r="174" spans="9:13" x14ac:dyDescent="0.25">
      <c r="I174" s="64">
        <f t="shared" si="12"/>
        <v>0.36969128324616118</v>
      </c>
      <c r="J174" s="21">
        <f t="shared" si="13"/>
        <v>7.2064577630830642E-2</v>
      </c>
      <c r="K174" s="18">
        <v>4.2750000000000004</v>
      </c>
      <c r="L174" s="19">
        <f t="shared" si="14"/>
        <v>4.6697846304778268E-3</v>
      </c>
      <c r="M174" s="47">
        <f t="shared" si="15"/>
        <v>2.1206957217587519</v>
      </c>
    </row>
    <row r="175" spans="9:13" x14ac:dyDescent="0.25">
      <c r="I175" s="64">
        <f t="shared" si="12"/>
        <v>0.36897343428809209</v>
      </c>
      <c r="J175" s="21">
        <f t="shared" si="13"/>
        <v>7.1506479513196136E-2</v>
      </c>
      <c r="K175" s="18">
        <v>4.3</v>
      </c>
      <c r="L175" s="19">
        <f t="shared" si="14"/>
        <v>4.6336198724551102E-3</v>
      </c>
      <c r="M175" s="47">
        <f t="shared" si="15"/>
        <v>2.1289555039061643</v>
      </c>
    </row>
    <row r="176" spans="9:13" x14ac:dyDescent="0.25">
      <c r="I176" s="64">
        <f t="shared" si="12"/>
        <v>0.36826112858941606</v>
      </c>
      <c r="J176" s="21">
        <f t="shared" si="13"/>
        <v>7.0955901462315243E-2</v>
      </c>
      <c r="K176" s="18">
        <v>4.3250000000000002</v>
      </c>
      <c r="L176" s="19">
        <f t="shared" si="14"/>
        <v>4.5979424147580281E-3</v>
      </c>
      <c r="M176" s="47">
        <f t="shared" si="15"/>
        <v>2.137199294119791</v>
      </c>
    </row>
    <row r="177" spans="9:13" x14ac:dyDescent="0.25">
      <c r="I177" s="64">
        <f t="shared" si="12"/>
        <v>0.3675542916720993</v>
      </c>
      <c r="J177" s="21">
        <f t="shared" si="13"/>
        <v>7.0412699554042016E-2</v>
      </c>
      <c r="K177" s="18">
        <v>4.3499999999999996</v>
      </c>
      <c r="L177" s="19">
        <f t="shared" si="14"/>
        <v>4.5627429311019237E-3</v>
      </c>
      <c r="M177" s="47">
        <f t="shared" si="15"/>
        <v>2.1454272155342373</v>
      </c>
    </row>
    <row r="178" spans="9:13" x14ac:dyDescent="0.25">
      <c r="I178" s="64">
        <f t="shared" si="12"/>
        <v>0.36685285047945582</v>
      </c>
      <c r="J178" s="21">
        <f t="shared" si="13"/>
        <v>6.9876733424658249E-2</v>
      </c>
      <c r="K178" s="18">
        <v>4.375</v>
      </c>
      <c r="L178" s="19">
        <f t="shared" si="14"/>
        <v>4.5280123259178549E-3</v>
      </c>
      <c r="M178" s="47">
        <f t="shared" si="15"/>
        <v>2.1536393896344377</v>
      </c>
    </row>
    <row r="179" spans="9:13" x14ac:dyDescent="0.25">
      <c r="I179" s="64">
        <f t="shared" si="12"/>
        <v>0.36615673334108545</v>
      </c>
      <c r="J179" s="21">
        <f t="shared" si="13"/>
        <v>6.934786616308436E-2</v>
      </c>
      <c r="K179" s="18">
        <v>4.4000000000000004</v>
      </c>
      <c r="L179" s="19">
        <f t="shared" si="14"/>
        <v>4.4937417273678672E-3</v>
      </c>
      <c r="M179" s="47">
        <f t="shared" si="15"/>
        <v>2.161835936287043</v>
      </c>
    </row>
    <row r="180" spans="9:13" x14ac:dyDescent="0.25">
      <c r="I180" s="64">
        <f t="shared" si="12"/>
        <v>0.36546586993887026</v>
      </c>
      <c r="J180" s="21">
        <f t="shared" si="13"/>
        <v>6.8825964206943549E-2</v>
      </c>
      <c r="K180" s="18">
        <v>4.4249999999999998</v>
      </c>
      <c r="L180" s="19">
        <f t="shared" si="14"/>
        <v>4.4599224806099423E-3</v>
      </c>
      <c r="M180" s="47">
        <f t="shared" si="15"/>
        <v>2.1700169737710402</v>
      </c>
    </row>
    <row r="181" spans="9:13" x14ac:dyDescent="0.25">
      <c r="I181" s="64">
        <f t="shared" si="12"/>
        <v>0.36478019127399169</v>
      </c>
      <c r="J181" s="21">
        <f t="shared" si="13"/>
        <v>6.8310897242320548E-2</v>
      </c>
      <c r="K181" s="18">
        <v>4.45</v>
      </c>
      <c r="L181" s="19">
        <f t="shared" si="14"/>
        <v>4.4265461413023725E-3</v>
      </c>
      <c r="M181" s="47">
        <f t="shared" si="15"/>
        <v>2.1781826188076319</v>
      </c>
    </row>
    <row r="182" spans="9:13" x14ac:dyDescent="0.25">
      <c r="I182" s="64">
        <f t="shared" si="12"/>
        <v>0.36409962963493242</v>
      </c>
      <c r="J182" s="21">
        <f t="shared" si="13"/>
        <v>6.780253810706377E-2</v>
      </c>
      <c r="K182" s="18">
        <v>4.4749999999999996</v>
      </c>
      <c r="L182" s="19">
        <f t="shared" si="14"/>
        <v>4.3936044693377333E-3</v>
      </c>
      <c r="M182" s="47">
        <f t="shared" si="15"/>
        <v>2.1863329865893686</v>
      </c>
    </row>
    <row r="183" spans="9:13" x14ac:dyDescent="0.25">
      <c r="I183" s="64">
        <f t="shared" si="12"/>
        <v>0.36342411856642792</v>
      </c>
      <c r="J183" s="21">
        <f t="shared" si="13"/>
        <v>6.7300762697486652E-2</v>
      </c>
      <c r="K183" s="18">
        <v>4.5</v>
      </c>
      <c r="L183" s="19">
        <f t="shared" si="14"/>
        <v>4.3610894227971361E-3</v>
      </c>
      <c r="M183" s="47">
        <f t="shared" si="15"/>
        <v>2.1944681908086041</v>
      </c>
    </row>
    <row r="184" spans="9:13" x14ac:dyDescent="0.25">
      <c r="I184" s="64">
        <f t="shared" si="12"/>
        <v>0.36275359283933473</v>
      </c>
      <c r="J184" s="21">
        <f t="shared" si="13"/>
        <v>6.6805449878330522E-2</v>
      </c>
      <c r="K184" s="18">
        <v>4.5250000000000004</v>
      </c>
      <c r="L184" s="19">
        <f t="shared" si="14"/>
        <v>4.3289931521158188E-3</v>
      </c>
      <c r="M184" s="47">
        <f t="shared" si="15"/>
        <v>2.202588343685242</v>
      </c>
    </row>
    <row r="185" spans="9:13" x14ac:dyDescent="0.25">
      <c r="I185" s="64">
        <f t="shared" si="12"/>
        <v>0.36208798842138318</v>
      </c>
      <c r="J185" s="21">
        <f t="shared" si="13"/>
        <v>6.6316481395857718E-2</v>
      </c>
      <c r="K185" s="18">
        <v>4.55</v>
      </c>
      <c r="L185" s="19">
        <f t="shared" si="14"/>
        <v>4.2973079944515812E-3</v>
      </c>
      <c r="M185" s="47">
        <f t="shared" si="15"/>
        <v>2.2106935559938288</v>
      </c>
    </row>
    <row r="186" spans="9:13" x14ac:dyDescent="0.25">
      <c r="I186" s="64">
        <f t="shared" si="12"/>
        <v>0.36142724244878416</v>
      </c>
      <c r="J186" s="21">
        <f t="shared" si="13"/>
        <v>6.5833741793949754E-2</v>
      </c>
      <c r="K186" s="18">
        <v>4.5750000000000002</v>
      </c>
      <c r="L186" s="19">
        <f t="shared" si="14"/>
        <v>4.2660264682479448E-3</v>
      </c>
      <c r="M186" s="47">
        <f t="shared" si="15"/>
        <v>2.218783937090008</v>
      </c>
    </row>
    <row r="187" spans="9:13" x14ac:dyDescent="0.25">
      <c r="I187" s="64">
        <f t="shared" si="12"/>
        <v>0.36077129319866053</v>
      </c>
      <c r="J187" s="21">
        <f t="shared" si="13"/>
        <v>6.5357118333090686E-2</v>
      </c>
      <c r="K187" s="18">
        <v>4.5999999999999996</v>
      </c>
      <c r="L187" s="19">
        <f t="shared" si="14"/>
        <v>4.2351412679842767E-3</v>
      </c>
      <c r="M187" s="47">
        <f t="shared" si="15"/>
        <v>2.226859594936335</v>
      </c>
    </row>
    <row r="188" spans="9:13" x14ac:dyDescent="0.25">
      <c r="I188" s="64">
        <f t="shared" si="12"/>
        <v>0.36012008006227414</v>
      </c>
      <c r="J188" s="21">
        <f t="shared" si="13"/>
        <v>6.4886500912121475E-2</v>
      </c>
      <c r="K188" s="18">
        <v>4.625</v>
      </c>
      <c r="L188" s="19">
        <f t="shared" si="14"/>
        <v>4.2046452591054722E-3</v>
      </c>
      <c r="M188" s="47">
        <f t="shared" si="15"/>
        <v>2.2349206361274967</v>
      </c>
    </row>
    <row r="189" spans="9:13" x14ac:dyDescent="0.25">
      <c r="I189" s="64">
        <f t="shared" si="12"/>
        <v>0.359473543519023</v>
      </c>
      <c r="J189" s="21">
        <f t="shared" si="13"/>
        <v>6.4421781992656441E-2</v>
      </c>
      <c r="K189" s="18">
        <v>4.6500000000000004</v>
      </c>
      <c r="L189" s="19">
        <f t="shared" si="14"/>
        <v>4.1745314731241384E-3</v>
      </c>
      <c r="M189" s="47">
        <f t="shared" si="15"/>
        <v>2.2429671659149326</v>
      </c>
    </row>
    <row r="190" spans="9:13" x14ac:dyDescent="0.25">
      <c r="I190" s="64">
        <f t="shared" si="12"/>
        <v>0.35883162511118022</v>
      </c>
      <c r="J190" s="21">
        <f t="shared" si="13"/>
        <v>6.3962856526057071E-2</v>
      </c>
      <c r="K190" s="18">
        <v>4.6749999999999998</v>
      </c>
      <c r="L190" s="19">
        <f t="shared" si="14"/>
        <v>4.1447931028884989E-3</v>
      </c>
      <c r="M190" s="47">
        <f t="shared" si="15"/>
        <v>2.2509992882308896</v>
      </c>
    </row>
    <row r="191" spans="9:13" x14ac:dyDescent="0.25">
      <c r="I191" s="64">
        <f t="shared" si="12"/>
        <v>0.35819426741935168</v>
      </c>
      <c r="J191" s="21">
        <f t="shared" si="13"/>
        <v>6.350962188286377E-2</v>
      </c>
      <c r="K191" s="18">
        <v>4.7</v>
      </c>
      <c r="L191" s="19">
        <f t="shared" si="14"/>
        <v>4.1154234980095728E-3</v>
      </c>
      <c r="M191" s="47">
        <f t="shared" si="15"/>
        <v>2.2590171057119162</v>
      </c>
    </row>
    <row r="192" spans="9:13" x14ac:dyDescent="0.25">
      <c r="I192" s="64">
        <f t="shared" si="12"/>
        <v>0.35756141403862707</v>
      </c>
      <c r="J192" s="21">
        <f t="shared" si="13"/>
        <v>6.3061977784590315E-2</v>
      </c>
      <c r="K192" s="18">
        <v>4.7249999999999996</v>
      </c>
      <c r="L192" s="19">
        <f t="shared" si="14"/>
        <v>4.0864161604414534E-3</v>
      </c>
      <c r="M192" s="47">
        <f t="shared" si="15"/>
        <v>2.2670207197218093</v>
      </c>
    </row>
    <row r="193" spans="9:13" x14ac:dyDescent="0.25">
      <c r="I193" s="64">
        <f t="shared" si="12"/>
        <v>0.35693300955540175</v>
      </c>
      <c r="J193" s="21">
        <f t="shared" si="13"/>
        <v>6.2619826237789777E-2</v>
      </c>
      <c r="K193" s="18">
        <v>4.75</v>
      </c>
      <c r="L193" s="19">
        <f t="shared" si="14"/>
        <v>4.0577647402087781E-3</v>
      </c>
      <c r="M193" s="47">
        <f t="shared" si="15"/>
        <v>2.2750102303740536</v>
      </c>
    </row>
    <row r="194" spans="9:13" x14ac:dyDescent="0.25">
      <c r="I194" s="64">
        <f t="shared" si="12"/>
        <v>0.35630899952484685</v>
      </c>
      <c r="J194" s="21">
        <f t="shared" si="13"/>
        <v>6.218307147030485E-2</v>
      </c>
      <c r="K194" s="18">
        <v>4.7750000000000004</v>
      </c>
      <c r="L194" s="19">
        <f t="shared" si="14"/>
        <v>4.029463031275755E-3</v>
      </c>
      <c r="M194" s="47">
        <f t="shared" si="15"/>
        <v>2.2829857365537283</v>
      </c>
    </row>
    <row r="195" spans="9:13" x14ac:dyDescent="0.25">
      <c r="I195" s="64">
        <f t="shared" si="12"/>
        <v>0.3556893304490063</v>
      </c>
      <c r="J195" s="21">
        <f t="shared" si="13"/>
        <v>6.1751619869619148E-2</v>
      </c>
      <c r="K195" s="18">
        <v>4.8</v>
      </c>
      <c r="L195" s="19">
        <f t="shared" si="14"/>
        <v>4.0015049675513215E-3</v>
      </c>
      <c r="M195" s="47">
        <f t="shared" si="15"/>
        <v>2.2909473359389292</v>
      </c>
    </row>
    <row r="196" spans="9:13" x14ac:dyDescent="0.25">
      <c r="I196" s="64">
        <f t="shared" si="12"/>
        <v>0.35507394975550033</v>
      </c>
      <c r="J196" s="21">
        <f t="shared" si="13"/>
        <v>6.1325379923229763E-2</v>
      </c>
      <c r="K196" s="18">
        <v>4.8250000000000002</v>
      </c>
      <c r="L196" s="19">
        <f t="shared" si="14"/>
        <v>3.9738846190252889E-3</v>
      </c>
      <c r="M196" s="47">
        <f t="shared" si="15"/>
        <v>2.2988951250217085</v>
      </c>
    </row>
    <row r="197" spans="9:13" x14ac:dyDescent="0.25">
      <c r="I197" s="64">
        <f t="shared" si="12"/>
        <v>0.35446280577681533</v>
      </c>
      <c r="J197" s="21">
        <f t="shared" si="13"/>
        <v>6.0904262160964839E-2</v>
      </c>
      <c r="K197" s="18">
        <v>4.8499999999999996</v>
      </c>
      <c r="L197" s="19">
        <f t="shared" si="14"/>
        <v>3.9465961880305218E-3</v>
      </c>
      <c r="M197" s="47">
        <f t="shared" si="15"/>
        <v>2.3068291991285403</v>
      </c>
    </row>
    <row r="198" spans="9:13" x14ac:dyDescent="0.25">
      <c r="I198" s="64">
        <f t="shared" si="12"/>
        <v>0.35385584773016088</v>
      </c>
      <c r="J198" s="21">
        <f t="shared" si="13"/>
        <v>6.0488179099172798E-2</v>
      </c>
      <c r="K198" s="18">
        <v>4.875</v>
      </c>
      <c r="L198" s="19">
        <f t="shared" si="14"/>
        <v>3.9196340056263978E-3</v>
      </c>
      <c r="M198" s="47">
        <f t="shared" si="15"/>
        <v>2.3147496524403288</v>
      </c>
    </row>
    <row r="199" spans="9:13" x14ac:dyDescent="0.25">
      <c r="I199" s="64">
        <f t="shared" si="12"/>
        <v>0.35325302569787631</v>
      </c>
      <c r="J199" s="21">
        <f t="shared" si="13"/>
        <v>6.0077045186713654E-2</v>
      </c>
      <c r="K199" s="18">
        <v>4.9000000000000004</v>
      </c>
      <c r="L199" s="19">
        <f t="shared" si="14"/>
        <v>3.8929925280990455E-3</v>
      </c>
      <c r="M199" s="47">
        <f t="shared" si="15"/>
        <v>2.3226565780119763</v>
      </c>
    </row>
    <row r="200" spans="9:13" x14ac:dyDescent="0.25">
      <c r="I200" s="64">
        <f t="shared" si="12"/>
        <v>0.35265429060836839</v>
      </c>
      <c r="J200" s="21">
        <f t="shared" si="13"/>
        <v>5.9670776752685006E-2</v>
      </c>
      <c r="K200" s="18">
        <v>4.9249999999999998</v>
      </c>
      <c r="L200" s="19">
        <f t="shared" si="14"/>
        <v>3.8666663335739891E-3</v>
      </c>
      <c r="M200" s="47">
        <f t="shared" si="15"/>
        <v>2.3305500677915152</v>
      </c>
    </row>
    <row r="201" spans="9:13" x14ac:dyDescent="0.25">
      <c r="I201" s="64">
        <f t="shared" si="12"/>
        <v>0.35205959421756322</v>
      </c>
      <c r="J201" s="21">
        <f t="shared" si="13"/>
        <v>5.9269291955818725E-2</v>
      </c>
      <c r="K201" s="18">
        <v>4.95</v>
      </c>
      <c r="L201" s="19">
        <f t="shared" si="14"/>
        <v>3.8406501187370537E-3</v>
      </c>
      <c r="M201" s="47">
        <f t="shared" si="15"/>
        <v>2.3384302126388263</v>
      </c>
    </row>
    <row r="202" spans="9:13" x14ac:dyDescent="0.25">
      <c r="I202" s="64">
        <f t="shared" si="12"/>
        <v>0.35146888909085611</v>
      </c>
      <c r="J202" s="21">
        <f t="shared" si="13"/>
        <v>5.8872510735486792E-2</v>
      </c>
      <c r="K202" s="18">
        <v>4.9749999999999996</v>
      </c>
      <c r="L202" s="19">
        <f t="shared" si="14"/>
        <v>3.8149386956595446E-3</v>
      </c>
      <c r="M202" s="47">
        <f t="shared" si="15"/>
        <v>2.3462971023439341</v>
      </c>
    </row>
    <row r="203" spans="9:13" x14ac:dyDescent="0.25">
      <c r="I203" s="64">
        <f t="shared" si="12"/>
        <v>0.35088212858554396</v>
      </c>
      <c r="J203" s="21">
        <f t="shared" si="13"/>
        <v>5.8480354764257329E-2</v>
      </c>
      <c r="K203" s="18">
        <v>5</v>
      </c>
      <c r="L203" s="19">
        <f t="shared" si="14"/>
        <v>3.7895269887238754E-3</v>
      </c>
      <c r="M203" s="47">
        <f t="shared" si="15"/>
        <v>2.3541508256449211</v>
      </c>
    </row>
    <row r="204" spans="9:13" x14ac:dyDescent="0.25">
      <c r="I204" s="64">
        <f t="shared" si="12"/>
        <v>0.35029926683372375</v>
      </c>
      <c r="J204" s="21">
        <f t="shared" si="13"/>
        <v>5.8092747401944242E-2</v>
      </c>
      <c r="K204" s="18">
        <v>5.0250000000000004</v>
      </c>
      <c r="L204" s="19">
        <f t="shared" si="14"/>
        <v>3.7644100316459876E-3</v>
      </c>
      <c r="M204" s="47">
        <f t="shared" si="15"/>
        <v>2.3619914702454405</v>
      </c>
    </row>
    <row r="205" spans="9:13" x14ac:dyDescent="0.25">
      <c r="I205" s="64">
        <f t="shared" si="12"/>
        <v>0.34972025872564455</v>
      </c>
      <c r="J205" s="21">
        <f t="shared" si="13"/>
        <v>5.7709613651096468E-2</v>
      </c>
      <c r="K205" s="18">
        <v>5.05</v>
      </c>
      <c r="L205" s="19">
        <f t="shared" si="14"/>
        <v>3.7395829645910515E-3</v>
      </c>
      <c r="M205" s="47">
        <f t="shared" si="15"/>
        <v>2.3698191228318577</v>
      </c>
    </row>
    <row r="206" spans="9:13" x14ac:dyDescent="0.25">
      <c r="I206" s="64">
        <f t="shared" si="12"/>
        <v>0.34914505989349615</v>
      </c>
      <c r="J206" s="21">
        <f t="shared" si="13"/>
        <v>5.733088011387457E-2</v>
      </c>
      <c r="K206" s="18">
        <v>5.0750000000000002</v>
      </c>
      <c r="L206" s="19">
        <f t="shared" si="14"/>
        <v>3.7150410313790726E-3</v>
      </c>
      <c r="M206" s="47">
        <f t="shared" si="15"/>
        <v>2.3776338690900269</v>
      </c>
    </row>
    <row r="207" spans="9:13" x14ac:dyDescent="0.25">
      <c r="I207" s="64">
        <f t="shared" si="12"/>
        <v>0.34857362669562358</v>
      </c>
      <c r="J207" s="21">
        <f t="shared" si="13"/>
        <v>5.6956474950265304E-2</v>
      </c>
      <c r="K207" s="18">
        <v>5.0999999999999996</v>
      </c>
      <c r="L207" s="19">
        <f t="shared" si="14"/>
        <v>3.6907795767771923E-3</v>
      </c>
      <c r="M207" s="47">
        <f t="shared" si="15"/>
        <v>2.3854357937217032</v>
      </c>
    </row>
    <row r="208" spans="9:13" x14ac:dyDescent="0.25">
      <c r="I208" s="64">
        <f t="shared" si="12"/>
        <v>0.34800591620115195</v>
      </c>
      <c r="J208" s="21">
        <f t="shared" si="13"/>
        <v>5.6586327837585687E-2</v>
      </c>
      <c r="K208" s="18">
        <v>5.125</v>
      </c>
      <c r="L208" s="19">
        <f t="shared" si="14"/>
        <v>3.6667940438755531E-3</v>
      </c>
      <c r="M208" s="47">
        <f t="shared" si="15"/>
        <v>2.3932249804606101</v>
      </c>
    </row>
    <row r="209" spans="9:13" x14ac:dyDescent="0.25">
      <c r="I209" s="64">
        <f t="shared" si="12"/>
        <v>0.34744188617501076</v>
      </c>
      <c r="J209" s="21">
        <f t="shared" si="13"/>
        <v>5.6220369931231515E-2</v>
      </c>
      <c r="K209" s="18">
        <v>5.15</v>
      </c>
      <c r="L209" s="19">
        <f t="shared" si="14"/>
        <v>3.6430799715438029E-3</v>
      </c>
      <c r="M209" s="47">
        <f t="shared" si="15"/>
        <v>2.4010015120881691</v>
      </c>
    </row>
    <row r="210" spans="9:13" x14ac:dyDescent="0.25">
      <c r="I210" s="64">
        <f t="shared" si="12"/>
        <v>0.34688149506334409</v>
      </c>
      <c r="J210" s="21">
        <f t="shared" si="13"/>
        <v>5.5858533826625457E-2</v>
      </c>
      <c r="K210" s="18">
        <v>5.1749999999999998</v>
      </c>
      <c r="L210" s="19">
        <f t="shared" si="14"/>
        <v>3.6196329919653304E-3</v>
      </c>
      <c r="M210" s="47">
        <f t="shared" si="15"/>
        <v>2.4087654704488943</v>
      </c>
    </row>
    <row r="211" spans="9:13" x14ac:dyDescent="0.25">
      <c r="I211" s="64">
        <f t="shared" si="12"/>
        <v>0.34632470197929582</v>
      </c>
      <c r="J211" s="21">
        <f t="shared" si="13"/>
        <v>5.5500753522323046E-2</v>
      </c>
      <c r="K211" s="18">
        <v>5.2</v>
      </c>
      <c r="L211" s="19">
        <f t="shared" si="14"/>
        <v>3.5964488282465338E-3</v>
      </c>
      <c r="M211" s="47">
        <f t="shared" si="15"/>
        <v>2.4165169364654711</v>
      </c>
    </row>
    <row r="212" spans="9:13" x14ac:dyDescent="0.25">
      <c r="I212" s="64">
        <f t="shared" si="12"/>
        <v>0.34577146668915826</v>
      </c>
      <c r="J212" s="21">
        <f t="shared" si="13"/>
        <v>5.5146964384235775E-2</v>
      </c>
      <c r="K212" s="18">
        <v>5.2249999999999996</v>
      </c>
      <c r="L212" s="19">
        <f t="shared" si="14"/>
        <v>3.573523292098479E-3</v>
      </c>
      <c r="M212" s="47">
        <f t="shared" si="15"/>
        <v>2.4242559901535143</v>
      </c>
    </row>
    <row r="213" spans="9:13" x14ac:dyDescent="0.25">
      <c r="I213" s="64">
        <f t="shared" si="12"/>
        <v>0.34522174959887281</v>
      </c>
      <c r="J213" s="21">
        <f t="shared" si="13"/>
        <v>5.4797103110932194E-2</v>
      </c>
      <c r="K213" s="18">
        <v>5.25</v>
      </c>
      <c r="L213" s="19">
        <f t="shared" si="14"/>
        <v>3.5508522815884068E-3</v>
      </c>
      <c r="M213" s="47">
        <f t="shared" si="15"/>
        <v>2.4319827106360243</v>
      </c>
    </row>
    <row r="214" spans="9:13" x14ac:dyDescent="0.25">
      <c r="I214" s="64">
        <f t="shared" si="12"/>
        <v>0.34467551174087252</v>
      </c>
      <c r="J214" s="21">
        <f t="shared" si="13"/>
        <v>5.4451107699979857E-2</v>
      </c>
      <c r="K214" s="18">
        <v>5.2750000000000004</v>
      </c>
      <c r="L214" s="19">
        <f t="shared" si="14"/>
        <v>3.5284317789586951E-3</v>
      </c>
      <c r="M214" s="47">
        <f t="shared" si="15"/>
        <v>2.4396971761575461</v>
      </c>
    </row>
    <row r="215" spans="9:13" x14ac:dyDescent="0.25">
      <c r="I215" s="64">
        <f t="shared" si="12"/>
        <v>0.34413271476125623</v>
      </c>
      <c r="J215" s="21">
        <f t="shared" si="13"/>
        <v>5.4108917415291863E-2</v>
      </c>
      <c r="K215" s="18">
        <v>5.3</v>
      </c>
      <c r="L215" s="19">
        <f t="shared" si="14"/>
        <v>3.5062578485109135E-3</v>
      </c>
      <c r="M215" s="47">
        <f t="shared" si="15"/>
        <v>2.447399464098035</v>
      </c>
    </row>
    <row r="216" spans="9:13" x14ac:dyDescent="0.25">
      <c r="I216" s="64">
        <f t="shared" si="12"/>
        <v>0.34359332090728428</v>
      </c>
      <c r="J216" s="21">
        <f t="shared" si="13"/>
        <v>5.3770472755443555E-2</v>
      </c>
      <c r="K216" s="18">
        <v>5.3250000000000002</v>
      </c>
      <c r="L216" s="19">
        <f t="shared" si="14"/>
        <v>3.4843266345527431E-3</v>
      </c>
      <c r="M216" s="47">
        <f t="shared" si="15"/>
        <v>2.4550896509864382</v>
      </c>
    </row>
    <row r="217" spans="9:13" x14ac:dyDescent="0.25">
      <c r="I217" s="64">
        <f t="shared" si="12"/>
        <v>0.34305729301518667</v>
      </c>
      <c r="J217" s="21">
        <f t="shared" si="13"/>
        <v>5.3435715422926279E-2</v>
      </c>
      <c r="K217" s="18">
        <v>5.35</v>
      </c>
      <c r="L217" s="19">
        <f t="shared" si="14"/>
        <v>3.4626343594056233E-3</v>
      </c>
      <c r="M217" s="47">
        <f t="shared" si="15"/>
        <v>2.4627678125140062</v>
      </c>
    </row>
    <row r="218" spans="9:13" x14ac:dyDescent="0.25">
      <c r="I218" s="64">
        <f t="shared" si="12"/>
        <v>0.34252459449827355</v>
      </c>
      <c r="J218" s="21">
        <f t="shared" si="13"/>
        <v>5.3104588294306067E-2</v>
      </c>
      <c r="K218" s="18">
        <v>5.3749999999999902</v>
      </c>
      <c r="L218" s="19">
        <f t="shared" si="14"/>
        <v>3.4411773214710335E-3</v>
      </c>
      <c r="M218" s="47">
        <f t="shared" si="15"/>
        <v>2.4704340235473272</v>
      </c>
    </row>
    <row r="219" spans="9:13" x14ac:dyDescent="0.25">
      <c r="I219" s="64">
        <f t="shared" si="12"/>
        <v>0.34199518933533962</v>
      </c>
      <c r="J219" s="21">
        <f t="shared" si="13"/>
        <v>5.2777035391256215E-2</v>
      </c>
      <c r="K219" s="18">
        <v>5.3999999999999897</v>
      </c>
      <c r="L219" s="19">
        <f t="shared" si="14"/>
        <v>3.4199518933534035E-3</v>
      </c>
      <c r="M219" s="47">
        <f t="shared" si="15"/>
        <v>2.4780883581411142</v>
      </c>
    </row>
    <row r="220" spans="9:13" x14ac:dyDescent="0.25">
      <c r="I220" s="64">
        <f t="shared" si="12"/>
        <v>0.34146904205935541</v>
      </c>
      <c r="J220" s="21">
        <f t="shared" si="13"/>
        <v>5.2453001852435642E-2</v>
      </c>
      <c r="K220" s="18">
        <v>5.4249999999999901</v>
      </c>
      <c r="L220" s="19">
        <f t="shared" si="14"/>
        <v>3.3989545200378301E-3</v>
      </c>
      <c r="M220" s="47">
        <f t="shared" si="15"/>
        <v>2.4857308895507031</v>
      </c>
    </row>
    <row r="221" spans="9:13" x14ac:dyDescent="0.25">
      <c r="I221" s="64">
        <f t="shared" si="12"/>
        <v>0.3409461177464338</v>
      </c>
      <c r="J221" s="21">
        <f t="shared" si="13"/>
        <v>5.2132433906182628E-2</v>
      </c>
      <c r="K221" s="18">
        <v>5.4499999999999904</v>
      </c>
      <c r="L221" s="19">
        <f t="shared" si="14"/>
        <v>3.3781817171206346E-3</v>
      </c>
      <c r="M221" s="47">
        <f t="shared" si="15"/>
        <v>2.4933616902443401</v>
      </c>
    </row>
    <row r="222" spans="9:13" x14ac:dyDescent="0.25">
      <c r="I222" s="64">
        <f t="shared" si="12"/>
        <v>0.34042638200506675</v>
      </c>
      <c r="J222" s="21">
        <f t="shared" si="13"/>
        <v>5.1815278843998086E-2</v>
      </c>
      <c r="K222" s="18">
        <v>5.4749999999999899</v>
      </c>
      <c r="L222" s="19">
        <f t="shared" si="14"/>
        <v>3.3576300690910765E-3</v>
      </c>
      <c r="M222" s="47">
        <f t="shared" si="15"/>
        <v>2.5009808319152036</v>
      </c>
    </row>
    <row r="223" spans="9:13" x14ac:dyDescent="0.25">
      <c r="I223" s="64">
        <f t="shared" si="12"/>
        <v>0.33990980096562307</v>
      </c>
      <c r="J223" s="21">
        <f t="shared" si="13"/>
        <v>5.1501484994791458E-2</v>
      </c>
      <c r="K223" s="18">
        <v>5.4999999999999902</v>
      </c>
      <c r="L223" s="19">
        <f t="shared" si="14"/>
        <v>3.337296227662487E-3</v>
      </c>
      <c r="M223" s="47">
        <f t="shared" si="15"/>
        <v>2.5085883854931881</v>
      </c>
    </row>
    <row r="224" spans="9:13" x14ac:dyDescent="0.25">
      <c r="I224" s="64">
        <f t="shared" si="12"/>
        <v>0.33939634127009977</v>
      </c>
      <c r="J224" s="21">
        <f t="shared" si="13"/>
        <v>5.1191001699864319E-2</v>
      </c>
      <c r="K224" s="18">
        <v>5.5249999999999897</v>
      </c>
      <c r="L224" s="19">
        <f t="shared" si="14"/>
        <v>3.3171769101512085E-3</v>
      </c>
      <c r="M224" s="47">
        <f t="shared" si="15"/>
        <v>2.5161844211564666</v>
      </c>
    </row>
    <row r="225" spans="9:13" x14ac:dyDescent="0.25">
      <c r="I225" s="64">
        <f t="shared" si="12"/>
        <v>0.33888597006212073</v>
      </c>
      <c r="J225" s="21">
        <f t="shared" si="13"/>
        <v>5.0883779288606809E-2</v>
      </c>
      <c r="K225" s="18">
        <v>5.5499999999999901</v>
      </c>
      <c r="L225" s="19">
        <f t="shared" si="14"/>
        <v>3.2972688979017216E-3</v>
      </c>
      <c r="M225" s="47">
        <f t="shared" si="15"/>
        <v>2.523769008342815</v>
      </c>
    </row>
    <row r="226" spans="9:13" x14ac:dyDescent="0.25">
      <c r="I226" s="64">
        <f t="shared" si="12"/>
        <v>0.33837865497717379</v>
      </c>
      <c r="J226" s="21">
        <f t="shared" si="13"/>
        <v>5.0579769054884059E-2</v>
      </c>
      <c r="K226" s="18">
        <v>5.5749999999999904</v>
      </c>
      <c r="L226" s="19">
        <f t="shared" si="14"/>
        <v>3.2775690347564878E-3</v>
      </c>
      <c r="M226" s="47">
        <f t="shared" si="15"/>
        <v>2.5313422157607248</v>
      </c>
    </row>
    <row r="227" spans="9:13" x14ac:dyDescent="0.25">
      <c r="I227" s="64">
        <f t="shared" si="12"/>
        <v>0.33787436413308208</v>
      </c>
      <c r="J227" s="21">
        <f t="shared" si="13"/>
        <v>5.0278923234089681E-2</v>
      </c>
      <c r="K227" s="18">
        <v>5.5999999999999899</v>
      </c>
      <c r="L227" s="19">
        <f t="shared" si="14"/>
        <v>3.2580742255690119E-3</v>
      </c>
      <c r="M227" s="47">
        <f t="shared" si="15"/>
        <v>2.5389041114002939</v>
      </c>
    </row>
    <row r="228" spans="9:13" x14ac:dyDescent="0.25">
      <c r="I228" s="64">
        <f t="shared" ref="I228:I291" si="16">$B$19/K228^(1/3)</f>
        <v>0.33737306612069989</v>
      </c>
      <c r="J228" s="21">
        <f t="shared" ref="J228:J291" si="17">(IF(K228&lt;$H$6,1,1/(2*K228)))/K228^(1/3)</f>
        <v>4.9981194980844523E-2</v>
      </c>
      <c r="K228" s="18">
        <v>5.6249999999999902</v>
      </c>
      <c r="L228" s="19">
        <f t="shared" ref="L228:L291" si="18">$B$10*$B$15*$B$19*$H$3*J228</f>
        <v>3.2387814347587256E-3</v>
      </c>
      <c r="M228" s="47">
        <f t="shared" ref="M228:M291" si="19">L228*981*K228^2/(4*PI()^2)</f>
        <v>2.5464547625439109</v>
      </c>
    </row>
    <row r="229" spans="9:13" x14ac:dyDescent="0.25">
      <c r="I229" s="64">
        <f t="shared" si="16"/>
        <v>0.33687472999483015</v>
      </c>
      <c r="J229" s="21">
        <f t="shared" si="17"/>
        <v>4.9686538347320175E-2</v>
      </c>
      <c r="K229" s="18">
        <v>5.6499999999999897</v>
      </c>
      <c r="L229" s="19">
        <f t="shared" si="18"/>
        <v>3.2196876849063479E-3</v>
      </c>
      <c r="M229" s="47">
        <f t="shared" si="19"/>
        <v>2.5539942357767309</v>
      </c>
    </row>
    <row r="230" spans="9:13" x14ac:dyDescent="0.25">
      <c r="I230" s="64">
        <f t="shared" si="16"/>
        <v>0.33637932526535402</v>
      </c>
      <c r="J230" s="21">
        <f t="shared" si="17"/>
        <v>4.9394908262166616E-2</v>
      </c>
      <c r="K230" s="18">
        <v>5.6749999999999901</v>
      </c>
      <c r="L230" s="19">
        <f t="shared" si="18"/>
        <v>3.2007900553883972E-3</v>
      </c>
      <c r="M230" s="47">
        <f t="shared" si="19"/>
        <v>2.5615225969969511</v>
      </c>
    </row>
    <row r="231" spans="9:13" x14ac:dyDescent="0.25">
      <c r="I231" s="64">
        <f t="shared" si="16"/>
        <v>0.33588682188856961</v>
      </c>
      <c r="J231" s="21">
        <f t="shared" si="17"/>
        <v>4.9106260510024882E-2</v>
      </c>
      <c r="K231" s="18">
        <v>5.6999999999999904</v>
      </c>
      <c r="L231" s="19">
        <f t="shared" si="18"/>
        <v>3.1820856810496128E-3</v>
      </c>
      <c r="M231" s="47">
        <f t="shared" si="19"/>
        <v>2.5690399114258931</v>
      </c>
    </row>
    <row r="232" spans="9:13" x14ac:dyDescent="0.25">
      <c r="I232" s="64">
        <f t="shared" si="16"/>
        <v>0.33539719025873188</v>
      </c>
      <c r="J232" s="21">
        <f t="shared" si="17"/>
        <v>4.8820551711605889E-2</v>
      </c>
      <c r="K232" s="18">
        <v>5.7249999999999899</v>
      </c>
      <c r="L232" s="19">
        <f t="shared" si="18"/>
        <v>3.1635717509120621E-3</v>
      </c>
      <c r="M232" s="47">
        <f t="shared" si="19"/>
        <v>2.5765462436178903</v>
      </c>
    </row>
    <row r="233" spans="9:13" x14ac:dyDescent="0.25">
      <c r="I233" s="64">
        <f t="shared" si="16"/>
        <v>0.33491040119978904</v>
      </c>
      <c r="J233" s="21">
        <f t="shared" si="17"/>
        <v>4.8537739304317339E-2</v>
      </c>
      <c r="K233" s="18">
        <v>5.7499999999999902</v>
      </c>
      <c r="L233" s="19">
        <f t="shared" si="18"/>
        <v>3.145245506919764E-3</v>
      </c>
      <c r="M233" s="47">
        <f t="shared" si="19"/>
        <v>2.5840416574699896</v>
      </c>
    </row>
    <row r="234" spans="9:13" x14ac:dyDescent="0.25">
      <c r="I234" s="64">
        <f t="shared" si="16"/>
        <v>0.33442642595731081</v>
      </c>
      <c r="J234" s="21">
        <f t="shared" si="17"/>
        <v>4.8257781523421556E-2</v>
      </c>
      <c r="K234" s="18">
        <v>5.7749999999999897</v>
      </c>
      <c r="L234" s="19">
        <f t="shared" si="18"/>
        <v>3.1271042427177174E-3</v>
      </c>
      <c r="M234" s="47">
        <f t="shared" si="19"/>
        <v>2.5915262162314696</v>
      </c>
    </row>
    <row r="235" spans="9:13" x14ac:dyDescent="0.25">
      <c r="I235" s="64">
        <f t="shared" si="16"/>
        <v>0.33394523619060135</v>
      </c>
      <c r="J235" s="21">
        <f t="shared" si="17"/>
        <v>4.798063738370717E-2</v>
      </c>
      <c r="K235" s="18">
        <v>5.7999999999999901</v>
      </c>
      <c r="L235" s="19">
        <f t="shared" si="18"/>
        <v>3.1091453024642249E-3</v>
      </c>
      <c r="M235" s="47">
        <f t="shared" si="19"/>
        <v>2.5989999825131842</v>
      </c>
    </row>
    <row r="236" spans="9:13" x14ac:dyDescent="0.25">
      <c r="I236" s="64">
        <f t="shared" si="16"/>
        <v>0.33346680396499379</v>
      </c>
      <c r="J236" s="21">
        <f t="shared" si="17"/>
        <v>4.7706266661658704E-2</v>
      </c>
      <c r="K236" s="18">
        <v>5.8249999999999904</v>
      </c>
      <c r="L236" s="19">
        <f t="shared" si="18"/>
        <v>3.0913660796754844E-3</v>
      </c>
      <c r="M236" s="47">
        <f t="shared" si="19"/>
        <v>2.6064630182967248</v>
      </c>
    </row>
    <row r="237" spans="9:13" x14ac:dyDescent="0.25">
      <c r="I237" s="64">
        <f t="shared" si="16"/>
        <v>0.33299110174432062</v>
      </c>
      <c r="J237" s="21">
        <f t="shared" si="17"/>
        <v>4.7434629878108439E-2</v>
      </c>
      <c r="K237" s="18">
        <v>5.8499999999999899</v>
      </c>
      <c r="L237" s="19">
        <f t="shared" si="18"/>
        <v>3.0737640161014271E-3</v>
      </c>
      <c r="M237" s="47">
        <f t="shared" si="19"/>
        <v>2.6139153849434225</v>
      </c>
    </row>
    <row r="238" spans="9:13" x14ac:dyDescent="0.25">
      <c r="I238" s="64">
        <f t="shared" si="16"/>
        <v>0.33251810238355461</v>
      </c>
      <c r="J238" s="21">
        <f t="shared" si="17"/>
        <v>4.7165688281355346E-2</v>
      </c>
      <c r="K238" s="18">
        <v>5.8749999999999902</v>
      </c>
      <c r="L238" s="19">
        <f t="shared" si="18"/>
        <v>3.056336600631827E-3</v>
      </c>
      <c r="M238" s="47">
        <f t="shared" si="19"/>
        <v>2.6213571432031686</v>
      </c>
    </row>
    <row r="239" spans="9:13" x14ac:dyDescent="0.25">
      <c r="I239" s="64">
        <f t="shared" si="16"/>
        <v>0.33204777912161698</v>
      </c>
      <c r="J239" s="21">
        <f t="shared" si="17"/>
        <v>4.6899403830736944E-2</v>
      </c>
      <c r="K239" s="18">
        <v>5.8999999999999897</v>
      </c>
      <c r="L239" s="19">
        <f t="shared" si="18"/>
        <v>3.0390813682317545E-3</v>
      </c>
      <c r="M239" s="47">
        <f t="shared" si="19"/>
        <v>2.6287883532230896</v>
      </c>
    </row>
    <row r="240" spans="9:13" x14ac:dyDescent="0.25">
      <c r="I240" s="64">
        <f t="shared" si="16"/>
        <v>0.33158010557434697</v>
      </c>
      <c r="J240" s="21">
        <f t="shared" si="17"/>
        <v>4.6635739180639596E-2</v>
      </c>
      <c r="K240" s="18">
        <v>5.9249999999999901</v>
      </c>
      <c r="L240" s="19">
        <f t="shared" si="18"/>
        <v>3.0219958989054461E-3</v>
      </c>
      <c r="M240" s="47">
        <f t="shared" si="19"/>
        <v>2.6362090745560511</v>
      </c>
    </row>
    <row r="241" spans="9:13" x14ac:dyDescent="0.25">
      <c r="I241" s="64">
        <f t="shared" si="16"/>
        <v>0.33111505572763</v>
      </c>
      <c r="J241" s="21">
        <f t="shared" si="17"/>
        <v>4.6374657664934246E-2</v>
      </c>
      <c r="K241" s="18">
        <v>5.9499999999999904</v>
      </c>
      <c r="L241" s="19">
        <f t="shared" si="18"/>
        <v>3.0050778166877397E-3</v>
      </c>
      <c r="M241" s="47">
        <f t="shared" si="19"/>
        <v>2.6436193661690104</v>
      </c>
    </row>
    <row r="242" spans="9:13" x14ac:dyDescent="0.25">
      <c r="I242" s="64">
        <f t="shared" si="16"/>
        <v>0.33065260393067847</v>
      </c>
      <c r="J242" s="21">
        <f t="shared" si="17"/>
        <v>4.6116123281824128E-2</v>
      </c>
      <c r="K242" s="18">
        <v>5.9749999999999899</v>
      </c>
      <c r="L242" s="19">
        <f t="shared" si="18"/>
        <v>2.9883247886622038E-3</v>
      </c>
      <c r="M242" s="47">
        <f t="shared" si="19"/>
        <v>2.6510192864512172</v>
      </c>
    </row>
    <row r="243" spans="9:13" x14ac:dyDescent="0.25">
      <c r="I243" s="64">
        <f t="shared" si="16"/>
        <v>0.33019272488946283</v>
      </c>
      <c r="J243" s="21">
        <f t="shared" si="17"/>
        <v>4.5860100679092138E-2</v>
      </c>
      <c r="K243" s="18">
        <v>5.9999999999999902</v>
      </c>
      <c r="L243" s="19">
        <f t="shared" si="18"/>
        <v>2.971734524005171E-3</v>
      </c>
      <c r="M243" s="47">
        <f t="shared" si="19"/>
        <v>2.6584088932222665</v>
      </c>
    </row>
    <row r="244" spans="9:13" x14ac:dyDescent="0.25">
      <c r="I244" s="64">
        <f t="shared" si="16"/>
        <v>0.32973539366028781</v>
      </c>
      <c r="J244" s="21">
        <f t="shared" si="17"/>
        <v>4.5606555139735591E-2</v>
      </c>
      <c r="K244" s="18">
        <v>6.0249999999999897</v>
      </c>
      <c r="L244" s="19">
        <f t="shared" si="18"/>
        <v>2.9553047730548668E-3</v>
      </c>
      <c r="M244" s="47">
        <f t="shared" si="19"/>
        <v>2.6657882437400011</v>
      </c>
    </row>
    <row r="245" spans="9:13" x14ac:dyDescent="0.25">
      <c r="I245" s="64">
        <f t="shared" si="16"/>
        <v>0.32928058564351032</v>
      </c>
      <c r="J245" s="21">
        <f t="shared" si="17"/>
        <v>4.5355452567976705E-2</v>
      </c>
      <c r="K245" s="18">
        <v>6.0499999999999901</v>
      </c>
      <c r="L245" s="19">
        <f t="shared" si="18"/>
        <v>2.9390333264048911E-3</v>
      </c>
      <c r="M245" s="47">
        <f t="shared" si="19"/>
        <v>2.6731573947082823</v>
      </c>
    </row>
    <row r="246" spans="9:13" x14ac:dyDescent="0.25">
      <c r="I246" s="64">
        <f t="shared" si="16"/>
        <v>0.32882827657739616</v>
      </c>
      <c r="J246" s="21">
        <f t="shared" si="17"/>
        <v>4.5106759475637408E-2</v>
      </c>
      <c r="K246" s="18">
        <v>6.0749999999999904</v>
      </c>
      <c r="L246" s="19">
        <f t="shared" si="18"/>
        <v>2.9229180140213046E-3</v>
      </c>
      <c r="M246" s="47">
        <f t="shared" si="19"/>
        <v>2.6805164022846104</v>
      </c>
    </row>
    <row r="247" spans="9:13" x14ac:dyDescent="0.25">
      <c r="I247" s="64">
        <f t="shared" si="16"/>
        <v>0.32837844253211029</v>
      </c>
      <c r="J247" s="21">
        <f t="shared" si="17"/>
        <v>4.4860442968867598E-2</v>
      </c>
      <c r="K247" s="18">
        <v>6.0999999999999899</v>
      </c>
      <c r="L247" s="19">
        <f t="shared" si="18"/>
        <v>2.9069567043826208E-3</v>
      </c>
      <c r="M247" s="47">
        <f t="shared" si="19"/>
        <v>2.6878653220876134</v>
      </c>
    </row>
    <row r="248" spans="9:13" x14ac:dyDescent="0.25">
      <c r="I248" s="64">
        <f t="shared" si="16"/>
        <v>0.32793105990383831</v>
      </c>
      <c r="J248" s="21">
        <f t="shared" si="17"/>
        <v>4.4616470735216171E-2</v>
      </c>
      <c r="K248" s="18">
        <v>6.1249999999999902</v>
      </c>
      <c r="L248" s="19">
        <f t="shared" si="18"/>
        <v>2.8911473036420084E-3</v>
      </c>
      <c r="M248" s="47">
        <f t="shared" si="19"/>
        <v>2.6952042092044111</v>
      </c>
    </row>
    <row r="249" spans="9:13" x14ac:dyDescent="0.25">
      <c r="I249" s="64">
        <f t="shared" si="16"/>
        <v>0.32748610540903622</v>
      </c>
      <c r="J249" s="21">
        <f t="shared" si="17"/>
        <v>4.4374811031034793E-2</v>
      </c>
      <c r="K249" s="18">
        <v>6.1499999999999897</v>
      </c>
      <c r="L249" s="19">
        <f t="shared" si="18"/>
        <v>2.8754877548110552E-3</v>
      </c>
      <c r="M249" s="47">
        <f t="shared" si="19"/>
        <v>2.7025331181978323</v>
      </c>
    </row>
    <row r="250" spans="9:13" x14ac:dyDescent="0.25">
      <c r="I250" s="64">
        <f t="shared" si="16"/>
        <v>0.32704355607880364</v>
      </c>
      <c r="J250" s="21">
        <f t="shared" si="17"/>
        <v>4.413543266920434E-2</v>
      </c>
      <c r="K250" s="18">
        <v>6.1749999999999901</v>
      </c>
      <c r="L250" s="19">
        <f t="shared" si="18"/>
        <v>2.8599760369644417E-3</v>
      </c>
      <c r="M250" s="47">
        <f t="shared" si="19"/>
        <v>2.709852103113521</v>
      </c>
    </row>
    <row r="251" spans="9:13" x14ac:dyDescent="0.25">
      <c r="I251" s="64">
        <f t="shared" si="16"/>
        <v>0.32660338925337867</v>
      </c>
      <c r="J251" s="21">
        <f t="shared" si="17"/>
        <v>4.3898305007174621E-2</v>
      </c>
      <c r="K251" s="18">
        <v>6.1999999999999904</v>
      </c>
      <c r="L251" s="19">
        <f t="shared" si="18"/>
        <v>2.8446101644649157E-3</v>
      </c>
      <c r="M251" s="47">
        <f t="shared" si="19"/>
        <v>2.7171612174869084</v>
      </c>
    </row>
    <row r="252" spans="9:13" x14ac:dyDescent="0.25">
      <c r="I252" s="64">
        <f t="shared" si="16"/>
        <v>0.32616558257675088</v>
      </c>
      <c r="J252" s="21">
        <f t="shared" si="17"/>
        <v>4.3663397935308081E-2</v>
      </c>
      <c r="K252" s="18">
        <v>6.2249999999999899</v>
      </c>
      <c r="L252" s="19">
        <f t="shared" si="18"/>
        <v>2.8293881862079639E-3</v>
      </c>
      <c r="M252" s="47">
        <f t="shared" si="19"/>
        <v>2.7244605143500649</v>
      </c>
    </row>
    <row r="253" spans="9:13" x14ac:dyDescent="0.25">
      <c r="I253" s="64">
        <f t="shared" si="16"/>
        <v>0.32573011399138896</v>
      </c>
      <c r="J253" s="21">
        <f t="shared" si="17"/>
        <v>4.34306818655186E-2</v>
      </c>
      <c r="K253" s="18">
        <v>6.2499999999999902</v>
      </c>
      <c r="L253" s="19">
        <f t="shared" si="18"/>
        <v>2.8143081848856057E-3</v>
      </c>
      <c r="M253" s="47">
        <f t="shared" si="19"/>
        <v>2.7317500462384401</v>
      </c>
    </row>
    <row r="254" spans="9:13" x14ac:dyDescent="0.25">
      <c r="I254" s="64">
        <f t="shared" si="16"/>
        <v>0.32529696173308115</v>
      </c>
      <c r="J254" s="21">
        <f t="shared" si="17"/>
        <v>4.3200127720196775E-2</v>
      </c>
      <c r="K254" s="18">
        <v>6.2749999999999897</v>
      </c>
      <c r="L254" s="19">
        <f t="shared" si="18"/>
        <v>2.7993682762687514E-3</v>
      </c>
      <c r="M254" s="47">
        <f t="shared" si="19"/>
        <v>2.7390298651974696</v>
      </c>
    </row>
    <row r="255" spans="9:13" x14ac:dyDescent="0.25">
      <c r="I255" s="64">
        <f t="shared" si="16"/>
        <v>0.32486610432588425</v>
      </c>
      <c r="J255" s="21">
        <f t="shared" si="17"/>
        <v>4.2971706921413326E-2</v>
      </c>
      <c r="K255" s="18">
        <v>6.2999999999999901</v>
      </c>
      <c r="L255" s="19">
        <f t="shared" si="18"/>
        <v>2.7845666085075838E-3</v>
      </c>
      <c r="M255" s="47">
        <f t="shared" si="19"/>
        <v>2.7463000227890899</v>
      </c>
    </row>
    <row r="256" spans="9:13" x14ac:dyDescent="0.25">
      <c r="I256" s="64">
        <f t="shared" si="16"/>
        <v>0.32443752057718017</v>
      </c>
      <c r="J256" s="21">
        <f t="shared" si="17"/>
        <v>4.2745391380392718E-2</v>
      </c>
      <c r="K256" s="18">
        <v>6.3249999999999904</v>
      </c>
      <c r="L256" s="19">
        <f t="shared" si="18"/>
        <v>2.7699013614494485E-3</v>
      </c>
      <c r="M256" s="47">
        <f t="shared" si="19"/>
        <v>2.7535605700981223</v>
      </c>
    </row>
    <row r="257" spans="9:13" x14ac:dyDescent="0.25">
      <c r="I257" s="64">
        <f t="shared" si="16"/>
        <v>0.32401118957283553</v>
      </c>
      <c r="J257" s="21">
        <f t="shared" si="17"/>
        <v>4.2521153487248824E-2</v>
      </c>
      <c r="K257" s="18">
        <v>6.3499999999999899</v>
      </c>
      <c r="L257" s="19">
        <f t="shared" si="18"/>
        <v>2.7553707459737242E-3</v>
      </c>
      <c r="M257" s="47">
        <f t="shared" si="19"/>
        <v>2.760811557738553</v>
      </c>
    </row>
    <row r="258" spans="9:13" x14ac:dyDescent="0.25">
      <c r="I258" s="64">
        <f t="shared" si="16"/>
        <v>0.32358709067246333</v>
      </c>
      <c r="J258" s="21">
        <f t="shared" si="17"/>
        <v>4.2298966100975666E-2</v>
      </c>
      <c r="K258" s="18">
        <v>6.3749999999999902</v>
      </c>
      <c r="L258" s="19">
        <f t="shared" si="18"/>
        <v>2.7409730033432235E-3</v>
      </c>
      <c r="M258" s="47">
        <f t="shared" si="19"/>
        <v>2.7680530358597206</v>
      </c>
    </row>
    <row r="259" spans="9:13" x14ac:dyDescent="0.25">
      <c r="I259" s="64">
        <f t="shared" si="16"/>
        <v>0.32316520350478273</v>
      </c>
      <c r="J259" s="21">
        <f t="shared" si="17"/>
        <v>4.2078802539685316E-2</v>
      </c>
      <c r="K259" s="18">
        <v>6.3999999999999897</v>
      </c>
      <c r="L259" s="19">
        <f t="shared" si="18"/>
        <v>2.726706404571609E-3</v>
      </c>
      <c r="M259" s="47">
        <f t="shared" si="19"/>
        <v>2.7752850541523686</v>
      </c>
    </row>
    <row r="260" spans="9:13" x14ac:dyDescent="0.25">
      <c r="I260" s="64">
        <f t="shared" si="16"/>
        <v>0.32274550796307622</v>
      </c>
      <c r="J260" s="21">
        <f t="shared" si="17"/>
        <v>4.1860636571086476E-2</v>
      </c>
      <c r="K260" s="18">
        <v>6.4249999999999901</v>
      </c>
      <c r="L260" s="19">
        <f t="shared" si="18"/>
        <v>2.712569249806404E-3</v>
      </c>
      <c r="M260" s="47">
        <f t="shared" si="19"/>
        <v>2.7825076618546269</v>
      </c>
    </row>
    <row r="261" spans="9:13" x14ac:dyDescent="0.25">
      <c r="I261" s="64">
        <f t="shared" si="16"/>
        <v>0.32232798420073988</v>
      </c>
      <c r="J261" s="21">
        <f t="shared" si="17"/>
        <v>4.1644442403196431E-2</v>
      </c>
      <c r="K261" s="18">
        <v>6.4499999999999904</v>
      </c>
      <c r="L261" s="19">
        <f t="shared" si="18"/>
        <v>2.698559867727129E-3</v>
      </c>
      <c r="M261" s="47">
        <f t="shared" si="19"/>
        <v>2.7897209077578706</v>
      </c>
    </row>
    <row r="262" spans="9:13" x14ac:dyDescent="0.25">
      <c r="I262" s="64">
        <f t="shared" si="16"/>
        <v>0.321912612626926</v>
      </c>
      <c r="J262" s="21">
        <f t="shared" si="17"/>
        <v>4.1430194675280113E-2</v>
      </c>
      <c r="K262" s="18">
        <v>6.4749999999999899</v>
      </c>
      <c r="L262" s="19">
        <f t="shared" si="18"/>
        <v>2.6846766149581517E-3</v>
      </c>
      <c r="M262" s="47">
        <f t="shared" si="19"/>
        <v>2.7969248402124918</v>
      </c>
    </row>
    <row r="263" spans="9:13" x14ac:dyDescent="0.25">
      <c r="I263" s="64">
        <f t="shared" si="16"/>
        <v>0.32149937390227473</v>
      </c>
      <c r="J263" s="21">
        <f t="shared" si="17"/>
        <v>4.1217868449009647E-2</v>
      </c>
      <c r="K263" s="18">
        <v>6.4999999999999902</v>
      </c>
      <c r="L263" s="19">
        <f t="shared" si="18"/>
        <v>2.6709178754958257E-3</v>
      </c>
      <c r="M263" s="47">
        <f t="shared" si="19"/>
        <v>2.8041195071335703</v>
      </c>
    </row>
    <row r="264" spans="9:13" x14ac:dyDescent="0.25">
      <c r="I264" s="64">
        <f t="shared" si="16"/>
        <v>0.32108824893473381</v>
      </c>
      <c r="J264" s="21">
        <f t="shared" si="17"/>
        <v>4.1007439199838354E-2</v>
      </c>
      <c r="K264" s="18">
        <v>6.5249999999999897</v>
      </c>
      <c r="L264" s="19">
        <f t="shared" si="18"/>
        <v>2.6572820601495259E-3</v>
      </c>
      <c r="M264" s="47">
        <f t="shared" si="19"/>
        <v>2.8113049560064516</v>
      </c>
    </row>
    <row r="265" spans="9:13" x14ac:dyDescent="0.25">
      <c r="I265" s="64">
        <f t="shared" si="16"/>
        <v>0.32067921887546241</v>
      </c>
      <c r="J265" s="21">
        <f t="shared" si="17"/>
        <v>4.0798882808583063E-2</v>
      </c>
      <c r="K265" s="18">
        <v>6.5499999999999901</v>
      </c>
      <c r="L265" s="19">
        <f t="shared" si="18"/>
        <v>2.6437676059961829E-3</v>
      </c>
      <c r="M265" s="47">
        <f t="shared" si="19"/>
        <v>2.8184812338922312</v>
      </c>
    </row>
    <row r="266" spans="9:13" x14ac:dyDescent="0.25">
      <c r="I266" s="64">
        <f t="shared" si="16"/>
        <v>0.32027226511481915</v>
      </c>
      <c r="J266" s="21">
        <f t="shared" si="17"/>
        <v>4.0592175553209077E-2</v>
      </c>
      <c r="K266" s="18">
        <v>6.5749999999999904</v>
      </c>
      <c r="L266" s="19">
        <f t="shared" si="18"/>
        <v>2.6303729758479486E-3</v>
      </c>
      <c r="M266" s="47">
        <f t="shared" si="19"/>
        <v>2.8256483874331511</v>
      </c>
    </row>
    <row r="267" spans="9:13" x14ac:dyDescent="0.25">
      <c r="I267" s="64">
        <f t="shared" si="16"/>
        <v>0.31986736927843068</v>
      </c>
      <c r="J267" s="21">
        <f t="shared" si="17"/>
        <v>4.0387294100812016E-2</v>
      </c>
      <c r="K267" s="18">
        <v>6.5999999999999899</v>
      </c>
      <c r="L267" s="19">
        <f t="shared" si="18"/>
        <v>2.617096657732619E-3</v>
      </c>
      <c r="M267" s="47">
        <f t="shared" si="19"/>
        <v>2.8328064628578971</v>
      </c>
    </row>
    <row r="268" spans="9:13" x14ac:dyDescent="0.25">
      <c r="I268" s="64">
        <f t="shared" si="16"/>
        <v>0.31946451322333985</v>
      </c>
      <c r="J268" s="21">
        <f t="shared" si="17"/>
        <v>4.0184215499791232E-2</v>
      </c>
      <c r="K268" s="18">
        <v>6.6249999999999902</v>
      </c>
      <c r="L268" s="19">
        <f t="shared" si="18"/>
        <v>2.6039371643864721E-3</v>
      </c>
      <c r="M268" s="47">
        <f t="shared" si="19"/>
        <v>2.8399555059868309</v>
      </c>
    </row>
    <row r="269" spans="9:13" x14ac:dyDescent="0.25">
      <c r="I269" s="64">
        <f t="shared" si="16"/>
        <v>0.31906367903423072</v>
      </c>
      <c r="J269" s="21">
        <f t="shared" si="17"/>
        <v>3.9982917172209427E-2</v>
      </c>
      <c r="K269" s="18">
        <v>6.6499999999999897</v>
      </c>
      <c r="L269" s="19">
        <f t="shared" si="18"/>
        <v>2.5908930327591712E-3</v>
      </c>
      <c r="M269" s="47">
        <f t="shared" si="19"/>
        <v>2.8470955622371097</v>
      </c>
    </row>
    <row r="270" spans="9:13" x14ac:dyDescent="0.25">
      <c r="I270" s="64">
        <f t="shared" si="16"/>
        <v>0.3186648490197298</v>
      </c>
      <c r="J270" s="21">
        <f t="shared" si="17"/>
        <v>3.9783376906333372E-2</v>
      </c>
      <c r="K270" s="18">
        <v>6.6749999999999901</v>
      </c>
      <c r="L270" s="19">
        <f t="shared" si="18"/>
        <v>2.5779628235304028E-3</v>
      </c>
      <c r="M270" s="47">
        <f t="shared" si="19"/>
        <v>2.8542266766277451</v>
      </c>
    </row>
    <row r="271" spans="9:13" x14ac:dyDescent="0.25">
      <c r="I271" s="64">
        <f t="shared" si="16"/>
        <v>0.31826800570878017</v>
      </c>
      <c r="J271" s="21">
        <f t="shared" si="17"/>
        <v>3.9585572849350825E-2</v>
      </c>
      <c r="K271" s="18">
        <v>6.6999999999999904</v>
      </c>
      <c r="L271" s="19">
        <f t="shared" si="18"/>
        <v>2.5651451206379337E-3</v>
      </c>
      <c r="M271" s="47">
        <f t="shared" si="19"/>
        <v>2.8613488937845646</v>
      </c>
    </row>
    <row r="272" spans="9:13" x14ac:dyDescent="0.25">
      <c r="I272" s="64">
        <f t="shared" si="16"/>
        <v>0.31787313184708815</v>
      </c>
      <c r="J272" s="21">
        <f t="shared" si="17"/>
        <v>3.9389483500258816E-2</v>
      </c>
      <c r="K272" s="18">
        <v>6.7249999999999899</v>
      </c>
      <c r="L272" s="19">
        <f t="shared" si="18"/>
        <v>2.5524385308167718E-3</v>
      </c>
      <c r="M272" s="47">
        <f t="shared" si="19"/>
        <v>2.8684622579451022</v>
      </c>
    </row>
    <row r="273" spans="9:13" x14ac:dyDescent="0.25">
      <c r="I273" s="64">
        <f t="shared" si="16"/>
        <v>0.31748021039364005</v>
      </c>
      <c r="J273" s="21">
        <f t="shared" si="17"/>
        <v>3.9195087702918581E-2</v>
      </c>
      <c r="K273" s="18">
        <v>6.7499999999999902</v>
      </c>
      <c r="L273" s="19">
        <f t="shared" si="18"/>
        <v>2.5398416831491247E-3</v>
      </c>
      <c r="M273" s="47">
        <f t="shared" si="19"/>
        <v>2.8755668129634051</v>
      </c>
    </row>
    <row r="274" spans="9:13" x14ac:dyDescent="0.25">
      <c r="I274" s="64">
        <f t="shared" si="16"/>
        <v>0.3170892245172876</v>
      </c>
      <c r="J274" s="21">
        <f t="shared" si="17"/>
        <v>3.9002364639272834E-2</v>
      </c>
      <c r="K274" s="18">
        <v>6.7749999999999897</v>
      </c>
      <c r="L274" s="19">
        <f t="shared" si="18"/>
        <v>2.5273532286248799E-3</v>
      </c>
      <c r="M274" s="47">
        <f t="shared" si="19"/>
        <v>2.882662602314769</v>
      </c>
    </row>
    <row r="275" spans="9:13" x14ac:dyDescent="0.25">
      <c r="I275" s="64">
        <f t="shared" si="16"/>
        <v>0.31670015759340037</v>
      </c>
      <c r="J275" s="21">
        <f t="shared" si="17"/>
        <v>3.8811293822720694E-2</v>
      </c>
      <c r="K275" s="18">
        <v>6.7999999999999901</v>
      </c>
      <c r="L275" s="19">
        <f t="shared" si="18"/>
        <v>2.5149718397123014E-3</v>
      </c>
      <c r="M275" s="47">
        <f t="shared" si="19"/>
        <v>2.8897496691003886</v>
      </c>
    </row>
    <row r="276" spans="9:13" x14ac:dyDescent="0.25">
      <c r="I276" s="64">
        <f t="shared" si="16"/>
        <v>0.3163129932005837</v>
      </c>
      <c r="J276" s="21">
        <f t="shared" si="17"/>
        <v>3.8621855091646416E-2</v>
      </c>
      <c r="K276" s="18">
        <v>6.8249999999999904</v>
      </c>
      <c r="L276" s="19">
        <f t="shared" si="18"/>
        <v>2.502696209938688E-3</v>
      </c>
      <c r="M276" s="47">
        <f t="shared" si="19"/>
        <v>2.8968280560519428</v>
      </c>
    </row>
    <row r="277" spans="9:13" x14ac:dyDescent="0.25">
      <c r="I277" s="64">
        <f t="shared" si="16"/>
        <v>0.31592771511746043</v>
      </c>
      <c r="J277" s="21">
        <f t="shared" si="17"/>
        <v>3.8434028603097435E-2</v>
      </c>
      <c r="K277" s="18">
        <v>6.8499999999999899</v>
      </c>
      <c r="L277" s="19">
        <f t="shared" si="18"/>
        <v>2.4905250534807142E-3</v>
      </c>
      <c r="M277" s="47">
        <f t="shared" si="19"/>
        <v>2.9038978055361038</v>
      </c>
    </row>
    <row r="278" spans="9:13" x14ac:dyDescent="0.25">
      <c r="I278" s="64">
        <f t="shared" si="16"/>
        <v>0.31554430731951555</v>
      </c>
      <c r="J278" s="21">
        <f t="shared" si="17"/>
        <v>3.8247794826608006E-2</v>
      </c>
      <c r="K278" s="18">
        <v>6.8749999999999902</v>
      </c>
      <c r="L278" s="19">
        <f t="shared" si="18"/>
        <v>2.4784571047641994E-3</v>
      </c>
      <c r="M278" s="47">
        <f t="shared" si="19"/>
        <v>2.910958959558974</v>
      </c>
    </row>
    <row r="279" spans="9:13" x14ac:dyDescent="0.25">
      <c r="I279" s="64">
        <f t="shared" si="16"/>
        <v>0.31516275397600146</v>
      </c>
      <c r="J279" s="21">
        <f t="shared" si="17"/>
        <v>3.8063134538164491E-2</v>
      </c>
      <c r="K279" s="18">
        <v>6.8999999999999897</v>
      </c>
      <c r="L279" s="19">
        <f t="shared" si="18"/>
        <v>2.4664911180730595E-3</v>
      </c>
      <c r="M279" s="47">
        <f t="shared" si="19"/>
        <v>2.9180115597704521</v>
      </c>
    </row>
    <row r="280" spans="9:13" x14ac:dyDescent="0.25">
      <c r="I280" s="64">
        <f t="shared" si="16"/>
        <v>0.31478303944690311</v>
      </c>
      <c r="J280" s="21">
        <f t="shared" si="17"/>
        <v>3.7880028814308499E-2</v>
      </c>
      <c r="K280" s="18">
        <v>6.9249999999999901</v>
      </c>
      <c r="L280" s="19">
        <f t="shared" si="18"/>
        <v>2.4546258671671911E-3</v>
      </c>
      <c r="M280" s="47">
        <f t="shared" si="19"/>
        <v>2.9250556474685383</v>
      </c>
    </row>
    <row r="281" spans="9:13" x14ac:dyDescent="0.25">
      <c r="I281" s="64">
        <f t="shared" si="16"/>
        <v>0.31440514827996108</v>
      </c>
      <c r="J281" s="21">
        <f t="shared" si="17"/>
        <v>3.7698459026374281E-2</v>
      </c>
      <c r="K281" s="18">
        <v>6.9499999999999904</v>
      </c>
      <c r="L281" s="19">
        <f t="shared" si="18"/>
        <v>2.4428601449090538E-3</v>
      </c>
      <c r="M281" s="47">
        <f t="shared" si="19"/>
        <v>2.9320912636035579</v>
      </c>
    </row>
    <row r="282" spans="9:13" x14ac:dyDescent="0.25">
      <c r="I282" s="64">
        <f t="shared" si="16"/>
        <v>0.31402906520775242</v>
      </c>
      <c r="J282" s="21">
        <f t="shared" si="17"/>
        <v>3.7518406834856979E-2</v>
      </c>
      <c r="K282" s="18">
        <v>6.9749999999999899</v>
      </c>
      <c r="L282" s="19">
        <f t="shared" si="18"/>
        <v>2.4311927628987325E-3</v>
      </c>
      <c r="M282" s="47">
        <f t="shared" si="19"/>
        <v>2.9391184487823367</v>
      </c>
    </row>
    <row r="283" spans="9:13" x14ac:dyDescent="0.25">
      <c r="I283" s="64">
        <f t="shared" si="16"/>
        <v>0.31365477514482631</v>
      </c>
      <c r="J283" s="21">
        <f t="shared" si="17"/>
        <v>3.7339854183907943E-2</v>
      </c>
      <c r="K283" s="18">
        <v>6.9999999999999902</v>
      </c>
      <c r="L283" s="19">
        <f t="shared" si="18"/>
        <v>2.4196225511172349E-3</v>
      </c>
      <c r="M283" s="47">
        <f t="shared" si="19"/>
        <v>2.9461372432722945</v>
      </c>
    </row>
    <row r="284" spans="9:13" x14ac:dyDescent="0.25">
      <c r="I284" s="64">
        <f t="shared" si="16"/>
        <v>0.3132822631848946</v>
      </c>
      <c r="J284" s="21">
        <f t="shared" si="17"/>
        <v>3.7162783295954335E-2</v>
      </c>
      <c r="K284" s="18">
        <v>7.0249999999999897</v>
      </c>
      <c r="L284" s="19">
        <f t="shared" si="18"/>
        <v>2.4081483575778412E-3</v>
      </c>
      <c r="M284" s="47">
        <f t="shared" si="19"/>
        <v>2.9531476870054911</v>
      </c>
    </row>
    <row r="285" spans="9:13" x14ac:dyDescent="0.25">
      <c r="I285" s="64">
        <f t="shared" si="16"/>
        <v>0.31291151459807554</v>
      </c>
      <c r="J285" s="21">
        <f t="shared" si="17"/>
        <v>3.6987176666439241E-2</v>
      </c>
      <c r="K285" s="18">
        <v>7.0499999999999901</v>
      </c>
      <c r="L285" s="19">
        <f t="shared" si="18"/>
        <v>2.3967690479852633E-3</v>
      </c>
      <c r="M285" s="47">
        <f t="shared" si="19"/>
        <v>2.9601498195825937</v>
      </c>
    </row>
    <row r="286" spans="9:13" x14ac:dyDescent="0.25">
      <c r="I286" s="64">
        <f t="shared" si="16"/>
        <v>0.31254251482818918</v>
      </c>
      <c r="J286" s="21">
        <f t="shared" si="17"/>
        <v>3.6813017058679579E-2</v>
      </c>
      <c r="K286" s="18">
        <v>7.0749999999999904</v>
      </c>
      <c r="L286" s="19">
        <f t="shared" si="18"/>
        <v>2.3854835054024372E-3</v>
      </c>
      <c r="M286" s="47">
        <f t="shared" si="19"/>
        <v>2.9671436802767985</v>
      </c>
    </row>
    <row r="287" spans="9:13" x14ac:dyDescent="0.25">
      <c r="I287" s="64">
        <f t="shared" si="16"/>
        <v>0.31217524949010417</v>
      </c>
      <c r="J287" s="21">
        <f t="shared" si="17"/>
        <v>3.6640287498838568E-2</v>
      </c>
      <c r="K287" s="18">
        <v>7.0999999999999899</v>
      </c>
      <c r="L287" s="19">
        <f t="shared" si="18"/>
        <v>2.3742906299247398E-3</v>
      </c>
      <c r="M287" s="47">
        <f t="shared" si="19"/>
        <v>2.9741293080376812</v>
      </c>
    </row>
    <row r="288" spans="9:13" x14ac:dyDescent="0.25">
      <c r="I288" s="64">
        <f t="shared" si="16"/>
        <v>0.31180970436713379</v>
      </c>
      <c r="J288" s="21">
        <f t="shared" si="17"/>
        <v>3.6468971271009849E-2</v>
      </c>
      <c r="K288" s="18">
        <v>7.1249999999999902</v>
      </c>
      <c r="L288" s="19">
        <f t="shared" si="18"/>
        <v>2.3631893383614386E-3</v>
      </c>
      <c r="M288" s="47">
        <f t="shared" si="19"/>
        <v>2.9811067414949974</v>
      </c>
    </row>
    <row r="289" spans="9:13" x14ac:dyDescent="0.25">
      <c r="I289" s="64">
        <f t="shared" si="16"/>
        <v>0.31144586540848079</v>
      </c>
      <c r="J289" s="21">
        <f t="shared" si="17"/>
        <v>3.6299051912410403E-2</v>
      </c>
      <c r="K289" s="18">
        <v>7.1499999999999897</v>
      </c>
      <c r="L289" s="19">
        <f t="shared" si="18"/>
        <v>2.3521785639241946E-3</v>
      </c>
      <c r="M289" s="47">
        <f t="shared" si="19"/>
        <v>2.9880760189624191</v>
      </c>
    </row>
    <row r="290" spans="9:13" x14ac:dyDescent="0.25">
      <c r="I290" s="64">
        <f t="shared" si="16"/>
        <v>0.3110837187267298</v>
      </c>
      <c r="J290" s="21">
        <f t="shared" si="17"/>
        <v>3.6130513208679466E-2</v>
      </c>
      <c r="K290" s="18">
        <v>7.1749999999999901</v>
      </c>
      <c r="L290" s="19">
        <f t="shared" si="18"/>
        <v>2.3412572559224297E-3</v>
      </c>
      <c r="M290" s="47">
        <f t="shared" si="19"/>
        <v>2.9950371784412111</v>
      </c>
    </row>
    <row r="291" spans="9:13" x14ac:dyDescent="0.25">
      <c r="I291" s="64">
        <f t="shared" si="16"/>
        <v>0.31072325059538597</v>
      </c>
      <c r="J291" s="21">
        <f t="shared" si="17"/>
        <v>3.5963339189280831E-2</v>
      </c>
      <c r="K291" s="18">
        <v>7.1999999999999904</v>
      </c>
      <c r="L291" s="19">
        <f t="shared" si="18"/>
        <v>2.3304243794653981E-3</v>
      </c>
      <c r="M291" s="47">
        <f t="shared" si="19"/>
        <v>3.00199025762387</v>
      </c>
    </row>
    <row r="292" spans="9:13" x14ac:dyDescent="0.25">
      <c r="I292" s="64">
        <f t="shared" ref="I292:I355" si="20">$B$19/K292^(1/3)</f>
        <v>0.31036444744645986</v>
      </c>
      <c r="J292" s="21">
        <f t="shared" ref="J292:J355" si="21">(IF(K292&lt;$H$6,1,1/(2*K292)))/K292^(1/3)</f>
        <v>3.5797514123005802E-2</v>
      </c>
      <c r="K292" s="18">
        <v>7.2249999999999899</v>
      </c>
      <c r="L292" s="19">
        <f t="shared" ref="L292:L355" si="22">$B$10*$B$15*$B$19*$H$3*J292</f>
        <v>2.3196789151707763E-3</v>
      </c>
      <c r="M292" s="47">
        <f t="shared" ref="M292:M355" si="23">L292*981*K292^2/(4*PI()^2)</f>
        <v>3.0089352938976823</v>
      </c>
    </row>
    <row r="293" spans="9:13" x14ac:dyDescent="0.25">
      <c r="I293" s="64">
        <f t="shared" si="20"/>
        <v>0.31000729586809539</v>
      </c>
      <c r="J293" s="21">
        <f t="shared" si="21"/>
        <v>3.5633022513574232E-2</v>
      </c>
      <c r="K293" s="18">
        <v>7.2499999999999902</v>
      </c>
      <c r="L293" s="19">
        <f t="shared" si="22"/>
        <v>2.3090198588796105E-3</v>
      </c>
      <c r="M293" s="47">
        <f t="shared" si="23"/>
        <v>3.0158723243482513</v>
      </c>
    </row>
    <row r="294" spans="9:13" x14ac:dyDescent="0.25">
      <c r="I294" s="64">
        <f t="shared" si="20"/>
        <v>0.30965178260224291</v>
      </c>
      <c r="J294" s="21">
        <f t="shared" si="21"/>
        <v>3.5469849095331428E-2</v>
      </c>
      <c r="K294" s="18">
        <v>7.2749999999999897</v>
      </c>
      <c r="L294" s="19">
        <f t="shared" si="22"/>
        <v>2.2984462213774771E-3</v>
      </c>
      <c r="M294" s="47">
        <f t="shared" si="23"/>
        <v>3.0228013857629592</v>
      </c>
    </row>
    <row r="295" spans="9:13" x14ac:dyDescent="0.25">
      <c r="I295" s="64">
        <f t="shared" si="20"/>
        <v>0.30929789454237361</v>
      </c>
      <c r="J295" s="21">
        <f t="shared" si="21"/>
        <v>3.5307978829038134E-2</v>
      </c>
      <c r="K295" s="18">
        <v>7.2999999999999901</v>
      </c>
      <c r="L295" s="19">
        <f t="shared" si="22"/>
        <v>2.2879570281216714E-3</v>
      </c>
      <c r="M295" s="47">
        <f t="shared" si="23"/>
        <v>3.0297225146343822</v>
      </c>
    </row>
    <row r="296" spans="9:13" x14ac:dyDescent="0.25">
      <c r="I296" s="64">
        <f t="shared" si="20"/>
        <v>0.30894561873123633</v>
      </c>
      <c r="J296" s="21">
        <f t="shared" si="21"/>
        <v>3.514739689775162E-2</v>
      </c>
      <c r="K296" s="18">
        <v>7.3249999999999904</v>
      </c>
      <c r="L296" s="19">
        <f t="shared" si="22"/>
        <v>2.2775513189743054E-3</v>
      </c>
      <c r="M296" s="47">
        <f t="shared" si="23"/>
        <v>3.0366357471636554</v>
      </c>
    </row>
    <row r="297" spans="9:13" x14ac:dyDescent="0.25">
      <c r="I297" s="64">
        <f t="shared" si="20"/>
        <v>0.30859494235865464</v>
      </c>
      <c r="J297" s="21">
        <f t="shared" si="21"/>
        <v>3.4988088702795357E-2</v>
      </c>
      <c r="K297" s="18">
        <v>7.3499999999999899</v>
      </c>
      <c r="L297" s="19">
        <f t="shared" si="22"/>
        <v>2.2672281479411394E-3</v>
      </c>
      <c r="M297" s="47">
        <f t="shared" si="23"/>
        <v>3.0435411192637818</v>
      </c>
    </row>
    <row r="298" spans="9:13" x14ac:dyDescent="0.25">
      <c r="I298" s="64">
        <f t="shared" si="20"/>
        <v>0.30824585275936395</v>
      </c>
      <c r="J298" s="21">
        <f t="shared" si="21"/>
        <v>3.4830039859815178E-2</v>
      </c>
      <c r="K298" s="18">
        <v>7.3749999999999902</v>
      </c>
      <c r="L298" s="19">
        <f t="shared" si="22"/>
        <v>2.2569865829160239E-3</v>
      </c>
      <c r="M298" s="47">
        <f t="shared" si="23"/>
        <v>3.0504386665629055</v>
      </c>
    </row>
    <row r="299" spans="9:13" x14ac:dyDescent="0.25">
      <c r="I299" s="64">
        <f t="shared" si="20"/>
        <v>0.30789833741088768</v>
      </c>
      <c r="J299" s="21">
        <f t="shared" si="21"/>
        <v>3.467323619491984E-2</v>
      </c>
      <c r="K299" s="18">
        <v>7.3999999999999897</v>
      </c>
      <c r="L299" s="19">
        <f t="shared" si="22"/>
        <v>2.2468257054308058E-3</v>
      </c>
      <c r="M299" s="47">
        <f t="shared" si="23"/>
        <v>3.057328424407519</v>
      </c>
    </row>
    <row r="300" spans="9:13" x14ac:dyDescent="0.25">
      <c r="I300" s="64">
        <f t="shared" si="20"/>
        <v>0.30755238393145184</v>
      </c>
      <c r="J300" s="21">
        <f t="shared" si="21"/>
        <v>3.4517663740903738E-2</v>
      </c>
      <c r="K300" s="18">
        <v>7.4249999999999901</v>
      </c>
      <c r="L300" s="19">
        <f t="shared" si="22"/>
        <v>2.2367446104105625E-3</v>
      </c>
      <c r="M300" s="47">
        <f t="shared" si="23"/>
        <v>3.0642104278656404</v>
      </c>
    </row>
    <row r="301" spans="9:13" x14ac:dyDescent="0.25">
      <c r="I301" s="64">
        <f t="shared" si="20"/>
        <v>0.3072079800779362</v>
      </c>
      <c r="J301" s="21">
        <f t="shared" si="21"/>
        <v>3.4363308733549959E-2</v>
      </c>
      <c r="K301" s="18">
        <v>7.4499999999999904</v>
      </c>
      <c r="L301" s="19">
        <f t="shared" si="22"/>
        <v>2.2267424059340376E-3</v>
      </c>
      <c r="M301" s="47">
        <f t="shared" si="23"/>
        <v>3.0710847117299314</v>
      </c>
    </row>
    <row r="302" spans="9:13" x14ac:dyDescent="0.25">
      <c r="I302" s="64">
        <f t="shared" si="20"/>
        <v>0.30686511374386322</v>
      </c>
      <c r="J302" s="21">
        <f t="shared" si="21"/>
        <v>3.4210157608011556E-2</v>
      </c>
      <c r="K302" s="18">
        <v>7.4749999999999899</v>
      </c>
      <c r="L302" s="19">
        <f t="shared" si="22"/>
        <v>2.2168182129991493E-3</v>
      </c>
      <c r="M302" s="47">
        <f t="shared" si="23"/>
        <v>3.0779513105207843</v>
      </c>
    </row>
    <row r="303" spans="9:13" x14ac:dyDescent="0.25">
      <c r="I303" s="64">
        <f t="shared" si="20"/>
        <v>0.30652377295742139</v>
      </c>
      <c r="J303" s="21">
        <f t="shared" si="21"/>
        <v>3.4058196995269088E-2</v>
      </c>
      <c r="K303" s="18">
        <v>7.4999999999999902</v>
      </c>
      <c r="L303" s="19">
        <f t="shared" si="22"/>
        <v>2.2069711652934372E-3</v>
      </c>
      <c r="M303" s="47">
        <f t="shared" si="23"/>
        <v>3.0848102584893451</v>
      </c>
    </row>
    <row r="304" spans="9:13" x14ac:dyDescent="0.25">
      <c r="I304" s="64">
        <f t="shared" si="20"/>
        <v>0.30618394587952502</v>
      </c>
      <c r="J304" s="21">
        <f t="shared" si="21"/>
        <v>3.3907413718662835E-2</v>
      </c>
      <c r="K304" s="18">
        <v>7.5249999999999897</v>
      </c>
      <c r="L304" s="19">
        <f t="shared" si="22"/>
        <v>2.1972004089693522E-3</v>
      </c>
      <c r="M304" s="47">
        <f t="shared" si="23"/>
        <v>3.0916615896205109</v>
      </c>
    </row>
    <row r="305" spans="9:13" x14ac:dyDescent="0.25">
      <c r="I305" s="64">
        <f t="shared" si="20"/>
        <v>0.30584562080190725</v>
      </c>
      <c r="J305" s="21">
        <f t="shared" si="21"/>
        <v>3.3757794790497536E-2</v>
      </c>
      <c r="K305" s="18">
        <v>7.5499999999999901</v>
      </c>
      <c r="L305" s="19">
        <f t="shared" si="22"/>
        <v>2.1875051024242407E-3</v>
      </c>
      <c r="M305" s="47">
        <f t="shared" si="23"/>
        <v>3.0985053376358755</v>
      </c>
    </row>
    <row r="306" spans="9:13" x14ac:dyDescent="0.25">
      <c r="I306" s="64">
        <f t="shared" si="20"/>
        <v>0.30550878614524735</v>
      </c>
      <c r="J306" s="21">
        <f t="shared" si="21"/>
        <v>3.3609327408718123E-2</v>
      </c>
      <c r="K306" s="18">
        <v>7.5749999999999904</v>
      </c>
      <c r="L306" s="19">
        <f t="shared" si="22"/>
        <v>2.1778844160849349E-3</v>
      </c>
      <c r="M306" s="47">
        <f t="shared" si="23"/>
        <v>3.1053415359966308</v>
      </c>
    </row>
    <row r="307" spans="9:13" x14ac:dyDescent="0.25">
      <c r="I307" s="64">
        <f t="shared" si="20"/>
        <v>0.30517343045733042</v>
      </c>
      <c r="J307" s="21">
        <f t="shared" si="21"/>
        <v>3.3461998953654704E-2</v>
      </c>
      <c r="K307" s="18">
        <v>7.5999999999999899</v>
      </c>
      <c r="L307" s="19">
        <f t="shared" si="22"/>
        <v>2.168337532196825E-3</v>
      </c>
      <c r="M307" s="47">
        <f t="shared" si="23"/>
        <v>3.1121702179064328</v>
      </c>
    </row>
    <row r="308" spans="9:13" x14ac:dyDescent="0.25">
      <c r="I308" s="64">
        <f t="shared" si="20"/>
        <v>0.30483954241123967</v>
      </c>
      <c r="J308" s="21">
        <f t="shared" si="21"/>
        <v>3.3315796984834986E-2</v>
      </c>
      <c r="K308" s="18">
        <v>7.6249999999999902</v>
      </c>
      <c r="L308" s="19">
        <f t="shared" si="22"/>
        <v>2.1588636446173075E-3</v>
      </c>
      <c r="M308" s="47">
        <f t="shared" si="23"/>
        <v>3.1189914163142216</v>
      </c>
    </row>
    <row r="309" spans="9:13" x14ac:dyDescent="0.25">
      <c r="I309" s="64">
        <f t="shared" si="20"/>
        <v>0.30450711080358017</v>
      </c>
      <c r="J309" s="21">
        <f t="shared" si="21"/>
        <v>3.3170709237862805E-2</v>
      </c>
      <c r="K309" s="18">
        <v>7.6499999999999897</v>
      </c>
      <c r="L309" s="19">
        <f t="shared" si="22"/>
        <v>2.1494619586135103E-3</v>
      </c>
      <c r="M309" s="47">
        <f t="shared" si="23"/>
        <v>3.1258051639170086</v>
      </c>
    </row>
    <row r="310" spans="9:13" x14ac:dyDescent="0.25">
      <c r="I310" s="64">
        <f t="shared" si="20"/>
        <v>0.30417612455273307</v>
      </c>
      <c r="J310" s="21">
        <f t="shared" si="21"/>
        <v>3.3026723621360853E-2</v>
      </c>
      <c r="K310" s="18">
        <v>7.6749999999999901</v>
      </c>
      <c r="L310" s="19">
        <f t="shared" si="22"/>
        <v>2.1401316906641834E-3</v>
      </c>
      <c r="M310" s="47">
        <f t="shared" si="23"/>
        <v>3.1326114931626132</v>
      </c>
    </row>
    <row r="311" spans="9:13" x14ac:dyDescent="0.25">
      <c r="I311" s="64">
        <f t="shared" si="20"/>
        <v>0.3038465726971411</v>
      </c>
      <c r="J311" s="21">
        <f t="shared" si="21"/>
        <v>3.2883828213976354E-2</v>
      </c>
      <c r="K311" s="18">
        <v>7.6999999999999904</v>
      </c>
      <c r="L311" s="19">
        <f t="shared" si="22"/>
        <v>2.1308720682656681E-3</v>
      </c>
      <c r="M311" s="47">
        <f t="shared" si="23"/>
        <v>3.1394104362523749</v>
      </c>
    </row>
    <row r="312" spans="9:13" x14ac:dyDescent="0.25">
      <c r="I312" s="64">
        <f t="shared" si="20"/>
        <v>0.3035184443936223</v>
      </c>
      <c r="J312" s="21">
        <f t="shared" si="21"/>
        <v>3.2742011261447976E-2</v>
      </c>
      <c r="K312" s="18">
        <v>7.7249999999999899</v>
      </c>
      <c r="L312" s="19">
        <f t="shared" si="22"/>
        <v>2.1216823297418291E-3</v>
      </c>
      <c r="M312" s="47">
        <f t="shared" si="23"/>
        <v>3.1462020251438054</v>
      </c>
    </row>
    <row r="313" spans="9:13" x14ac:dyDescent="0.25">
      <c r="I313" s="64">
        <f t="shared" si="20"/>
        <v>0.30319172891571405</v>
      </c>
      <c r="J313" s="21">
        <f t="shared" si="21"/>
        <v>3.2601261173732736E-2</v>
      </c>
      <c r="K313" s="18">
        <v>7.7499999999999902</v>
      </c>
      <c r="L313" s="19">
        <f t="shared" si="22"/>
        <v>2.1125617240578816E-3</v>
      </c>
      <c r="M313" s="47">
        <f t="shared" si="23"/>
        <v>3.1529862915532356</v>
      </c>
    </row>
    <row r="314" spans="9:13" x14ac:dyDescent="0.25">
      <c r="I314" s="64">
        <f t="shared" si="20"/>
        <v>0.3028664156520447</v>
      </c>
      <c r="J314" s="21">
        <f t="shared" si="21"/>
        <v>3.2461566522191329E-2</v>
      </c>
      <c r="K314" s="18">
        <v>7.7749999999999897</v>
      </c>
      <c r="L314" s="19">
        <f t="shared" si="22"/>
        <v>2.1035095106379984E-3</v>
      </c>
      <c r="M314" s="47">
        <f t="shared" si="23"/>
        <v>3.1597632669583913</v>
      </c>
    </row>
    <row r="315" spans="9:13" x14ac:dyDescent="0.25">
      <c r="I315" s="64">
        <f t="shared" si="20"/>
        <v>0.30254249410473361</v>
      </c>
      <c r="J315" s="21">
        <f t="shared" si="21"/>
        <v>3.2322916036830553E-2</v>
      </c>
      <c r="K315" s="18">
        <v>7.7999999999999901</v>
      </c>
      <c r="L315" s="19">
        <f t="shared" si="22"/>
        <v>2.0945249591866203E-3</v>
      </c>
      <c r="M315" s="47">
        <f t="shared" si="23"/>
        <v>3.1665329826009629</v>
      </c>
    </row>
    <row r="316" spans="9:13" x14ac:dyDescent="0.25">
      <c r="I316" s="64">
        <f t="shared" si="20"/>
        <v>0.30221995388781797</v>
      </c>
      <c r="J316" s="21">
        <f t="shared" si="21"/>
        <v>3.2185298603601531E-2</v>
      </c>
      <c r="K316" s="18">
        <v>7.8249999999999904</v>
      </c>
      <c r="L316" s="19">
        <f t="shared" si="22"/>
        <v>2.0856073495133793E-3</v>
      </c>
      <c r="M316" s="47">
        <f t="shared" si="23"/>
        <v>3.1732954694891133</v>
      </c>
    </row>
    <row r="317" spans="9:13" x14ac:dyDescent="0.25">
      <c r="I317" s="64">
        <f t="shared" si="20"/>
        <v>0.30189878472570703</v>
      </c>
      <c r="J317" s="21">
        <f t="shared" si="21"/>
        <v>3.2048703261752381E-2</v>
      </c>
      <c r="K317" s="18">
        <v>7.8499999999999899</v>
      </c>
      <c r="L317" s="19">
        <f t="shared" si="22"/>
        <v>2.0767559713615546E-3</v>
      </c>
      <c r="M317" s="47">
        <f t="shared" si="23"/>
        <v>3.1800507583999744</v>
      </c>
    </row>
    <row r="318" spans="9:13" x14ac:dyDescent="0.25">
      <c r="I318" s="64">
        <f t="shared" si="20"/>
        <v>0.3015789764516616</v>
      </c>
      <c r="J318" s="21">
        <f t="shared" si="21"/>
        <v>3.1913119201234075E-2</v>
      </c>
      <c r="K318" s="18">
        <v>7.8749999999999902</v>
      </c>
      <c r="L318" s="19">
        <f t="shared" si="22"/>
        <v>2.0679701242399683E-3</v>
      </c>
      <c r="M318" s="47">
        <f t="shared" si="23"/>
        <v>3.1867988798820903</v>
      </c>
    </row>
    <row r="319" spans="9:13" x14ac:dyDescent="0.25">
      <c r="I319" s="64">
        <f t="shared" si="20"/>
        <v>0.30126051900630035</v>
      </c>
      <c r="J319" s="21">
        <f t="shared" si="21"/>
        <v>3.1778535760158315E-2</v>
      </c>
      <c r="K319" s="18">
        <v>7.8999999999999897</v>
      </c>
      <c r="L319" s="19">
        <f t="shared" si="22"/>
        <v>2.0592491172582591E-3</v>
      </c>
      <c r="M319" s="47">
        <f t="shared" si="23"/>
        <v>3.1935398642578403</v>
      </c>
    </row>
    <row r="320" spans="9:13" x14ac:dyDescent="0.25">
      <c r="I320" s="64">
        <f t="shared" si="20"/>
        <v>0.30094340243613033</v>
      </c>
      <c r="J320" s="21">
        <f t="shared" si="21"/>
        <v>3.1644942422306067E-2</v>
      </c>
      <c r="K320" s="18">
        <v>7.9249999999999901</v>
      </c>
      <c r="L320" s="19">
        <f t="shared" si="22"/>
        <v>2.0505922689654336E-3</v>
      </c>
      <c r="M320" s="47">
        <f t="shared" si="23"/>
        <v>3.2002737416258187</v>
      </c>
    </row>
    <row r="321" spans="9:13" x14ac:dyDescent="0.25">
      <c r="I321" s="64">
        <f t="shared" si="20"/>
        <v>0.30062761689210249</v>
      </c>
      <c r="J321" s="21">
        <f t="shared" si="21"/>
        <v>3.1512328814685832E-2</v>
      </c>
      <c r="K321" s="18">
        <v>7.9499999999999904</v>
      </c>
      <c r="L321" s="19">
        <f t="shared" si="22"/>
        <v>2.0419989071916423E-3</v>
      </c>
      <c r="M321" s="47">
        <f t="shared" si="23"/>
        <v>3.2070005418631915</v>
      </c>
    </row>
    <row r="322" spans="9:13" x14ac:dyDescent="0.25">
      <c r="I322" s="64">
        <f t="shared" si="20"/>
        <v>0.30031315262819175</v>
      </c>
      <c r="J322" s="21">
        <f t="shared" si="21"/>
        <v>3.1380684705140244E-2</v>
      </c>
      <c r="K322" s="18">
        <v>7.9749999999999899</v>
      </c>
      <c r="L322" s="19">
        <f t="shared" si="22"/>
        <v>2.033468368893088E-3</v>
      </c>
      <c r="M322" s="47">
        <f t="shared" si="23"/>
        <v>3.2137202946280139</v>
      </c>
    </row>
    <row r="323" spans="9:13" x14ac:dyDescent="0.25">
      <c r="I323" s="64">
        <f t="shared" si="20"/>
        <v>0.3000000000000001</v>
      </c>
      <c r="J323" s="21">
        <f t="shared" si="21"/>
        <v>3.1250000000000056E-2</v>
      </c>
      <c r="K323" s="18">
        <v>7.9999999999999902</v>
      </c>
      <c r="L323" s="19">
        <f t="shared" si="22"/>
        <v>2.0250000000000038E-3</v>
      </c>
      <c r="M323" s="47">
        <f t="shared" si="23"/>
        <v>3.2204330293615189</v>
      </c>
    </row>
    <row r="324" spans="9:13" x14ac:dyDescent="0.25">
      <c r="I324" s="64">
        <f t="shared" si="20"/>
        <v>0.29968814946338357</v>
      </c>
      <c r="J324" s="21">
        <f t="shared" si="21"/>
        <v>3.112026474178442E-2</v>
      </c>
      <c r="K324" s="18">
        <v>8.0249999999999897</v>
      </c>
      <c r="L324" s="19">
        <f t="shared" si="22"/>
        <v>2.0165931552676309E-3</v>
      </c>
      <c r="M324" s="47">
        <f t="shared" si="23"/>
        <v>3.2271387752903733</v>
      </c>
    </row>
    <row r="325" spans="9:13" x14ac:dyDescent="0.25">
      <c r="I325" s="64">
        <f t="shared" si="20"/>
        <v>0.29937759157310112</v>
      </c>
      <c r="J325" s="21">
        <f t="shared" si="21"/>
        <v>3.0991469106946324E-2</v>
      </c>
      <c r="K325" s="18">
        <v>8.0499999999999901</v>
      </c>
      <c r="L325" s="19">
        <f t="shared" si="22"/>
        <v>2.008247198130122E-3</v>
      </c>
      <c r="M325" s="47">
        <f t="shared" si="23"/>
        <v>3.233837561428905</v>
      </c>
    </row>
    <row r="326" spans="9:13" x14ac:dyDescent="0.25">
      <c r="I326" s="64">
        <f t="shared" si="20"/>
        <v>0.29906831698148717</v>
      </c>
      <c r="J326" s="21">
        <f t="shared" si="21"/>
        <v>3.0863603403662284E-2</v>
      </c>
      <c r="K326" s="18">
        <v>8.0749999999999904</v>
      </c>
      <c r="L326" s="19">
        <f t="shared" si="22"/>
        <v>1.9999615005573163E-3</v>
      </c>
      <c r="M326" s="47">
        <f t="shared" si="23"/>
        <v>3.2405294165813063</v>
      </c>
    </row>
    <row r="327" spans="9:13" x14ac:dyDescent="0.25">
      <c r="I327" s="64">
        <f t="shared" si="20"/>
        <v>0.2987603164371444</v>
      </c>
      <c r="J327" s="21">
        <f t="shared" si="21"/>
        <v>3.07366580696651E-2</v>
      </c>
      <c r="K327" s="18">
        <v>8.0999999999999908</v>
      </c>
      <c r="L327" s="19">
        <f t="shared" si="22"/>
        <v>1.9917354429142987E-3</v>
      </c>
      <c r="M327" s="47">
        <f t="shared" si="23"/>
        <v>3.2472143693437912</v>
      </c>
    </row>
    <row r="328" spans="9:13" x14ac:dyDescent="0.25">
      <c r="I328" s="64">
        <f t="shared" si="20"/>
        <v>0.29845358078365974</v>
      </c>
      <c r="J328" s="21">
        <f t="shared" si="21"/>
        <v>3.0610623670119023E-2</v>
      </c>
      <c r="K328" s="18">
        <v>8.1249999999999805</v>
      </c>
      <c r="L328" s="19">
        <f t="shared" si="22"/>
        <v>1.9835684138237129E-3</v>
      </c>
      <c r="M328" s="47">
        <f t="shared" si="23"/>
        <v>3.2538924481067357</v>
      </c>
    </row>
    <row r="329" spans="9:13" x14ac:dyDescent="0.25">
      <c r="I329" s="64">
        <f t="shared" si="20"/>
        <v>0.29814810095833916</v>
      </c>
      <c r="J329" s="21">
        <f t="shared" si="21"/>
        <v>3.0485490895535743E-2</v>
      </c>
      <c r="K329" s="18">
        <v>8.1499999999999897</v>
      </c>
      <c r="L329" s="19">
        <f t="shared" si="22"/>
        <v>1.9754598100307163E-3</v>
      </c>
      <c r="M329" s="47">
        <f t="shared" si="23"/>
        <v>3.2605636810568033</v>
      </c>
    </row>
    <row r="330" spans="9:13" x14ac:dyDescent="0.25">
      <c r="I330" s="64">
        <f t="shared" si="20"/>
        <v>0.2978438679909664</v>
      </c>
      <c r="J330" s="21">
        <f t="shared" si="21"/>
        <v>3.036125055973158E-2</v>
      </c>
      <c r="K330" s="18">
        <v>8.1749999999999901</v>
      </c>
      <c r="L330" s="19">
        <f t="shared" si="22"/>
        <v>1.9674090362706066E-3</v>
      </c>
      <c r="M330" s="47">
        <f t="shared" si="23"/>
        <v>3.2672280961790028</v>
      </c>
    </row>
    <row r="331" spans="9:13" x14ac:dyDescent="0.25">
      <c r="I331" s="64">
        <f t="shared" si="20"/>
        <v>0.29754087300257831</v>
      </c>
      <c r="J331" s="21">
        <f t="shared" si="21"/>
        <v>3.0237893597823078E-2</v>
      </c>
      <c r="K331" s="18">
        <v>8.1999999999999797</v>
      </c>
      <c r="L331" s="19">
        <f t="shared" si="22"/>
        <v>1.9594155051389358E-3</v>
      </c>
      <c r="M331" s="47">
        <f t="shared" si="23"/>
        <v>3.2738857212587562</v>
      </c>
    </row>
    <row r="332" spans="9:13" x14ac:dyDescent="0.25">
      <c r="I332" s="64">
        <f t="shared" si="20"/>
        <v>0.29723910720426205</v>
      </c>
      <c r="J332" s="21">
        <f t="shared" si="21"/>
        <v>3.0115411064261677E-2</v>
      </c>
      <c r="K332" s="18">
        <v>8.2249999999999801</v>
      </c>
      <c r="L332" s="19">
        <f t="shared" si="22"/>
        <v>1.951478636964157E-3</v>
      </c>
      <c r="M332" s="47">
        <f t="shared" si="23"/>
        <v>3.2805365838839324</v>
      </c>
    </row>
    <row r="333" spans="9:13" x14ac:dyDescent="0.25">
      <c r="I333" s="64">
        <f t="shared" si="20"/>
        <v>0.2969385618959719</v>
      </c>
      <c r="J333" s="21">
        <f t="shared" si="21"/>
        <v>2.9993794130906321E-2</v>
      </c>
      <c r="K333" s="18">
        <v>8.2499999999999805</v>
      </c>
      <c r="L333" s="19">
        <f t="shared" si="22"/>
        <v>1.94359785968273E-3</v>
      </c>
      <c r="M333" s="47">
        <f t="shared" si="23"/>
        <v>3.2871807114468305</v>
      </c>
    </row>
    <row r="334" spans="9:13" x14ac:dyDescent="0.25">
      <c r="I334" s="64">
        <f t="shared" si="20"/>
        <v>0.2966392284653645</v>
      </c>
      <c r="J334" s="21">
        <f t="shared" si="21"/>
        <v>2.9873034085132411E-2</v>
      </c>
      <c r="K334" s="18">
        <v>8.2749999999999897</v>
      </c>
      <c r="L334" s="19">
        <f t="shared" si="22"/>
        <v>1.9357726087165805E-3</v>
      </c>
      <c r="M334" s="47">
        <f t="shared" si="23"/>
        <v>3.2938181311461725</v>
      </c>
    </row>
    <row r="335" spans="9:13" x14ac:dyDescent="0.25">
      <c r="I335" s="64">
        <f t="shared" si="20"/>
        <v>0.29634109838665296</v>
      </c>
      <c r="J335" s="21">
        <f t="shared" si="21"/>
        <v>2.9753122327977284E-2</v>
      </c>
      <c r="K335" s="18">
        <v>8.2999999999999794</v>
      </c>
      <c r="L335" s="19">
        <f t="shared" si="22"/>
        <v>1.9280023268529282E-3</v>
      </c>
      <c r="M335" s="47">
        <f t="shared" si="23"/>
        <v>3.3004488699890304</v>
      </c>
    </row>
    <row r="336" spans="9:13" x14ac:dyDescent="0.25">
      <c r="I336" s="64">
        <f t="shared" si="20"/>
        <v>0.29604416321947891</v>
      </c>
      <c r="J336" s="21">
        <f t="shared" si="21"/>
        <v>2.9634050372320284E-2</v>
      </c>
      <c r="K336" s="18">
        <v>8.3249999999999797</v>
      </c>
      <c r="L336" s="19">
        <f t="shared" si="22"/>
        <v>1.9202864641263548E-3</v>
      </c>
      <c r="M336" s="47">
        <f t="shared" si="23"/>
        <v>3.3070729547927744</v>
      </c>
    </row>
    <row r="337" spans="9:13" x14ac:dyDescent="0.25">
      <c r="I337" s="64">
        <f t="shared" si="20"/>
        <v>0.29574841460780377</v>
      </c>
      <c r="J337" s="21">
        <f t="shared" si="21"/>
        <v>2.9515809841098254E-2</v>
      </c>
      <c r="K337" s="18">
        <v>8.3499999999999801</v>
      </c>
      <c r="L337" s="19">
        <f t="shared" si="22"/>
        <v>1.9126244777031671E-3</v>
      </c>
      <c r="M337" s="47">
        <f t="shared" si="23"/>
        <v>3.313690412186955</v>
      </c>
    </row>
    <row r="338" spans="9:13" x14ac:dyDescent="0.25">
      <c r="I338" s="64">
        <f t="shared" si="20"/>
        <v>0.29545384427881649</v>
      </c>
      <c r="J338" s="21">
        <f t="shared" si="21"/>
        <v>2.9398392465553948E-2</v>
      </c>
      <c r="K338" s="18">
        <v>8.3749999999999805</v>
      </c>
      <c r="L338" s="19">
        <f t="shared" si="22"/>
        <v>1.9050158317678962E-3</v>
      </c>
      <c r="M338" s="47">
        <f t="shared" si="23"/>
        <v>3.320301268615176</v>
      </c>
    </row>
    <row r="339" spans="9:13" x14ac:dyDescent="0.25">
      <c r="I339" s="64">
        <f t="shared" si="20"/>
        <v>0.29516044404185932</v>
      </c>
      <c r="J339" s="21">
        <f t="shared" si="21"/>
        <v>2.9281790083517858E-2</v>
      </c>
      <c r="K339" s="18">
        <v>8.3999999999999808</v>
      </c>
      <c r="L339" s="19">
        <f t="shared" si="22"/>
        <v>1.8974599974119575E-3</v>
      </c>
      <c r="M339" s="47">
        <f t="shared" si="23"/>
        <v>3.3269055503369516</v>
      </c>
    </row>
    <row r="340" spans="9:13" x14ac:dyDescent="0.25">
      <c r="I340" s="64">
        <f t="shared" si="20"/>
        <v>0.29486820578737016</v>
      </c>
      <c r="J340" s="21">
        <f t="shared" si="21"/>
        <v>2.916599463772215E-2</v>
      </c>
      <c r="K340" s="18">
        <v>8.4249999999999794</v>
      </c>
      <c r="L340" s="19">
        <f t="shared" si="22"/>
        <v>1.8899564525243957E-3</v>
      </c>
      <c r="M340" s="47">
        <f t="shared" si="23"/>
        <v>3.3335032834295246</v>
      </c>
    </row>
    <row r="341" spans="9:13" x14ac:dyDescent="0.25">
      <c r="I341" s="64">
        <f t="shared" si="20"/>
        <v>0.29457712148584209</v>
      </c>
      <c r="J341" s="21">
        <f t="shared" si="21"/>
        <v>2.9050998174146237E-2</v>
      </c>
      <c r="K341" s="18">
        <v>8.4499999999999797</v>
      </c>
      <c r="L341" s="19">
        <f t="shared" si="22"/>
        <v>1.8825046816846765E-3</v>
      </c>
      <c r="M341" s="47">
        <f t="shared" si="23"/>
        <v>3.3400944937896764</v>
      </c>
    </row>
    <row r="342" spans="9:13" x14ac:dyDescent="0.25">
      <c r="I342" s="64">
        <f t="shared" si="20"/>
        <v>0.29428718318679897</v>
      </c>
      <c r="J342" s="21">
        <f t="shared" si="21"/>
        <v>2.8936792840393282E-2</v>
      </c>
      <c r="K342" s="18">
        <v>8.4749999999999801</v>
      </c>
      <c r="L342" s="19">
        <f t="shared" si="22"/>
        <v>1.875104176057485E-3</v>
      </c>
      <c r="M342" s="47">
        <f t="shared" si="23"/>
        <v>3.3466792071354963</v>
      </c>
    </row>
    <row r="343" spans="9:13" x14ac:dyDescent="0.25">
      <c r="I343" s="64">
        <f t="shared" si="20"/>
        <v>0.29399838301778697</v>
      </c>
      <c r="J343" s="21">
        <f t="shared" si="21"/>
        <v>2.8823370884096831E-2</v>
      </c>
      <c r="K343" s="18">
        <v>8.4999999999999805</v>
      </c>
      <c r="L343" s="19">
        <f t="shared" si="22"/>
        <v>1.8677544332894749E-3</v>
      </c>
      <c r="M343" s="47">
        <f t="shared" si="23"/>
        <v>3.353257449008145</v>
      </c>
    </row>
    <row r="344" spans="9:13" x14ac:dyDescent="0.25">
      <c r="I344" s="64">
        <f t="shared" si="20"/>
        <v>0.2937107131833826</v>
      </c>
      <c r="J344" s="21">
        <f t="shared" si="21"/>
        <v>2.8710724651357114E-2</v>
      </c>
      <c r="K344" s="18">
        <v>8.5249999999999808</v>
      </c>
      <c r="L344" s="19">
        <f t="shared" si="22"/>
        <v>1.8604549574079412E-3</v>
      </c>
      <c r="M344" s="47">
        <f t="shared" si="23"/>
        <v>3.3598292447735858</v>
      </c>
    </row>
    <row r="345" spans="9:13" x14ac:dyDescent="0.25">
      <c r="I345" s="64">
        <f t="shared" si="20"/>
        <v>0.29342416596421517</v>
      </c>
      <c r="J345" s="21">
        <f t="shared" si="21"/>
        <v>2.8598846585206224E-2</v>
      </c>
      <c r="K345" s="18">
        <v>8.5499999999999794</v>
      </c>
      <c r="L345" s="19">
        <f t="shared" si="22"/>
        <v>1.8532052587213637E-3</v>
      </c>
      <c r="M345" s="47">
        <f t="shared" si="23"/>
        <v>3.3663946196242964</v>
      </c>
    </row>
    <row r="346" spans="9:13" x14ac:dyDescent="0.25">
      <c r="I346" s="64">
        <f t="shared" si="20"/>
        <v>0.29313873371600541</v>
      </c>
      <c r="J346" s="21">
        <f t="shared" si="21"/>
        <v>2.8487729224101661E-2</v>
      </c>
      <c r="K346" s="18">
        <v>8.5749999999999797</v>
      </c>
      <c r="L346" s="19">
        <f t="shared" si="22"/>
        <v>1.846004853721788E-3</v>
      </c>
      <c r="M346" s="47">
        <f t="shared" si="23"/>
        <v>3.3729535985809593</v>
      </c>
    </row>
    <row r="347" spans="9:13" x14ac:dyDescent="0.25">
      <c r="I347" s="64">
        <f t="shared" si="20"/>
        <v>0.29285440886861858</v>
      </c>
      <c r="J347" s="21">
        <f t="shared" si="21"/>
        <v>2.8377365200447601E-2</v>
      </c>
      <c r="K347" s="18">
        <v>8.5999999999999801</v>
      </c>
      <c r="L347" s="19">
        <f t="shared" si="22"/>
        <v>1.8388532649890048E-3</v>
      </c>
      <c r="M347" s="47">
        <f t="shared" si="23"/>
        <v>3.3795062064941286</v>
      </c>
    </row>
    <row r="348" spans="9:13" x14ac:dyDescent="0.25">
      <c r="I348" s="64">
        <f t="shared" si="20"/>
        <v>0.29257118392513209</v>
      </c>
      <c r="J348" s="21">
        <f t="shared" si="21"/>
        <v>2.8267747239143264E-2</v>
      </c>
      <c r="K348" s="18">
        <v>8.6249999999999805</v>
      </c>
      <c r="L348" s="19">
        <f t="shared" si="22"/>
        <v>1.8317500210964838E-3</v>
      </c>
      <c r="M348" s="47">
        <f t="shared" si="23"/>
        <v>3.3860524680458832</v>
      </c>
    </row>
    <row r="349" spans="9:13" x14ac:dyDescent="0.25">
      <c r="I349" s="64">
        <f t="shared" si="20"/>
        <v>0.29228905146091794</v>
      </c>
      <c r="J349" s="21">
        <f t="shared" si="21"/>
        <v>2.8158868156157861E-2</v>
      </c>
      <c r="K349" s="18">
        <v>8.6499999999999808</v>
      </c>
      <c r="L349" s="19">
        <f t="shared" si="22"/>
        <v>1.8246946565190296E-3</v>
      </c>
      <c r="M349" s="47">
        <f t="shared" si="23"/>
        <v>3.3925924077514438</v>
      </c>
    </row>
    <row r="350" spans="9:13" x14ac:dyDescent="0.25">
      <c r="I350" s="64">
        <f t="shared" si="20"/>
        <v>0.29200800412273892</v>
      </c>
      <c r="J350" s="21">
        <f t="shared" si="21"/>
        <v>2.8050720857131565E-2</v>
      </c>
      <c r="K350" s="18">
        <v>8.6749999999999794</v>
      </c>
      <c r="L350" s="19">
        <f t="shared" si="22"/>
        <v>1.8176867115421258E-3</v>
      </c>
      <c r="M350" s="47">
        <f t="shared" si="23"/>
        <v>3.3991260499607932</v>
      </c>
    </row>
    <row r="351" spans="9:13" x14ac:dyDescent="0.25">
      <c r="I351" s="64">
        <f t="shared" si="20"/>
        <v>0.29172803462785868</v>
      </c>
      <c r="J351" s="21">
        <f t="shared" si="21"/>
        <v>2.7943298336001853E-2</v>
      </c>
      <c r="K351" s="18">
        <v>8.6999999999999797</v>
      </c>
      <c r="L351" s="19">
        <f t="shared" si="22"/>
        <v>1.8107257321729204E-3</v>
      </c>
      <c r="M351" s="47">
        <f t="shared" si="23"/>
        <v>3.4056534188602483</v>
      </c>
    </row>
    <row r="352" spans="9:13" x14ac:dyDescent="0.25">
      <c r="I352" s="64">
        <f t="shared" si="20"/>
        <v>0.29144913576316572</v>
      </c>
      <c r="J352" s="21">
        <f t="shared" si="21"/>
        <v>2.7836593673654861E-2</v>
      </c>
      <c r="K352" s="18">
        <v>8.7249999999999801</v>
      </c>
      <c r="L352" s="19">
        <f t="shared" si="22"/>
        <v>1.8038112700528353E-3</v>
      </c>
      <c r="M352" s="47">
        <f t="shared" si="23"/>
        <v>3.4121745384740407</v>
      </c>
    </row>
    <row r="353" spans="9:13" x14ac:dyDescent="0.25">
      <c r="I353" s="64">
        <f t="shared" si="20"/>
        <v>0.29117130038431061</v>
      </c>
      <c r="J353" s="21">
        <f t="shared" si="21"/>
        <v>2.7730600036601074E-2</v>
      </c>
      <c r="K353" s="18">
        <v>8.7499999999999805</v>
      </c>
      <c r="L353" s="19">
        <f t="shared" si="22"/>
        <v>1.7969428823717498E-3</v>
      </c>
      <c r="M353" s="47">
        <f t="shared" si="23"/>
        <v>3.4186894326658526</v>
      </c>
    </row>
    <row r="354" spans="9:13" x14ac:dyDescent="0.25">
      <c r="I354" s="64">
        <f t="shared" si="20"/>
        <v>0.29089452141485589</v>
      </c>
      <c r="J354" s="21">
        <f t="shared" si="21"/>
        <v>2.7625310675674884E-2</v>
      </c>
      <c r="K354" s="18">
        <v>8.7749999999999808</v>
      </c>
      <c r="L354" s="19">
        <f t="shared" si="22"/>
        <v>1.7901201317837329E-3</v>
      </c>
      <c r="M354" s="47">
        <f t="shared" si="23"/>
        <v>3.4251981251403545</v>
      </c>
    </row>
    <row r="355" spans="9:13" x14ac:dyDescent="0.25">
      <c r="I355" s="64">
        <f t="shared" si="20"/>
        <v>0.29061879184543948</v>
      </c>
      <c r="J355" s="21">
        <f t="shared" si="21"/>
        <v>2.7520718924757593E-2</v>
      </c>
      <c r="K355" s="18">
        <v>8.7999999999999794</v>
      </c>
      <c r="L355" s="19">
        <f t="shared" si="22"/>
        <v>1.7833425863242923E-3</v>
      </c>
      <c r="M355" s="47">
        <f t="shared" si="23"/>
        <v>3.431700639444704</v>
      </c>
    </row>
    <row r="356" spans="9:13" x14ac:dyDescent="0.25">
      <c r="I356" s="64">
        <f t="shared" ref="I356:I403" si="24">$B$19/K356^(1/3)</f>
        <v>0.29034410473295075</v>
      </c>
      <c r="J356" s="21">
        <f t="shared" ref="J356:J403" si="25">(IF(K356&lt;$H$6,1,1/(2*K356)))/K356^(1/3)</f>
        <v>2.7416818199523268E-2</v>
      </c>
      <c r="K356" s="18">
        <v>8.8249999999999797</v>
      </c>
      <c r="L356" s="19">
        <f t="shared" ref="L356:L403" si="26">$B$10*$B$15*$B$19*$H$3*J356</f>
        <v>1.776609819329108E-3</v>
      </c>
      <c r="M356" s="47">
        <f t="shared" ref="M356:M403" si="27">L356*981*K356^2/(4*PI()^2)</f>
        <v>3.4381969989700503</v>
      </c>
    </row>
    <row r="357" spans="9:13" x14ac:dyDescent="0.25">
      <c r="I357" s="64">
        <f t="shared" si="24"/>
        <v>0.29007045319971814</v>
      </c>
      <c r="J357" s="21">
        <f t="shared" si="25"/>
        <v>2.731360199620704E-2</v>
      </c>
      <c r="K357" s="18">
        <v>8.8499999999999801</v>
      </c>
      <c r="L357" s="19">
        <f t="shared" si="26"/>
        <v>1.7699214093542166E-3</v>
      </c>
      <c r="M357" s="47">
        <f t="shared" si="27"/>
        <v>3.4446872269529938</v>
      </c>
    </row>
    <row r="358" spans="9:13" x14ac:dyDescent="0.25">
      <c r="I358" s="64">
        <f t="shared" si="24"/>
        <v>0.28979783043271024</v>
      </c>
      <c r="J358" s="21">
        <f t="shared" si="25"/>
        <v>2.721106389039539E-2</v>
      </c>
      <c r="K358" s="18">
        <v>8.8749999999999805</v>
      </c>
      <c r="L358" s="19">
        <f t="shared" si="26"/>
        <v>1.7632769400976215E-3</v>
      </c>
      <c r="M358" s="47">
        <f t="shared" si="27"/>
        <v>3.4511713464770488</v>
      </c>
    </row>
    <row r="359" spans="9:13" x14ac:dyDescent="0.25">
      <c r="I359" s="64">
        <f t="shared" si="24"/>
        <v>0.28952622968274794</v>
      </c>
      <c r="J359" s="21">
        <f t="shared" si="25"/>
        <v>2.7109197535837883E-2</v>
      </c>
      <c r="K359" s="18">
        <v>8.8999999999999808</v>
      </c>
      <c r="L359" s="19">
        <f t="shared" si="26"/>
        <v>1.7566760003222951E-3</v>
      </c>
      <c r="M359" s="47">
        <f t="shared" si="27"/>
        <v>3.4576493804740762</v>
      </c>
    </row>
    <row r="360" spans="9:13" x14ac:dyDescent="0.25">
      <c r="I360" s="64">
        <f t="shared" si="24"/>
        <v>0.28925564426372863</v>
      </c>
      <c r="J360" s="21">
        <f t="shared" si="25"/>
        <v>2.7007996663280045E-2</v>
      </c>
      <c r="K360" s="18">
        <v>8.9249999999999794</v>
      </c>
      <c r="L360" s="19">
        <f t="shared" si="26"/>
        <v>1.7501181837805471E-3</v>
      </c>
      <c r="M360" s="47">
        <f t="shared" si="27"/>
        <v>3.4641213517257046</v>
      </c>
    </row>
    <row r="361" spans="9:13" x14ac:dyDescent="0.25">
      <c r="I361" s="64">
        <f t="shared" si="24"/>
        <v>0.28898606755186196</v>
      </c>
      <c r="J361" s="21">
        <f t="shared" si="25"/>
        <v>2.6907455079316821E-2</v>
      </c>
      <c r="K361" s="18">
        <v>8.9499999999999797</v>
      </c>
      <c r="L361" s="19">
        <f t="shared" si="26"/>
        <v>1.7436030891397304E-3</v>
      </c>
      <c r="M361" s="47">
        <f t="shared" si="27"/>
        <v>3.4705872828647339</v>
      </c>
    </row>
    <row r="362" spans="9:13" x14ac:dyDescent="0.25">
      <c r="I362" s="64">
        <f t="shared" si="24"/>
        <v>0.28871749298491739</v>
      </c>
      <c r="J362" s="21">
        <f t="shared" si="25"/>
        <v>2.6807566665266298E-2</v>
      </c>
      <c r="K362" s="18">
        <v>8.9749999999999801</v>
      </c>
      <c r="L362" s="19">
        <f t="shared" si="26"/>
        <v>1.7371303199092563E-3</v>
      </c>
      <c r="M362" s="47">
        <f t="shared" si="27"/>
        <v>3.4770471963765153</v>
      </c>
    </row>
    <row r="363" spans="9:13" x14ac:dyDescent="0.25">
      <c r="I363" s="64">
        <f t="shared" si="24"/>
        <v>0.28844991406148185</v>
      </c>
      <c r="J363" s="21">
        <f t="shared" si="25"/>
        <v>2.6708325376063193E-2</v>
      </c>
      <c r="K363" s="18">
        <v>8.9999999999999805</v>
      </c>
      <c r="L363" s="19">
        <f t="shared" si="26"/>
        <v>1.7306994843688951E-3</v>
      </c>
      <c r="M363" s="47">
        <f t="shared" si="27"/>
        <v>3.4835011146003243</v>
      </c>
    </row>
    <row r="364" spans="9:13" x14ac:dyDescent="0.25">
      <c r="I364" s="64">
        <f t="shared" si="24"/>
        <v>0.2881833243402297</v>
      </c>
      <c r="J364" s="21">
        <f t="shared" si="25"/>
        <v>2.6609725239171773E-2</v>
      </c>
      <c r="K364" s="18">
        <v>9.0249999999999808</v>
      </c>
      <c r="L364" s="19">
        <f t="shared" si="26"/>
        <v>1.7243101954983312E-3</v>
      </c>
      <c r="M364" s="47">
        <f t="shared" si="27"/>
        <v>3.4899490597307126</v>
      </c>
    </row>
    <row r="365" spans="9:13" x14ac:dyDescent="0.25">
      <c r="I365" s="64">
        <f t="shared" si="24"/>
        <v>0.28791771743920214</v>
      </c>
      <c r="J365" s="21">
        <f t="shared" si="25"/>
        <v>2.6511760353517752E-2</v>
      </c>
      <c r="K365" s="18">
        <v>9.0499999999999794</v>
      </c>
      <c r="L365" s="19">
        <f t="shared" si="26"/>
        <v>1.7179620709079507E-3</v>
      </c>
      <c r="M365" s="47">
        <f t="shared" si="27"/>
        <v>3.496391053818841</v>
      </c>
    </row>
    <row r="366" spans="9:13" x14ac:dyDescent="0.25">
      <c r="I366" s="64">
        <f t="shared" si="24"/>
        <v>0.28765308703509845</v>
      </c>
      <c r="J366" s="21">
        <f t="shared" si="25"/>
        <v>2.6414424888438853E-2</v>
      </c>
      <c r="K366" s="18">
        <v>9.0749999999999797</v>
      </c>
      <c r="L366" s="19">
        <f t="shared" si="26"/>
        <v>1.7116547327708379E-3</v>
      </c>
      <c r="M366" s="47">
        <f t="shared" si="27"/>
        <v>3.5028271187738018</v>
      </c>
    </row>
    <row r="367" spans="9:13" x14ac:dyDescent="0.25">
      <c r="I367" s="64">
        <f t="shared" si="24"/>
        <v>0.28738942686257668</v>
      </c>
      <c r="J367" s="21">
        <f t="shared" si="25"/>
        <v>2.6317713082653599E-2</v>
      </c>
      <c r="K367" s="18">
        <v>9.0999999999999801</v>
      </c>
      <c r="L367" s="19">
        <f t="shared" si="26"/>
        <v>1.7053878077559535E-3</v>
      </c>
      <c r="M367" s="47">
        <f t="shared" si="27"/>
        <v>3.5092572763639187</v>
      </c>
    </row>
    <row r="368" spans="9:13" x14ac:dyDescent="0.25">
      <c r="I368" s="64">
        <f t="shared" si="24"/>
        <v>0.28712673071356493</v>
      </c>
      <c r="J368" s="21">
        <f t="shared" si="25"/>
        <v>2.6221619243247993E-2</v>
      </c>
      <c r="K368" s="18">
        <v>9.1249999999999805</v>
      </c>
      <c r="L368" s="19">
        <f t="shared" si="26"/>
        <v>1.6991609269624702E-3</v>
      </c>
      <c r="M368" s="47">
        <f t="shared" si="27"/>
        <v>3.5156815482180428</v>
      </c>
    </row>
    <row r="369" spans="9:13" x14ac:dyDescent="0.25">
      <c r="I369" s="64">
        <f t="shared" si="24"/>
        <v>0.28686499243658292</v>
      </c>
      <c r="J369" s="21">
        <f t="shared" si="25"/>
        <v>2.6126137744679739E-2</v>
      </c>
      <c r="K369" s="18">
        <v>9.1499999999999808</v>
      </c>
      <c r="L369" s="19">
        <f t="shared" si="26"/>
        <v>1.6929737258552474E-3</v>
      </c>
      <c r="M369" s="47">
        <f t="shared" si="27"/>
        <v>3.522099955826818</v>
      </c>
    </row>
    <row r="370" spans="9:13" x14ac:dyDescent="0.25">
      <c r="I370" s="64">
        <f t="shared" si="24"/>
        <v>0.286604205936073</v>
      </c>
      <c r="J370" s="21">
        <f t="shared" si="25"/>
        <v>2.6031263027799605E-2</v>
      </c>
      <c r="K370" s="18">
        <v>9.1749999999999794</v>
      </c>
      <c r="L370" s="19">
        <f t="shared" si="26"/>
        <v>1.6868258442014146E-3</v>
      </c>
      <c r="M370" s="47">
        <f t="shared" si="27"/>
        <v>3.5285125205439414</v>
      </c>
    </row>
    <row r="371" spans="9:13" x14ac:dyDescent="0.25">
      <c r="I371" s="64">
        <f t="shared" si="24"/>
        <v>0.28634436517174094</v>
      </c>
      <c r="J371" s="21">
        <f t="shared" si="25"/>
        <v>2.5936989598889633E-2</v>
      </c>
      <c r="K371" s="18">
        <v>9.1999999999999797</v>
      </c>
      <c r="L371" s="19">
        <f t="shared" si="26"/>
        <v>1.6807169260080485E-3</v>
      </c>
      <c r="M371" s="47">
        <f t="shared" si="27"/>
        <v>3.5349192635874123</v>
      </c>
    </row>
    <row r="372" spans="9:13" x14ac:dyDescent="0.25">
      <c r="I372" s="64">
        <f t="shared" si="24"/>
        <v>0.28608546415790642</v>
      </c>
      <c r="J372" s="21">
        <f t="shared" si="25"/>
        <v>2.5843312028717889E-2</v>
      </c>
      <c r="K372" s="18">
        <v>9.2249999999999801</v>
      </c>
      <c r="L372" s="19">
        <f t="shared" si="26"/>
        <v>1.6746466194609195E-3</v>
      </c>
      <c r="M372" s="47">
        <f t="shared" si="27"/>
        <v>3.5413202060407505</v>
      </c>
    </row>
    <row r="373" spans="9:13" x14ac:dyDescent="0.25">
      <c r="I373" s="64">
        <f t="shared" si="24"/>
        <v>0.2858274969628633</v>
      </c>
      <c r="J373" s="21">
        <f t="shared" si="25"/>
        <v>2.5750224951609359E-2</v>
      </c>
      <c r="K373" s="18">
        <v>9.2499999999999805</v>
      </c>
      <c r="L373" s="19">
        <f t="shared" si="26"/>
        <v>1.6686145768642867E-3</v>
      </c>
      <c r="M373" s="47">
        <f t="shared" si="27"/>
        <v>3.5477153688542207</v>
      </c>
    </row>
    <row r="374" spans="9:13" x14ac:dyDescent="0.25">
      <c r="I374" s="64">
        <f t="shared" si="24"/>
        <v>0.28557045770824763</v>
      </c>
      <c r="J374" s="21">
        <f t="shared" si="25"/>
        <v>2.565772306453264E-2</v>
      </c>
      <c r="K374" s="18">
        <v>9.2749999999999808</v>
      </c>
      <c r="L374" s="19">
        <f t="shared" si="26"/>
        <v>1.6626204545817154E-3</v>
      </c>
      <c r="M374" s="47">
        <f t="shared" si="27"/>
        <v>3.5541047728460247</v>
      </c>
    </row>
    <row r="375" spans="9:13" x14ac:dyDescent="0.25">
      <c r="I375" s="64">
        <f t="shared" si="24"/>
        <v>0.28531434056841692</v>
      </c>
      <c r="J375" s="21">
        <f t="shared" si="25"/>
        <v>2.5565801126202287E-2</v>
      </c>
      <c r="K375" s="18">
        <v>9.2999999999999794</v>
      </c>
      <c r="L375" s="19">
        <f t="shared" si="26"/>
        <v>1.6566639129779084E-3</v>
      </c>
      <c r="M375" s="47">
        <f t="shared" si="27"/>
        <v>3.560488438703489</v>
      </c>
    </row>
    <row r="376" spans="9:13" x14ac:dyDescent="0.25">
      <c r="I376" s="64">
        <f t="shared" si="24"/>
        <v>0.28505913976983588</v>
      </c>
      <c r="J376" s="21">
        <f t="shared" si="25"/>
        <v>2.5474453956196293E-2</v>
      </c>
      <c r="K376" s="18">
        <v>9.3249999999999797</v>
      </c>
      <c r="L376" s="19">
        <f t="shared" si="26"/>
        <v>1.65074461636152E-3</v>
      </c>
      <c r="M376" s="47">
        <f t="shared" si="27"/>
        <v>3.5668663869842465</v>
      </c>
    </row>
    <row r="377" spans="9:13" x14ac:dyDescent="0.25">
      <c r="I377" s="64">
        <f t="shared" si="24"/>
        <v>0.28480484959047325</v>
      </c>
      <c r="J377" s="21">
        <f t="shared" si="25"/>
        <v>2.5383676434088582E-2</v>
      </c>
      <c r="K377" s="18">
        <v>9.3499999999999801</v>
      </c>
      <c r="L377" s="19">
        <f t="shared" si="26"/>
        <v>1.6448622329289404E-3</v>
      </c>
      <c r="M377" s="47">
        <f t="shared" si="27"/>
        <v>3.5732386381173797</v>
      </c>
    </row>
    <row r="378" spans="9:13" x14ac:dyDescent="0.25">
      <c r="I378" s="64">
        <f t="shared" si="24"/>
        <v>0.2845514643592052</v>
      </c>
      <c r="J378" s="21">
        <f t="shared" si="25"/>
        <v>2.5293463498596069E-2</v>
      </c>
      <c r="K378" s="18">
        <v>9.3749999999999805</v>
      </c>
      <c r="L378" s="19">
        <f t="shared" si="26"/>
        <v>1.6390164347090256E-3</v>
      </c>
      <c r="M378" s="47">
        <f t="shared" si="27"/>
        <v>3.5796052124045712</v>
      </c>
    </row>
    <row r="379" spans="9:13" x14ac:dyDescent="0.25">
      <c r="I379" s="64">
        <f t="shared" si="24"/>
        <v>0.28429897845522895</v>
      </c>
      <c r="J379" s="21">
        <f t="shared" si="25"/>
        <v>2.5203810146740207E-2</v>
      </c>
      <c r="K379" s="18">
        <v>9.3999999999999808</v>
      </c>
      <c r="L379" s="19">
        <f t="shared" si="26"/>
        <v>1.6332068975087658E-3</v>
      </c>
      <c r="M379" s="47">
        <f t="shared" si="27"/>
        <v>3.5859661300212493</v>
      </c>
    </row>
    <row r="380" spans="9:13" x14ac:dyDescent="0.25">
      <c r="I380" s="64">
        <f t="shared" si="24"/>
        <v>0.28404738630748289</v>
      </c>
      <c r="J380" s="21">
        <f t="shared" si="25"/>
        <v>2.5114711433022414E-2</v>
      </c>
      <c r="K380" s="18">
        <v>9.4249999999999794</v>
      </c>
      <c r="L380" s="19">
        <f t="shared" si="26"/>
        <v>1.6274333008598526E-3</v>
      </c>
      <c r="M380" s="47">
        <f t="shared" si="27"/>
        <v>3.5923214110176782</v>
      </c>
    </row>
    <row r="381" spans="9:13" x14ac:dyDescent="0.25">
      <c r="I381" s="64">
        <f t="shared" si="24"/>
        <v>0.28379668239407696</v>
      </c>
      <c r="J381" s="21">
        <f t="shared" si="25"/>
        <v>2.5026162468613545E-2</v>
      </c>
      <c r="K381" s="18">
        <v>9.4499999999999797</v>
      </c>
      <c r="L381" s="19">
        <f t="shared" si="26"/>
        <v>1.621695327966158E-3</v>
      </c>
      <c r="M381" s="47">
        <f t="shared" si="27"/>
        <v>3.5986710753201008</v>
      </c>
    </row>
    <row r="382" spans="9:13" x14ac:dyDescent="0.25">
      <c r="I382" s="64">
        <f t="shared" si="24"/>
        <v>0.28354686124172895</v>
      </c>
      <c r="J382" s="21">
        <f t="shared" si="25"/>
        <v>2.4938158420556692E-2</v>
      </c>
      <c r="K382" s="18">
        <v>9.4749999999999801</v>
      </c>
      <c r="L382" s="19">
        <f t="shared" si="26"/>
        <v>1.6159926656520739E-3</v>
      </c>
      <c r="M382" s="47">
        <f t="shared" si="27"/>
        <v>3.6050151427317965</v>
      </c>
    </row>
    <row r="383" spans="9:13" x14ac:dyDescent="0.25">
      <c r="I383" s="64">
        <f t="shared" si="24"/>
        <v>0.28329791742521027</v>
      </c>
      <c r="J383" s="21">
        <f t="shared" si="25"/>
        <v>2.4850694510983408E-2</v>
      </c>
      <c r="K383" s="18">
        <v>9.4999999999999805</v>
      </c>
      <c r="L383" s="19">
        <f t="shared" si="26"/>
        <v>1.6103250043117251E-3</v>
      </c>
      <c r="M383" s="47">
        <f t="shared" si="27"/>
        <v>3.6113536329341849</v>
      </c>
    </row>
    <row r="384" spans="9:13" x14ac:dyDescent="0.25">
      <c r="I384" s="64">
        <f t="shared" si="24"/>
        <v>0.2830498455667988</v>
      </c>
      <c r="J384" s="21">
        <f t="shared" si="25"/>
        <v>2.4763766016342899E-2</v>
      </c>
      <c r="K384" s="18">
        <v>9.5249999999999808</v>
      </c>
      <c r="L384" s="19">
        <f t="shared" si="26"/>
        <v>1.6046920378590202E-3</v>
      </c>
      <c r="M384" s="47">
        <f t="shared" si="27"/>
        <v>3.6176865654878858</v>
      </c>
    </row>
    <row r="385" spans="9:13" x14ac:dyDescent="0.25">
      <c r="I385" s="64">
        <f t="shared" si="24"/>
        <v>0.28280264033573949</v>
      </c>
      <c r="J385" s="21">
        <f t="shared" si="25"/>
        <v>2.4677368266643986E-2</v>
      </c>
      <c r="K385" s="18">
        <v>9.5499999999999794</v>
      </c>
      <c r="L385" s="19">
        <f t="shared" si="26"/>
        <v>1.5990934636785305E-3</v>
      </c>
      <c r="M385" s="47">
        <f t="shared" si="27"/>
        <v>3.6240139598337771</v>
      </c>
    </row>
    <row r="386" spans="9:13" x14ac:dyDescent="0.25">
      <c r="I386" s="64">
        <f t="shared" si="24"/>
        <v>0.28255629644771246</v>
      </c>
      <c r="J386" s="21">
        <f t="shared" si="25"/>
        <v>2.4591496644709578E-2</v>
      </c>
      <c r="K386" s="18">
        <v>9.5749999999999797</v>
      </c>
      <c r="L386" s="19">
        <f t="shared" si="26"/>
        <v>1.5935289825771809E-3</v>
      </c>
      <c r="M386" s="47">
        <f t="shared" si="27"/>
        <v>3.630335835294042</v>
      </c>
    </row>
    <row r="387" spans="9:13" x14ac:dyDescent="0.25">
      <c r="I387" s="64">
        <f t="shared" si="24"/>
        <v>0.28231080866430874</v>
      </c>
      <c r="J387" s="21">
        <f t="shared" si="25"/>
        <v>2.450614658544352E-2</v>
      </c>
      <c r="K387" s="18">
        <v>9.5999999999999801</v>
      </c>
      <c r="L387" s="19">
        <f t="shared" si="26"/>
        <v>1.5879982987367404E-3</v>
      </c>
      <c r="M387" s="47">
        <f t="shared" si="27"/>
        <v>3.6366522110731951</v>
      </c>
    </row>
    <row r="388" spans="9:13" x14ac:dyDescent="0.25">
      <c r="I388" s="64">
        <f t="shared" si="24"/>
        <v>0.28206617179251281</v>
      </c>
      <c r="J388" s="21">
        <f t="shared" si="25"/>
        <v>2.4421313575109384E-2</v>
      </c>
      <c r="K388" s="18">
        <v>9.6249999999999805</v>
      </c>
      <c r="L388" s="19">
        <f t="shared" si="26"/>
        <v>1.5825011196670884E-3</v>
      </c>
      <c r="M388" s="47">
        <f t="shared" si="27"/>
        <v>3.6429631062591099</v>
      </c>
    </row>
    <row r="389" spans="9:13" x14ac:dyDescent="0.25">
      <c r="I389" s="64">
        <f t="shared" si="24"/>
        <v>0.28182238068419263</v>
      </c>
      <c r="J389" s="21">
        <f t="shared" si="25"/>
        <v>2.4336993150621173E-2</v>
      </c>
      <c r="K389" s="18">
        <v>9.6499999999999808</v>
      </c>
      <c r="L389" s="19">
        <f t="shared" si="26"/>
        <v>1.5770371561602524E-3</v>
      </c>
      <c r="M389" s="47">
        <f t="shared" si="27"/>
        <v>3.6492685398240217</v>
      </c>
    </row>
    <row r="390" spans="9:13" x14ac:dyDescent="0.25">
      <c r="I390" s="64">
        <f t="shared" si="24"/>
        <v>0.28157943023559678</v>
      </c>
      <c r="J390" s="21">
        <f t="shared" si="25"/>
        <v>2.4253180898845598E-2</v>
      </c>
      <c r="K390" s="18">
        <v>9.6749999999999794</v>
      </c>
      <c r="L390" s="19">
        <f t="shared" si="26"/>
        <v>1.571606122245195E-3</v>
      </c>
      <c r="M390" s="47">
        <f t="shared" si="27"/>
        <v>3.6555685306255339</v>
      </c>
    </row>
    <row r="391" spans="9:13" x14ac:dyDescent="0.25">
      <c r="I391" s="64">
        <f t="shared" si="24"/>
        <v>0.2813373153868583</v>
      </c>
      <c r="J391" s="21">
        <f t="shared" si="25"/>
        <v>2.4169872455915713E-2</v>
      </c>
      <c r="K391" s="18">
        <v>9.6999999999999797</v>
      </c>
      <c r="L391" s="19">
        <f t="shared" si="26"/>
        <v>1.5662077351433386E-3</v>
      </c>
      <c r="M391" s="47">
        <f t="shared" si="27"/>
        <v>3.6618630974075996</v>
      </c>
    </row>
    <row r="392" spans="9:13" x14ac:dyDescent="0.25">
      <c r="I392" s="64">
        <f t="shared" si="24"/>
        <v>0.28109603112150527</v>
      </c>
      <c r="J392" s="21">
        <f t="shared" si="25"/>
        <v>2.4087063506555768E-2</v>
      </c>
      <c r="K392" s="18">
        <v>9.7249999999999801</v>
      </c>
      <c r="L392" s="19">
        <f t="shared" si="26"/>
        <v>1.5608417152248141E-3</v>
      </c>
      <c r="M392" s="47">
        <f t="shared" si="27"/>
        <v>3.6681522588014976</v>
      </c>
    </row>
    <row r="393" spans="9:13" x14ac:dyDescent="0.25">
      <c r="I393" s="64">
        <f t="shared" si="24"/>
        <v>0.28085557246597836</v>
      </c>
      <c r="J393" s="21">
        <f t="shared" si="25"/>
        <v>2.4004749783417E-2</v>
      </c>
      <c r="K393" s="18">
        <v>9.7499999999999805</v>
      </c>
      <c r="L393" s="19">
        <f t="shared" si="26"/>
        <v>1.5555077859654219E-3</v>
      </c>
      <c r="M393" s="47">
        <f t="shared" si="27"/>
        <v>3.6744360333267969</v>
      </c>
    </row>
    <row r="394" spans="9:13" x14ac:dyDescent="0.25">
      <c r="I394" s="64">
        <f t="shared" si="24"/>
        <v>0.28061593448915495</v>
      </c>
      <c r="J394" s="21">
        <f t="shared" si="25"/>
        <v>2.3922927066424168E-2</v>
      </c>
      <c r="K394" s="18">
        <v>9.7749999999999808</v>
      </c>
      <c r="L394" s="19">
        <f t="shared" si="26"/>
        <v>1.5502056739042864E-3</v>
      </c>
      <c r="M394" s="47">
        <f t="shared" si="27"/>
        <v>3.6807144393923172</v>
      </c>
    </row>
    <row r="395" spans="9:13" x14ac:dyDescent="0.25">
      <c r="I395" s="64">
        <f t="shared" si="24"/>
        <v>0.28037711230187934</v>
      </c>
      <c r="J395" s="21">
        <f t="shared" si="25"/>
        <v>2.3841591182132648E-2</v>
      </c>
      <c r="K395" s="18">
        <v>9.7999999999999794</v>
      </c>
      <c r="L395" s="19">
        <f t="shared" si="26"/>
        <v>1.5449351086021959E-3</v>
      </c>
      <c r="M395" s="47">
        <f t="shared" si="27"/>
        <v>3.686987495297064</v>
      </c>
    </row>
    <row r="396" spans="9:13" x14ac:dyDescent="0.25">
      <c r="I396" s="64">
        <f t="shared" si="24"/>
        <v>0.28013910105649986</v>
      </c>
      <c r="J396" s="21">
        <f t="shared" si="25"/>
        <v>2.3760738003095881E-2</v>
      </c>
      <c r="K396" s="18">
        <v>9.8249999999999797</v>
      </c>
      <c r="L396" s="19">
        <f t="shared" si="26"/>
        <v>1.5396958226006133E-3</v>
      </c>
      <c r="M396" s="47">
        <f t="shared" si="27"/>
        <v>3.6932552192311685</v>
      </c>
    </row>
    <row r="397" spans="9:13" x14ac:dyDescent="0.25">
      <c r="I397" s="64">
        <f t="shared" si="24"/>
        <v>0.27990189594641174</v>
      </c>
      <c r="J397" s="21">
        <f t="shared" si="25"/>
        <v>2.3680363447243006E-2</v>
      </c>
      <c r="K397" s="18">
        <v>9.8499999999999801</v>
      </c>
      <c r="L397" s="19">
        <f t="shared" si="26"/>
        <v>1.534487551381347E-3</v>
      </c>
      <c r="M397" s="47">
        <f t="shared" si="27"/>
        <v>3.6995176292768059</v>
      </c>
    </row>
    <row r="398" spans="9:13" x14ac:dyDescent="0.25">
      <c r="I398" s="64">
        <f t="shared" si="24"/>
        <v>0.27966549220560694</v>
      </c>
      <c r="J398" s="21">
        <f t="shared" si="25"/>
        <v>2.3600463477266458E-2</v>
      </c>
      <c r="K398" s="18">
        <v>9.8749999999999805</v>
      </c>
      <c r="L398" s="19">
        <f t="shared" si="26"/>
        <v>1.5293100333268667E-3</v>
      </c>
      <c r="M398" s="47">
        <f t="shared" si="27"/>
        <v>3.7057747434091142</v>
      </c>
    </row>
    <row r="399" spans="9:13" x14ac:dyDescent="0.25">
      <c r="I399" s="64">
        <f t="shared" si="24"/>
        <v>0.27942988510822886</v>
      </c>
      <c r="J399" s="21">
        <f t="shared" si="25"/>
        <v>2.3521034100019308E-2</v>
      </c>
      <c r="K399" s="18">
        <v>9.8999999999999808</v>
      </c>
      <c r="L399" s="19">
        <f t="shared" si="26"/>
        <v>1.5241630096812515E-3</v>
      </c>
      <c r="M399" s="47">
        <f t="shared" si="27"/>
        <v>3.7120265794970893</v>
      </c>
    </row>
    <row r="400" spans="9:13" x14ac:dyDescent="0.25">
      <c r="I400" s="64">
        <f t="shared" si="24"/>
        <v>0.27919506996813415</v>
      </c>
      <c r="J400" s="21">
        <f t="shared" si="25"/>
        <v>2.3442071365922315E-2</v>
      </c>
      <c r="K400" s="18">
        <v>9.9249999999999794</v>
      </c>
      <c r="L400" s="19">
        <f t="shared" si="26"/>
        <v>1.5190462245117662E-3</v>
      </c>
      <c r="M400" s="47">
        <f t="shared" si="27"/>
        <v>3.7182731553044852</v>
      </c>
    </row>
    <row r="401" spans="9:13" x14ac:dyDescent="0.25">
      <c r="I401" s="64">
        <f t="shared" si="24"/>
        <v>0.2789610421384599</v>
      </c>
      <c r="J401" s="21">
        <f t="shared" si="25"/>
        <v>2.3363571368380274E-2</v>
      </c>
      <c r="K401" s="18">
        <v>9.9499999999999797</v>
      </c>
      <c r="L401" s="19">
        <f t="shared" si="26"/>
        <v>1.5139594246710421E-3</v>
      </c>
      <c r="M401" s="47">
        <f t="shared" si="27"/>
        <v>3.7245144884906947</v>
      </c>
    </row>
    <row r="402" spans="9:13" x14ac:dyDescent="0.25">
      <c r="I402" s="64">
        <f t="shared" si="24"/>
        <v>0.2787277970111966</v>
      </c>
      <c r="J402" s="21">
        <f t="shared" si="25"/>
        <v>2.3285530243207786E-2</v>
      </c>
      <c r="K402" s="18">
        <v>9.9749999999999801</v>
      </c>
      <c r="L402" s="19">
        <f t="shared" si="26"/>
        <v>1.5089023597598648E-3</v>
      </c>
      <c r="M402" s="47">
        <f t="shared" si="27"/>
        <v>3.7307505966116219</v>
      </c>
    </row>
    <row r="403" spans="9:13" x14ac:dyDescent="0.25">
      <c r="I403" s="64">
        <f t="shared" si="24"/>
        <v>0.27849533001676696</v>
      </c>
      <c r="J403" s="21">
        <f t="shared" si="25"/>
        <v>2.320794416806396E-2</v>
      </c>
      <c r="K403" s="18">
        <v>9.9999999999999805</v>
      </c>
      <c r="L403" s="19">
        <f t="shared" si="26"/>
        <v>1.5038747820905448E-3</v>
      </c>
      <c r="M403" s="47">
        <f t="shared" si="27"/>
        <v>3.7369814971205484</v>
      </c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aux!$A$3:$A$8</xm:f>
          </x14:formula1>
          <xm:sqref>B2</xm:sqref>
        </x14:dataValidation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aux!$A$15:$A$16</xm:f>
          </x14:formula1>
          <xm:sqref>B18</xm:sqref>
        </x14:dataValidation>
        <x14:dataValidation type="list" allowBlank="1" showInputMessage="1" showErrorMessage="1">
          <x14:formula1>
            <xm:f>aux!$A$33:$A$35</xm:f>
          </x14:formula1>
          <xm:sqref>E11</xm:sqref>
        </x14:dataValidation>
        <x14:dataValidation type="list" allowBlank="1" showInputMessage="1" showErrorMessage="1">
          <x14:formula1>
            <xm:f>aux!$C$38:$G$38</xm:f>
          </x14:formula1>
          <xm:sqref>B13</xm:sqref>
        </x14:dataValidation>
        <x14:dataValidation type="list" allowBlank="1" showInputMessage="1" showErrorMessage="1">
          <x14:formula1>
            <xm:f>aux!$A$39:$A$43</xm:f>
          </x14:formula1>
          <xm:sqref>B14</xm:sqref>
        </x14:dataValidation>
        <x14:dataValidation type="list" allowBlank="1" showInputMessage="1" showErrorMessage="1">
          <x14:formula1>
            <xm:f>aux!$F$3:$F$4</xm:f>
          </x14:formula1>
          <xm:sqref>E10</xm:sqref>
        </x14:dataValidation>
        <x14:dataValidation type="list" allowBlank="1" showInputMessage="1" showErrorMessage="1">
          <x14:formula1>
            <xm:f>aux!$G$7:$J$7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"/>
  <sheetViews>
    <sheetView topLeftCell="F1" zoomScale="85" zoomScaleNormal="85" workbookViewId="0">
      <selection activeCell="V26" sqref="V26"/>
    </sheetView>
  </sheetViews>
  <sheetFormatPr baseColWidth="10" defaultRowHeight="15" x14ac:dyDescent="0.25"/>
  <cols>
    <col min="6" max="6" width="14" customWidth="1"/>
    <col min="9" max="9" width="11.42578125" style="63"/>
  </cols>
  <sheetData>
    <row r="1" spans="1:13" x14ac:dyDescent="0.25">
      <c r="A1" t="str">
        <f>'PGS-1 (1968)'!A1</f>
        <v>HAZARD</v>
      </c>
      <c r="D1" t="s">
        <v>14</v>
      </c>
      <c r="G1" t="s">
        <v>18</v>
      </c>
      <c r="I1" s="62" t="s">
        <v>25</v>
      </c>
      <c r="J1" s="20" t="str">
        <f>G11</f>
        <v>[factor]</v>
      </c>
      <c r="K1" t="s">
        <v>214</v>
      </c>
      <c r="L1" t="s">
        <v>213</v>
      </c>
      <c r="M1" s="46" t="s">
        <v>212</v>
      </c>
    </row>
    <row r="2" spans="1:13" x14ac:dyDescent="0.25">
      <c r="A2" s="5" t="s">
        <v>0</v>
      </c>
      <c r="B2" s="6" t="s">
        <v>4</v>
      </c>
      <c r="D2" s="2" t="s">
        <v>11</v>
      </c>
      <c r="E2" s="3">
        <v>8</v>
      </c>
      <c r="G2" s="5" t="s">
        <v>19</v>
      </c>
      <c r="H2" s="6" t="s">
        <v>20</v>
      </c>
      <c r="I2" s="63" t="s">
        <v>215</v>
      </c>
      <c r="J2" s="69" t="s">
        <v>215</v>
      </c>
      <c r="K2" t="s">
        <v>209</v>
      </c>
      <c r="L2" t="s">
        <v>210</v>
      </c>
      <c r="M2" s="67" t="s">
        <v>211</v>
      </c>
    </row>
    <row r="3" spans="1:13" x14ac:dyDescent="0.25">
      <c r="D3" s="4" t="s">
        <v>12</v>
      </c>
      <c r="E3" s="7">
        <v>3</v>
      </c>
      <c r="G3" s="14" t="s">
        <v>22</v>
      </c>
      <c r="H3" s="14">
        <f>IF(H2=aux!A11,1,IF(B2=aux!A20,aux!C20,IF(B2=aux!A21,aux!C21,IF(B2=aux!A22,aux!C22,IF(B2=aux!A23,aux!C23,"")))))</f>
        <v>1</v>
      </c>
      <c r="I3" s="64">
        <f>MAX(0.5,$B$19/(MAX(0.5,K3))^(1/3))</f>
        <v>0.7559526299369238</v>
      </c>
      <c r="J3" s="21">
        <f>IF(K3&lt;$H$6,1/$H$6^(1/3),1/(2*K3*(MIN(K3,(1/$H$6)^3*$B$19^3))^(1/3)))</f>
        <v>1.259921049894873</v>
      </c>
      <c r="K3" s="18">
        <v>0</v>
      </c>
      <c r="L3" s="19">
        <f>MIN(0.2,$B$10*$B$15*$B$19*$H$3*J3)</f>
        <v>8.1642884033187785E-2</v>
      </c>
      <c r="M3" s="47">
        <f>L3*981*K3^2/(4*PI()^2)</f>
        <v>0</v>
      </c>
    </row>
    <row r="4" spans="1:13" x14ac:dyDescent="0.25">
      <c r="A4" t="s">
        <v>27</v>
      </c>
      <c r="D4" t="s">
        <v>13</v>
      </c>
      <c r="E4" s="1">
        <f>E2*E3</f>
        <v>24</v>
      </c>
      <c r="I4" s="64">
        <f t="shared" ref="I4:I67" si="0">MAX(0.5,$B$19/(MAX(0.5,K4))^(1/3))</f>
        <v>0.7559526299369238</v>
      </c>
      <c r="J4" s="21">
        <f t="shared" ref="J4:J67" si="1">IF(K4&lt;$H$6,1/$H$6^(1/3),1/(2*K4*(MIN(K4,(1/$H$6)^3*$B$19^3))^(1/3)))</f>
        <v>1.259921049894873</v>
      </c>
      <c r="K4" s="18">
        <v>2.5000000000000001E-2</v>
      </c>
      <c r="L4" s="19">
        <f t="shared" ref="L4:L67" si="2">MIN(0.2,$B$10*$B$15*$B$19*$H$3*J4)</f>
        <v>8.1642884033187785E-2</v>
      </c>
      <c r="M4" s="47">
        <f t="shared" ref="M4:M67" si="3">L4*981*K4^2/(4*PI()^2)</f>
        <v>1.2679660510841548E-3</v>
      </c>
    </row>
    <row r="5" spans="1:13" x14ac:dyDescent="0.25">
      <c r="A5" s="14" t="s">
        <v>7</v>
      </c>
      <c r="B5" s="14">
        <f>IF(B2=aux!A3,aux!B3,IF(B2=aux!A4,aux!B4,IF(B2=aux!A5,aux!B5,IF(B2=aux!A6,aux!B6,IF(B2=aux!A7,aux!B7,IF(B2=aux!A8,aux!B8,""))))))</f>
        <v>0.15</v>
      </c>
      <c r="D5" s="2" t="s">
        <v>10</v>
      </c>
      <c r="E5" s="23">
        <v>12</v>
      </c>
      <c r="G5" t="s">
        <v>9</v>
      </c>
      <c r="I5" s="64">
        <f t="shared" si="0"/>
        <v>0.7559526299369238</v>
      </c>
      <c r="J5" s="21">
        <f t="shared" si="1"/>
        <v>1.259921049894873</v>
      </c>
      <c r="K5" s="18">
        <v>0.05</v>
      </c>
      <c r="L5" s="19">
        <f t="shared" si="2"/>
        <v>8.1642884033187785E-2</v>
      </c>
      <c r="M5" s="47">
        <f t="shared" si="3"/>
        <v>5.0718642043366194E-3</v>
      </c>
    </row>
    <row r="6" spans="1:13" x14ac:dyDescent="0.25">
      <c r="D6" s="24" t="s">
        <v>81</v>
      </c>
      <c r="E6" s="11" t="s">
        <v>60</v>
      </c>
      <c r="G6" t="s">
        <v>83</v>
      </c>
      <c r="H6" s="1">
        <v>0.5</v>
      </c>
      <c r="I6" s="64">
        <f t="shared" si="0"/>
        <v>0.7559526299369238</v>
      </c>
      <c r="J6" s="21">
        <f t="shared" si="1"/>
        <v>1.259921049894873</v>
      </c>
      <c r="K6" s="18">
        <v>7.4999999999999997E-2</v>
      </c>
      <c r="L6" s="19">
        <f t="shared" si="2"/>
        <v>8.1642884033187785E-2</v>
      </c>
      <c r="M6" s="47">
        <f t="shared" si="3"/>
        <v>1.1411694459757392E-2</v>
      </c>
    </row>
    <row r="7" spans="1:13" x14ac:dyDescent="0.25">
      <c r="A7" t="s">
        <v>33</v>
      </c>
      <c r="D7" s="22" t="s">
        <v>22</v>
      </c>
      <c r="E7">
        <f>IF(E6=aux!F3,0.85*(1/(1+E5/E4))^0.5,1)</f>
        <v>1</v>
      </c>
      <c r="I7" s="64">
        <f t="shared" si="0"/>
        <v>0.7559526299369238</v>
      </c>
      <c r="J7" s="21">
        <f t="shared" si="1"/>
        <v>1.259921049894873</v>
      </c>
      <c r="K7" s="18">
        <v>0.1</v>
      </c>
      <c r="L7" s="19">
        <f t="shared" si="2"/>
        <v>8.1642884033187785E-2</v>
      </c>
      <c r="M7" s="47">
        <f t="shared" si="3"/>
        <v>2.0287456817346478E-2</v>
      </c>
    </row>
    <row r="8" spans="1:13" x14ac:dyDescent="0.25">
      <c r="A8" s="5" t="s">
        <v>62</v>
      </c>
      <c r="B8" s="6">
        <v>50</v>
      </c>
      <c r="I8" s="64">
        <f t="shared" si="0"/>
        <v>0.7559526299369238</v>
      </c>
      <c r="J8" s="21">
        <f t="shared" si="1"/>
        <v>1.259921049894873</v>
      </c>
      <c r="K8" s="18">
        <v>0.125</v>
      </c>
      <c r="L8" s="19">
        <f t="shared" si="2"/>
        <v>8.1642884033187785E-2</v>
      </c>
      <c r="M8" s="47">
        <f t="shared" si="3"/>
        <v>3.1699151277103862E-2</v>
      </c>
    </row>
    <row r="9" spans="1:13" x14ac:dyDescent="0.25">
      <c r="A9" s="14" t="s">
        <v>28</v>
      </c>
      <c r="B9" s="14">
        <f>IF(B8=aux!G7,IF(B2=aux!F8,aux!G8,IF(B2=aux!F9,aux!G9,IF(B2=aux!F10,aux!G10,IF(B2=aux!F11,aux!G11,1)))),IF(B8=aux!H7,IF(B2=aux!F8,aux!H8,IF(B2=aux!F9,aux!H9,IF(B2=aux!F10,aux!H10,IF(B2=aux!F11,aux!H11,1)))),IF(B8=aux!I7,IF(B2=aux!F8,aux!I8,IF(B2=aux!F9,aux!I9,IF(B2=aux!F10,aux!I10,IF(B2=aux!F11,aux!I11,1)))))))</f>
        <v>0.9</v>
      </c>
      <c r="D9" t="s">
        <v>15</v>
      </c>
      <c r="I9" s="64">
        <f t="shared" si="0"/>
        <v>0.7559526299369238</v>
      </c>
      <c r="J9" s="21">
        <f t="shared" si="1"/>
        <v>1.259921049894873</v>
      </c>
      <c r="K9" s="18">
        <v>0.15</v>
      </c>
      <c r="L9" s="19">
        <f t="shared" si="2"/>
        <v>8.1642884033187785E-2</v>
      </c>
      <c r="M9" s="47">
        <f t="shared" si="3"/>
        <v>4.5646777839029568E-2</v>
      </c>
    </row>
    <row r="10" spans="1:13" x14ac:dyDescent="0.25">
      <c r="A10" s="17" t="s">
        <v>148</v>
      </c>
      <c r="B10" s="59">
        <f>B5*B9</f>
        <v>0.13500000000000001</v>
      </c>
      <c r="D10" s="2" t="s">
        <v>124</v>
      </c>
      <c r="E10" s="3" t="s">
        <v>60</v>
      </c>
      <c r="G10" t="s">
        <v>16</v>
      </c>
      <c r="I10" s="64">
        <f t="shared" si="0"/>
        <v>0.7559526299369238</v>
      </c>
      <c r="J10" s="21">
        <f t="shared" si="1"/>
        <v>1.259921049894873</v>
      </c>
      <c r="K10" s="18">
        <v>0.17499999999999999</v>
      </c>
      <c r="L10" s="19">
        <f t="shared" si="2"/>
        <v>8.1642884033187785E-2</v>
      </c>
      <c r="M10" s="47">
        <f t="shared" si="3"/>
        <v>6.2130336503123572E-2</v>
      </c>
    </row>
    <row r="11" spans="1:13" x14ac:dyDescent="0.25">
      <c r="D11" s="4" t="s">
        <v>38</v>
      </c>
      <c r="E11" s="11" t="s">
        <v>36</v>
      </c>
      <c r="G11" s="14" t="s">
        <v>17</v>
      </c>
      <c r="H11" s="16">
        <f>(IF(E16&lt;H6,1,1/(2*E16)))/(MIN(E16,8*B19^3))^(1/3)</f>
        <v>0.93861141906996881</v>
      </c>
      <c r="I11" s="64">
        <f t="shared" si="0"/>
        <v>0.7559526299369238</v>
      </c>
      <c r="J11" s="21">
        <f t="shared" si="1"/>
        <v>1.259921049894873</v>
      </c>
      <c r="K11" s="18">
        <v>0.2</v>
      </c>
      <c r="L11" s="19">
        <f t="shared" si="2"/>
        <v>8.1642884033187785E-2</v>
      </c>
      <c r="M11" s="47">
        <f t="shared" si="3"/>
        <v>8.114982726938591E-2</v>
      </c>
    </row>
    <row r="12" spans="1:13" x14ac:dyDescent="0.25">
      <c r="A12" t="s">
        <v>42</v>
      </c>
      <c r="D12" t="s">
        <v>39</v>
      </c>
      <c r="E12" s="1">
        <f>MAX(0.5,E7*(IF(E11=aux!A33,0.06*(E4/(2*E5+E4))^0.5*E4/E5^0.5,IF(E11=aux!A34,0.09*E4/E5^0.5,0.1*E4/E5^0.5))))</f>
        <v>0.62353829072479594</v>
      </c>
      <c r="I12" s="64">
        <f t="shared" si="0"/>
        <v>0.7559526299369238</v>
      </c>
      <c r="J12" s="21">
        <f t="shared" si="1"/>
        <v>1.259921049894873</v>
      </c>
      <c r="K12" s="18">
        <v>0.22500000000000001</v>
      </c>
      <c r="L12" s="19">
        <f t="shared" si="2"/>
        <v>8.1642884033187785E-2</v>
      </c>
      <c r="M12" s="47">
        <f t="shared" si="3"/>
        <v>0.10270525013781653</v>
      </c>
    </row>
    <row r="13" spans="1:13" x14ac:dyDescent="0.25">
      <c r="A13" s="2" t="s">
        <v>43</v>
      </c>
      <c r="B13" s="3" t="s">
        <v>46</v>
      </c>
      <c r="D13" t="s">
        <v>40</v>
      </c>
      <c r="E13" s="1">
        <f>MAX(0.25,E12/3)</f>
        <v>0.25</v>
      </c>
      <c r="I13" s="64">
        <f t="shared" si="0"/>
        <v>0.7559526299369238</v>
      </c>
      <c r="J13" s="21">
        <f t="shared" si="1"/>
        <v>1.259921049894873</v>
      </c>
      <c r="K13" s="18">
        <v>0.25</v>
      </c>
      <c r="L13" s="19">
        <f t="shared" si="2"/>
        <v>8.1642884033187785E-2</v>
      </c>
      <c r="M13" s="47">
        <f t="shared" si="3"/>
        <v>0.12679660510841545</v>
      </c>
    </row>
    <row r="14" spans="1:13" x14ac:dyDescent="0.25">
      <c r="A14" s="4" t="s">
        <v>44</v>
      </c>
      <c r="B14" s="11" t="s">
        <v>56</v>
      </c>
      <c r="D14" t="s">
        <v>41</v>
      </c>
      <c r="E14" s="1">
        <f>MAX(0.25,E12/5)</f>
        <v>0.25</v>
      </c>
      <c r="G14" s="12" t="s">
        <v>55</v>
      </c>
      <c r="H14" s="13">
        <f>MIN(B10*B15*B19*H3*H11,0.2)</f>
        <v>6.082201995573399E-2</v>
      </c>
      <c r="I14" s="64">
        <f t="shared" si="0"/>
        <v>0.7559526299369238</v>
      </c>
      <c r="J14" s="21">
        <f t="shared" si="1"/>
        <v>1.259921049894873</v>
      </c>
      <c r="K14" s="18">
        <v>0.27500000000000002</v>
      </c>
      <c r="L14" s="19">
        <f t="shared" si="2"/>
        <v>8.1642884033187785E-2</v>
      </c>
      <c r="M14" s="47">
        <f t="shared" si="3"/>
        <v>0.15342389218118271</v>
      </c>
    </row>
    <row r="15" spans="1:13" x14ac:dyDescent="0.25">
      <c r="A15" s="15" t="s">
        <v>53</v>
      </c>
      <c r="B15" s="14">
        <f>IF(B13=aux!C38,IF(B14=aux!A39,aux!H15,IF(B14=aux!A40,aux!H16,IF(B14=aux!A41,aux!H17,IF(B14=aux!A42,aux!H18,IF(B14=aux!A43,aux!H19,""))))),IF(B13=aux!D38,IF(B14=aux!A39,aux!I15,IF(B14=aux!A40,aux!I16,IF(B14=aux!A41,aux!I17,IF(B14=aux!A42,aux!I18,IF(B14=aux!A43,aux!I19,""))))),IF(B13=aux!E38,IF(B14=aux!A39,aux!J15,IF(B14=aux!A40,aux!J16,IF(B14=aux!A41,aux!J17,IF(B14=aux!A42,aux!J18,IF(B14=aux!A43,aux!J19,""))))),IF(B13=aux!F38,IF(B14=aux!A39,"",IF(B14=aux!A40,"",IF(B14=aux!A41,aux!K17,IF(B14=aux!A42,aux!K18,IF(B14=aux!A43,aux!K19,""))))),IF(B14=aux!A39,"",IF(B14=aux!A40,"",IF(B14=aux!A41,aux!L17,IF(B14=aux!A42,aux!L18,IF(B14=aux!A43,aux!L19,"")))))))))</f>
        <v>0.8</v>
      </c>
      <c r="D15" s="5" t="s">
        <v>145</v>
      </c>
      <c r="E15" s="8">
        <v>0.4</v>
      </c>
      <c r="I15" s="64">
        <f t="shared" si="0"/>
        <v>0.7559526299369238</v>
      </c>
      <c r="J15" s="21">
        <f t="shared" si="1"/>
        <v>1.259921049894873</v>
      </c>
      <c r="K15" s="18">
        <v>0.3</v>
      </c>
      <c r="L15" s="19">
        <f t="shared" si="2"/>
        <v>8.1642884033187785E-2</v>
      </c>
      <c r="M15" s="47">
        <f t="shared" si="3"/>
        <v>0.18258711135611827</v>
      </c>
    </row>
    <row r="16" spans="1:13" x14ac:dyDescent="0.25">
      <c r="D16" s="17" t="s">
        <v>54</v>
      </c>
      <c r="E16" s="28">
        <f>IF(E10=aux!F3,E15,E12)</f>
        <v>0.62353829072479594</v>
      </c>
      <c r="I16" s="64">
        <f t="shared" si="0"/>
        <v>0.7559526299369238</v>
      </c>
      <c r="J16" s="21">
        <f t="shared" si="1"/>
        <v>1.259921049894873</v>
      </c>
      <c r="K16" s="18">
        <v>0.32500000000000001</v>
      </c>
      <c r="L16" s="19">
        <f t="shared" si="2"/>
        <v>8.1642884033187785E-2</v>
      </c>
      <c r="M16" s="47">
        <f t="shared" si="3"/>
        <v>0.21428626263322215</v>
      </c>
    </row>
    <row r="17" spans="1:13" x14ac:dyDescent="0.25">
      <c r="A17" t="s">
        <v>23</v>
      </c>
      <c r="D17" s="32" t="s">
        <v>25</v>
      </c>
      <c r="E17" s="33">
        <f>MAX(0.5,B19/E16^(1/3))</f>
        <v>0.70231219188199623</v>
      </c>
      <c r="I17" s="64">
        <f t="shared" si="0"/>
        <v>0.7559526299369238</v>
      </c>
      <c r="J17" s="21">
        <f t="shared" si="1"/>
        <v>1.259921049894873</v>
      </c>
      <c r="K17" s="18">
        <v>0.35</v>
      </c>
      <c r="L17" s="19">
        <f t="shared" si="2"/>
        <v>8.1642884033187785E-2</v>
      </c>
      <c r="M17" s="47">
        <f t="shared" si="3"/>
        <v>0.24852134601249429</v>
      </c>
    </row>
    <row r="18" spans="1:13" x14ac:dyDescent="0.25">
      <c r="A18" s="5" t="s">
        <v>30</v>
      </c>
      <c r="B18" s="6" t="s">
        <v>32</v>
      </c>
      <c r="I18" s="64">
        <f t="shared" si="0"/>
        <v>0.7559526299369238</v>
      </c>
      <c r="J18" s="21">
        <f t="shared" si="1"/>
        <v>1.259921049894873</v>
      </c>
      <c r="K18" s="18">
        <v>0.375</v>
      </c>
      <c r="L18" s="19">
        <f t="shared" si="2"/>
        <v>8.1642884033187785E-2</v>
      </c>
      <c r="M18" s="47">
        <f t="shared" si="3"/>
        <v>0.28529236149393478</v>
      </c>
    </row>
    <row r="19" spans="1:13" x14ac:dyDescent="0.25">
      <c r="A19" s="14" t="s">
        <v>24</v>
      </c>
      <c r="B19" s="16">
        <f>IF(B18=aux!A15,0.8,0.6)</f>
        <v>0.6</v>
      </c>
      <c r="I19" s="64">
        <f t="shared" si="0"/>
        <v>0.7559526299369238</v>
      </c>
      <c r="J19" s="21">
        <f t="shared" si="1"/>
        <v>1.259921049894873</v>
      </c>
      <c r="K19" s="18">
        <v>0.4</v>
      </c>
      <c r="L19" s="19">
        <f t="shared" si="2"/>
        <v>8.1642884033187785E-2</v>
      </c>
      <c r="M19" s="47">
        <f t="shared" si="3"/>
        <v>0.32459930907754364</v>
      </c>
    </row>
    <row r="20" spans="1:13" x14ac:dyDescent="0.25">
      <c r="I20" s="64">
        <f t="shared" si="0"/>
        <v>0.7559526299369238</v>
      </c>
      <c r="J20" s="21">
        <f t="shared" si="1"/>
        <v>1.259921049894873</v>
      </c>
      <c r="K20" s="18">
        <v>0.42499999999999999</v>
      </c>
      <c r="L20" s="19">
        <f t="shared" si="2"/>
        <v>8.1642884033187785E-2</v>
      </c>
      <c r="M20" s="47">
        <f t="shared" si="3"/>
        <v>0.36644218876332063</v>
      </c>
    </row>
    <row r="21" spans="1:13" x14ac:dyDescent="0.25">
      <c r="I21" s="64">
        <f t="shared" si="0"/>
        <v>0.7559526299369238</v>
      </c>
      <c r="J21" s="21">
        <f t="shared" si="1"/>
        <v>1.259921049894873</v>
      </c>
      <c r="K21" s="18">
        <v>0.45</v>
      </c>
      <c r="L21" s="19">
        <f t="shared" si="2"/>
        <v>8.1642884033187785E-2</v>
      </c>
      <c r="M21" s="47">
        <f t="shared" si="3"/>
        <v>0.41082100055126614</v>
      </c>
    </row>
    <row r="22" spans="1:13" x14ac:dyDescent="0.25">
      <c r="I22" s="64">
        <f t="shared" si="0"/>
        <v>0.7559526299369238</v>
      </c>
      <c r="J22" s="21">
        <f t="shared" si="1"/>
        <v>1.259921049894873</v>
      </c>
      <c r="K22" s="18">
        <v>0.47499999999999998</v>
      </c>
      <c r="L22" s="19">
        <f t="shared" si="2"/>
        <v>8.1642884033187785E-2</v>
      </c>
      <c r="M22" s="47">
        <f t="shared" si="3"/>
        <v>0.45773574444137982</v>
      </c>
    </row>
    <row r="23" spans="1:13" x14ac:dyDescent="0.25">
      <c r="I23" s="64">
        <f t="shared" si="0"/>
        <v>0.7559526299369238</v>
      </c>
      <c r="J23" s="21">
        <f t="shared" si="1"/>
        <v>1.259921049894873</v>
      </c>
      <c r="K23" s="18">
        <v>0.5</v>
      </c>
      <c r="L23" s="19">
        <f t="shared" si="2"/>
        <v>8.1642884033187785E-2</v>
      </c>
      <c r="M23" s="47">
        <f t="shared" si="3"/>
        <v>0.5071864204336618</v>
      </c>
    </row>
    <row r="24" spans="1:13" x14ac:dyDescent="0.25">
      <c r="I24" s="64">
        <f t="shared" si="0"/>
        <v>0.74375771308931216</v>
      </c>
      <c r="J24" s="21">
        <f t="shared" si="1"/>
        <v>1.1805677985544638</v>
      </c>
      <c r="K24" s="18">
        <v>0.52500000000000002</v>
      </c>
      <c r="L24" s="19">
        <f t="shared" si="2"/>
        <v>7.6500793346329268E-2</v>
      </c>
      <c r="M24" s="47">
        <f t="shared" si="3"/>
        <v>0.52395479173520232</v>
      </c>
    </row>
    <row r="25" spans="1:13" x14ac:dyDescent="0.25">
      <c r="I25" s="64">
        <f t="shared" si="0"/>
        <v>0.7323134666821709</v>
      </c>
      <c r="J25" s="21">
        <f t="shared" si="1"/>
        <v>1.1095658586093498</v>
      </c>
      <c r="K25" s="18">
        <v>0.55000000000000004</v>
      </c>
      <c r="L25" s="19">
        <f t="shared" si="2"/>
        <v>7.1899867637885875E-2</v>
      </c>
      <c r="M25" s="47">
        <f t="shared" si="3"/>
        <v>0.54045898407176074</v>
      </c>
    </row>
    <row r="26" spans="1:13" x14ac:dyDescent="0.25">
      <c r="I26" s="64">
        <f t="shared" si="0"/>
        <v>0.72154258639732094</v>
      </c>
      <c r="J26" s="21">
        <f t="shared" si="1"/>
        <v>1.0457138933294507</v>
      </c>
      <c r="K26" s="18">
        <v>0.57499999999999996</v>
      </c>
      <c r="L26" s="19">
        <f t="shared" si="2"/>
        <v>6.7762260287748413E-2</v>
      </c>
      <c r="M26" s="47">
        <f t="shared" si="3"/>
        <v>0.55671489873408375</v>
      </c>
    </row>
    <row r="27" spans="1:13" x14ac:dyDescent="0.25">
      <c r="D27" s="67" t="s">
        <v>149</v>
      </c>
      <c r="E27" s="67"/>
      <c r="F27" s="67"/>
      <c r="I27" s="64">
        <f t="shared" si="0"/>
        <v>0.7113786608980126</v>
      </c>
      <c r="J27" s="21">
        <f t="shared" si="1"/>
        <v>0.98802591791390648</v>
      </c>
      <c r="K27" s="18">
        <v>0.6</v>
      </c>
      <c r="L27" s="19">
        <f t="shared" si="2"/>
        <v>6.4024079480821144E-2</v>
      </c>
      <c r="M27" s="47">
        <f t="shared" si="3"/>
        <v>0.5727368339847323</v>
      </c>
    </row>
    <row r="28" spans="1:13" x14ac:dyDescent="0.25">
      <c r="D28" s="67" t="s">
        <v>54</v>
      </c>
      <c r="E28" s="67" t="s">
        <v>55</v>
      </c>
      <c r="F28" s="67" t="s">
        <v>144</v>
      </c>
      <c r="I28" s="64">
        <f t="shared" si="0"/>
        <v>0.70176425717108781</v>
      </c>
      <c r="J28" s="21">
        <f t="shared" si="1"/>
        <v>0.93568567622811716</v>
      </c>
      <c r="K28" s="18">
        <v>0.625</v>
      </c>
      <c r="L28" s="19">
        <f t="shared" si="2"/>
        <v>6.0632431819582E-2</v>
      </c>
      <c r="M28" s="47">
        <f t="shared" si="3"/>
        <v>0.58853770641123027</v>
      </c>
    </row>
    <row r="29" spans="1:13" x14ac:dyDescent="0.25">
      <c r="D29" s="68">
        <f>H6</f>
        <v>0.5</v>
      </c>
      <c r="E29" s="68">
        <f>INDEX(L3:L163,MATCH(H6,K3:K163,1))</f>
        <v>8.1642884033187785E-2</v>
      </c>
      <c r="F29" s="68">
        <f>INDEX(M3:M163,MATCH(H6,K3:K163,1))</f>
        <v>0.5071864204336618</v>
      </c>
      <c r="I29" s="64">
        <f t="shared" si="0"/>
        <v>0.69264940395859165</v>
      </c>
      <c r="J29" s="21">
        <f t="shared" si="1"/>
        <v>0.88801205635716884</v>
      </c>
      <c r="K29" s="18">
        <v>0.65</v>
      </c>
      <c r="L29" s="19">
        <f t="shared" si="2"/>
        <v>5.7543181251944547E-2</v>
      </c>
      <c r="M29" s="47">
        <f t="shared" si="3"/>
        <v>0.60412923411636787</v>
      </c>
    </row>
    <row r="30" spans="1:13" x14ac:dyDescent="0.25">
      <c r="I30" s="64">
        <f t="shared" si="0"/>
        <v>0.68399037867067869</v>
      </c>
      <c r="J30" s="21">
        <f t="shared" si="1"/>
        <v>0.84443256626009722</v>
      </c>
      <c r="K30" s="18">
        <v>0.67500000000000004</v>
      </c>
      <c r="L30" s="19">
        <f t="shared" si="2"/>
        <v>5.471923029365431E-2</v>
      </c>
      <c r="M30" s="47">
        <f t="shared" si="3"/>
        <v>0.61952208953527921</v>
      </c>
    </row>
    <row r="31" spans="1:13" x14ac:dyDescent="0.25">
      <c r="I31" s="64">
        <f t="shared" si="0"/>
        <v>0.67574872826616372</v>
      </c>
      <c r="J31" s="21">
        <f t="shared" si="1"/>
        <v>0.80446277174543301</v>
      </c>
      <c r="K31" s="18">
        <v>0.7</v>
      </c>
      <c r="L31" s="19">
        <f t="shared" si="2"/>
        <v>5.2129187609104066E-2</v>
      </c>
      <c r="M31" s="47">
        <f t="shared" si="3"/>
        <v>0.63472602785007404</v>
      </c>
    </row>
    <row r="32" spans="1:13" x14ac:dyDescent="0.25">
      <c r="I32" s="64">
        <f t="shared" si="0"/>
        <v>0.66789047238120225</v>
      </c>
      <c r="J32" s="21">
        <f t="shared" si="1"/>
        <v>0.76769019813931305</v>
      </c>
      <c r="K32" s="18">
        <v>0.72499999999999998</v>
      </c>
      <c r="L32" s="19">
        <f t="shared" si="2"/>
        <v>4.9746324839427494E-2</v>
      </c>
      <c r="M32" s="47">
        <f t="shared" si="3"/>
        <v>0.64974999562829683</v>
      </c>
    </row>
    <row r="33" spans="9:13" x14ac:dyDescent="0.25">
      <c r="I33" s="64">
        <f t="shared" si="0"/>
        <v>0.66038544977892533</v>
      </c>
      <c r="J33" s="21">
        <f t="shared" si="1"/>
        <v>0.73376161086547265</v>
      </c>
      <c r="K33" s="18">
        <v>0.75</v>
      </c>
      <c r="L33" s="19">
        <f t="shared" si="2"/>
        <v>4.7547752384082632E-2</v>
      </c>
      <c r="M33" s="47">
        <f t="shared" si="3"/>
        <v>0.6646022233055674</v>
      </c>
    </row>
    <row r="34" spans="9:13" x14ac:dyDescent="0.25">
      <c r="I34" s="64">
        <f t="shared" si="0"/>
        <v>0.6532067785067569</v>
      </c>
      <c r="J34" s="21">
        <f t="shared" si="1"/>
        <v>0.70237288011479238</v>
      </c>
      <c r="K34" s="18">
        <v>0.77500000000000002</v>
      </c>
      <c r="L34" s="19">
        <f t="shared" si="2"/>
        <v>4.5513762631438553E-2</v>
      </c>
      <c r="M34" s="47">
        <f t="shared" si="3"/>
        <v>0.67929030437172777</v>
      </c>
    </row>
    <row r="35" spans="9:13" x14ac:dyDescent="0.25">
      <c r="I35" s="64">
        <f t="shared" si="0"/>
        <v>0.64633040700956501</v>
      </c>
      <c r="J35" s="21">
        <f t="shared" si="1"/>
        <v>0.67326084063496361</v>
      </c>
      <c r="K35" s="18">
        <v>0.8</v>
      </c>
      <c r="L35" s="19">
        <f t="shared" si="2"/>
        <v>4.3627302473145647E-2</v>
      </c>
      <c r="M35" s="47">
        <f t="shared" si="3"/>
        <v>0.69382126353809304</v>
      </c>
    </row>
    <row r="36" spans="9:13" x14ac:dyDescent="0.25">
      <c r="I36" s="64">
        <f t="shared" si="0"/>
        <v>0.63973473855686092</v>
      </c>
      <c r="J36" s="21">
        <f t="shared" si="1"/>
        <v>0.64619670561299092</v>
      </c>
      <c r="K36" s="18">
        <v>0.82499999999999996</v>
      </c>
      <c r="L36" s="19">
        <f t="shared" si="2"/>
        <v>4.187354652372182E-2</v>
      </c>
      <c r="M36" s="47">
        <f t="shared" si="3"/>
        <v>0.70820161571447493</v>
      </c>
    </row>
    <row r="37" spans="9:13" x14ac:dyDescent="0.25">
      <c r="I37" s="64">
        <f t="shared" si="0"/>
        <v>0.6334003151868004</v>
      </c>
      <c r="J37" s="21">
        <f t="shared" si="1"/>
        <v>0.62098070116352988</v>
      </c>
      <c r="K37" s="18">
        <v>0.85</v>
      </c>
      <c r="L37" s="19">
        <f t="shared" si="2"/>
        <v>4.0239549435396746E-2</v>
      </c>
      <c r="M37" s="47">
        <f t="shared" si="3"/>
        <v>0.7224374172750978</v>
      </c>
    </row>
    <row r="38" spans="9:13" x14ac:dyDescent="0.25">
      <c r="I38" s="64">
        <f t="shared" si="0"/>
        <v>0.62730955028965218</v>
      </c>
      <c r="J38" s="21">
        <f t="shared" si="1"/>
        <v>0.59743766694252598</v>
      </c>
      <c r="K38" s="18">
        <v>0.875</v>
      </c>
      <c r="L38" s="19">
        <f t="shared" si="2"/>
        <v>3.8713960817875689E-2</v>
      </c>
      <c r="M38" s="47">
        <f t="shared" si="3"/>
        <v>0.73653431081807452</v>
      </c>
    </row>
    <row r="39" spans="9:13" x14ac:dyDescent="0.25">
      <c r="I39" s="64">
        <f t="shared" si="0"/>
        <v>0.62144650119077183</v>
      </c>
      <c r="J39" s="21">
        <f t="shared" si="1"/>
        <v>0.57541342702849241</v>
      </c>
      <c r="K39" s="18">
        <v>0.9</v>
      </c>
      <c r="L39" s="19">
        <f t="shared" si="2"/>
        <v>3.7286790071446314E-2</v>
      </c>
      <c r="M39" s="47">
        <f t="shared" si="3"/>
        <v>0.75049756440596838</v>
      </c>
    </row>
    <row r="40" spans="9:13" x14ac:dyDescent="0.25">
      <c r="I40" s="64">
        <f t="shared" si="0"/>
        <v>0.61579667482177503</v>
      </c>
      <c r="J40" s="21">
        <f t="shared" si="1"/>
        <v>0.55477177911871622</v>
      </c>
      <c r="K40" s="18">
        <v>0.92500000000000004</v>
      </c>
      <c r="L40" s="19">
        <f t="shared" si="2"/>
        <v>3.5949211286892817E-2</v>
      </c>
      <c r="M40" s="47">
        <f t="shared" si="3"/>
        <v>0.76433210610188029</v>
      </c>
    </row>
    <row r="41" spans="9:13" x14ac:dyDescent="0.25">
      <c r="I41" s="64">
        <f t="shared" si="0"/>
        <v>0.61034686091466062</v>
      </c>
      <c r="J41" s="21">
        <f t="shared" si="1"/>
        <v>0.53539198325847426</v>
      </c>
      <c r="K41" s="18">
        <v>0.95</v>
      </c>
      <c r="L41" s="19">
        <f t="shared" si="2"/>
        <v>3.4693400515149138E-2</v>
      </c>
      <c r="M41" s="47">
        <f t="shared" si="3"/>
        <v>0.77804255447660875</v>
      </c>
    </row>
    <row r="42" spans="9:13" x14ac:dyDescent="0.25">
      <c r="I42" s="64">
        <f t="shared" si="0"/>
        <v>0.60508498820946688</v>
      </c>
      <c r="J42" s="21">
        <f t="shared" si="1"/>
        <v>0.51716665658928795</v>
      </c>
      <c r="K42" s="18">
        <v>0.97499999999999998</v>
      </c>
      <c r="L42" s="19">
        <f t="shared" si="2"/>
        <v>3.3512399346985862E-2</v>
      </c>
      <c r="M42" s="47">
        <f t="shared" si="3"/>
        <v>0.79163324565024118</v>
      </c>
    </row>
    <row r="43" spans="9:13" x14ac:dyDescent="0.25">
      <c r="I43" s="64">
        <f t="shared" si="0"/>
        <v>0.6</v>
      </c>
      <c r="J43" s="21">
        <f t="shared" si="1"/>
        <v>0.5</v>
      </c>
      <c r="K43" s="18">
        <v>1</v>
      </c>
      <c r="L43" s="19">
        <f t="shared" si="2"/>
        <v>3.2400000000000005E-2</v>
      </c>
      <c r="M43" s="47">
        <f t="shared" si="3"/>
        <v>0.80510825734038038</v>
      </c>
    </row>
    <row r="44" spans="9:13" x14ac:dyDescent="0.25">
      <c r="I44" s="64">
        <f t="shared" si="0"/>
        <v>0.59508174600515618</v>
      </c>
      <c r="J44" s="21">
        <f t="shared" si="1"/>
        <v>0.48380629756516769</v>
      </c>
      <c r="K44" s="18">
        <v>1.0249999999999999</v>
      </c>
      <c r="L44" s="19">
        <f t="shared" si="2"/>
        <v>3.1350648082222869E-2</v>
      </c>
      <c r="M44" s="47">
        <f t="shared" si="3"/>
        <v>0.81847143031469027</v>
      </c>
    </row>
    <row r="45" spans="9:13" x14ac:dyDescent="0.25">
      <c r="I45" s="64">
        <f t="shared" si="0"/>
        <v>0.59032088808371808</v>
      </c>
      <c r="J45" s="21">
        <f t="shared" si="1"/>
        <v>0.46850864133628428</v>
      </c>
      <c r="K45" s="18">
        <v>1.05</v>
      </c>
      <c r="L45" s="19">
        <f t="shared" si="2"/>
        <v>3.0359359958591226E-2</v>
      </c>
      <c r="M45" s="47">
        <f t="shared" si="3"/>
        <v>0.83172638758423922</v>
      </c>
    </row>
    <row r="46" spans="9:13" x14ac:dyDescent="0.25">
      <c r="I46" s="64">
        <f t="shared" si="0"/>
        <v>0.5857088177372366</v>
      </c>
      <c r="J46" s="21">
        <f t="shared" si="1"/>
        <v>0.45403784320716023</v>
      </c>
      <c r="K46" s="18">
        <v>1.075</v>
      </c>
      <c r="L46" s="19">
        <f t="shared" si="2"/>
        <v>2.9421652239823987E-2</v>
      </c>
      <c r="M46" s="47">
        <f t="shared" si="3"/>
        <v>0.84487655162353359</v>
      </c>
    </row>
    <row r="47" spans="9:13" x14ac:dyDescent="0.25">
      <c r="I47" s="64">
        <f t="shared" si="0"/>
        <v>0.58123758369087852</v>
      </c>
      <c r="J47" s="21">
        <f t="shared" si="1"/>
        <v>0.4403315027961201</v>
      </c>
      <c r="K47" s="18">
        <v>1.1000000000000001</v>
      </c>
      <c r="L47" s="19">
        <f t="shared" si="2"/>
        <v>2.8533481381188587E-2</v>
      </c>
      <c r="M47" s="47">
        <f t="shared" si="3"/>
        <v>0.85792515986117734</v>
      </c>
    </row>
    <row r="48" spans="9:13" x14ac:dyDescent="0.25">
      <c r="I48" s="64">
        <f t="shared" si="0"/>
        <v>0.57689982812296337</v>
      </c>
      <c r="J48" s="21">
        <f t="shared" si="1"/>
        <v>0.42733320601700991</v>
      </c>
      <c r="K48" s="18">
        <v>1.125</v>
      </c>
      <c r="L48" s="19">
        <f t="shared" si="2"/>
        <v>2.7691191749902248E-2</v>
      </c>
      <c r="M48" s="47">
        <f t="shared" si="3"/>
        <v>0.87087527865008252</v>
      </c>
    </row>
    <row r="49" spans="9:13" x14ac:dyDescent="0.25">
      <c r="I49" s="64">
        <f t="shared" si="0"/>
        <v>0.57268873034348133</v>
      </c>
      <c r="J49" s="21">
        <f t="shared" si="1"/>
        <v>0.41499183358223296</v>
      </c>
      <c r="K49" s="18">
        <v>1.1499999999999999</v>
      </c>
      <c r="L49" s="19">
        <f t="shared" si="2"/>
        <v>2.68914708161287E-2</v>
      </c>
      <c r="M49" s="47">
        <f t="shared" si="3"/>
        <v>0.8837298158968544</v>
      </c>
    </row>
    <row r="50" spans="9:13" x14ac:dyDescent="0.25">
      <c r="I50" s="64">
        <f t="shared" si="0"/>
        <v>0.56859795691045734</v>
      </c>
      <c r="J50" s="21">
        <f t="shared" si="1"/>
        <v>0.40326096234784209</v>
      </c>
      <c r="K50" s="18">
        <v>1.175</v>
      </c>
      <c r="L50" s="19">
        <f t="shared" si="2"/>
        <v>2.6131310360140172E-2</v>
      </c>
      <c r="M50" s="47">
        <f t="shared" si="3"/>
        <v>0.89649153250531322</v>
      </c>
    </row>
    <row r="51" spans="9:13" x14ac:dyDescent="0.25">
      <c r="I51" s="64">
        <f t="shared" si="0"/>
        <v>0.56462161732861704</v>
      </c>
      <c r="J51" s="21">
        <f t="shared" si="1"/>
        <v>0.3920983453670952</v>
      </c>
      <c r="K51" s="18">
        <v>1.2</v>
      </c>
      <c r="L51" s="19">
        <f t="shared" si="2"/>
        <v>2.5407972779787773E-2</v>
      </c>
      <c r="M51" s="47">
        <f t="shared" si="3"/>
        <v>0.90916305276830001</v>
      </c>
    </row>
    <row r="52" spans="9:13" x14ac:dyDescent="0.25">
      <c r="I52" s="64">
        <f t="shared" si="0"/>
        <v>0.56075422460375823</v>
      </c>
      <c r="J52" s="21">
        <f t="shared" si="1"/>
        <v>0.3814654589141212</v>
      </c>
      <c r="K52" s="18">
        <v>1.2250000000000001</v>
      </c>
      <c r="L52" s="19">
        <f t="shared" si="2"/>
        <v>2.4718961737635058E-2</v>
      </c>
      <c r="M52" s="47">
        <f t="shared" si="3"/>
        <v>0.92174687382426723</v>
      </c>
    </row>
    <row r="53" spans="9:13" x14ac:dyDescent="0.25">
      <c r="I53" s="64">
        <f t="shared" si="0"/>
        <v>0.55699066003353337</v>
      </c>
      <c r="J53" s="21">
        <f t="shared" si="1"/>
        <v>0.3713271066890223</v>
      </c>
      <c r="K53" s="18">
        <v>1.25</v>
      </c>
      <c r="L53" s="19">
        <f t="shared" si="2"/>
        <v>2.406199651344865E-2</v>
      </c>
      <c r="M53" s="47">
        <f t="shared" si="3"/>
        <v>0.93424537428013843</v>
      </c>
    </row>
    <row r="54" spans="9:13" x14ac:dyDescent="0.25">
      <c r="I54" s="64">
        <f t="shared" si="0"/>
        <v>0.55332614170500327</v>
      </c>
      <c r="J54" s="21">
        <f t="shared" si="1"/>
        <v>0.36165107300980615</v>
      </c>
      <c r="K54" s="18">
        <v>1.2749999999999999</v>
      </c>
      <c r="L54" s="19">
        <f t="shared" si="2"/>
        <v>2.3434989531035441E-2</v>
      </c>
      <c r="M54" s="47">
        <f t="shared" si="3"/>
        <v>0.94666082208910707</v>
      </c>
    </row>
    <row r="55" spans="9:13" x14ac:dyDescent="0.25">
      <c r="I55" s="64">
        <f t="shared" si="0"/>
        <v>0.54975619624450733</v>
      </c>
      <c r="J55" s="21">
        <f t="shared" si="1"/>
        <v>0.35240781810545341</v>
      </c>
      <c r="K55" s="18">
        <v>1.3</v>
      </c>
      <c r="L55" s="19">
        <f t="shared" si="2"/>
        <v>2.2836026613233383E-2</v>
      </c>
      <c r="M55" s="47">
        <f t="shared" si="3"/>
        <v>0.9589953817610648</v>
      </c>
    </row>
    <row r="56" spans="9:13" x14ac:dyDescent="0.25">
      <c r="I56" s="64">
        <f t="shared" si="0"/>
        <v>0.54627663342869037</v>
      </c>
      <c r="J56" s="21">
        <f t="shared" si="1"/>
        <v>0.34357020970357888</v>
      </c>
      <c r="K56" s="18">
        <v>1.325</v>
      </c>
      <c r="L56" s="19">
        <f t="shared" si="2"/>
        <v>2.2263349588791916E-2</v>
      </c>
      <c r="M56" s="47">
        <f t="shared" si="3"/>
        <v>0.97125112097390687</v>
      </c>
    </row>
    <row r="57" spans="9:13" x14ac:dyDescent="0.25">
      <c r="I57" s="64">
        <f t="shared" si="0"/>
        <v>0.54288352331898126</v>
      </c>
      <c r="J57" s="21">
        <f t="shared" si="1"/>
        <v>0.33511328599937112</v>
      </c>
      <c r="K57" s="18">
        <v>1.35</v>
      </c>
      <c r="L57" s="19">
        <f t="shared" si="2"/>
        <v>2.1715340932759251E-2</v>
      </c>
      <c r="M57" s="47">
        <f t="shared" si="3"/>
        <v>0.98343001664583918</v>
      </c>
    </row>
    <row r="58" spans="9:13" x14ac:dyDescent="0.25">
      <c r="I58" s="64">
        <f t="shared" si="0"/>
        <v>0.53957317562713092</v>
      </c>
      <c r="J58" s="21">
        <f t="shared" si="1"/>
        <v>0.32701404583462484</v>
      </c>
      <c r="K58" s="18">
        <v>1.375</v>
      </c>
      <c r="L58" s="19">
        <f t="shared" si="2"/>
        <v>2.1190510170083693E-2</v>
      </c>
      <c r="M58" s="47">
        <f t="shared" si="3"/>
        <v>0.99553396052177467</v>
      </c>
    </row>
    <row r="59" spans="9:13" x14ac:dyDescent="0.25">
      <c r="I59" s="64">
        <f t="shared" si="0"/>
        <v>0.53634212105794055</v>
      </c>
      <c r="J59" s="21">
        <f t="shared" si="1"/>
        <v>0.31925126253448843</v>
      </c>
      <c r="K59" s="18">
        <v>1.4</v>
      </c>
      <c r="L59" s="19">
        <f t="shared" si="2"/>
        <v>2.0687481812234853E-2</v>
      </c>
      <c r="M59" s="47">
        <f t="shared" si="3"/>
        <v>1.0075647643208041</v>
      </c>
    </row>
    <row r="60" spans="9:13" x14ac:dyDescent="0.25">
      <c r="I60" s="64">
        <f t="shared" si="0"/>
        <v>0.53318709440817036</v>
      </c>
      <c r="J60" s="21">
        <f t="shared" si="1"/>
        <v>0.31180531836735109</v>
      </c>
      <c r="K60" s="18">
        <v>1.425</v>
      </c>
      <c r="L60" s="19">
        <f t="shared" si="2"/>
        <v>2.0204984630204353E-2</v>
      </c>
      <c r="M60" s="47">
        <f t="shared" si="3"/>
        <v>1.0195241644864395</v>
      </c>
    </row>
    <row r="61" spans="9:13" x14ac:dyDescent="0.25">
      <c r="I61" s="64">
        <f t="shared" si="0"/>
        <v>0.5301050192287291</v>
      </c>
      <c r="J61" s="21">
        <f t="shared" si="1"/>
        <v>0.30465805702800519</v>
      </c>
      <c r="K61" s="18">
        <v>1.45</v>
      </c>
      <c r="L61" s="19">
        <f t="shared" si="2"/>
        <v>1.9741842095414741E-2</v>
      </c>
      <c r="M61" s="47">
        <f t="shared" si="3"/>
        <v>1.0314138265766915</v>
      </c>
    </row>
    <row r="62" spans="9:13" x14ac:dyDescent="0.25">
      <c r="I62" s="64">
        <f t="shared" si="0"/>
        <v>0.52709299388135888</v>
      </c>
      <c r="J62" s="21">
        <f t="shared" si="1"/>
        <v>0.29779265191037224</v>
      </c>
      <c r="K62" s="18">
        <v>1.4750000000000001</v>
      </c>
      <c r="L62" s="19">
        <f t="shared" si="2"/>
        <v>1.9296963843792123E-2</v>
      </c>
      <c r="M62" s="47">
        <f t="shared" si="3"/>
        <v>1.0432353493270221</v>
      </c>
    </row>
    <row r="63" spans="9:13" x14ac:dyDescent="0.25">
      <c r="I63" s="64">
        <f t="shared" si="0"/>
        <v>0.52414827884177928</v>
      </c>
      <c r="J63" s="21">
        <f t="shared" si="1"/>
        <v>0.29119348824543295</v>
      </c>
      <c r="K63" s="18">
        <v>1.5</v>
      </c>
      <c r="L63" s="19">
        <f t="shared" si="2"/>
        <v>1.8869338038304057E-2</v>
      </c>
      <c r="M63" s="47">
        <f t="shared" si="3"/>
        <v>1.0549902684156616</v>
      </c>
    </row>
    <row r="64" spans="9:13" x14ac:dyDescent="0.25">
      <c r="I64" s="64">
        <f t="shared" si="0"/>
        <v>0.52126828511915058</v>
      </c>
      <c r="J64" s="21">
        <f t="shared" si="1"/>
        <v>0.2848460574421588</v>
      </c>
      <c r="K64" s="18">
        <v>1.5249999999999999</v>
      </c>
      <c r="L64" s="19">
        <f t="shared" si="2"/>
        <v>1.8458024522251894E-2</v>
      </c>
      <c r="M64" s="47">
        <f t="shared" si="3"/>
        <v>1.0666800599576816</v>
      </c>
    </row>
    <row r="65" spans="9:13" x14ac:dyDescent="0.25">
      <c r="I65" s="64">
        <f t="shared" si="0"/>
        <v>0.51845056367719233</v>
      </c>
      <c r="J65" s="21">
        <f t="shared" si="1"/>
        <v>0.27873686219203891</v>
      </c>
      <c r="K65" s="18">
        <v>1.55</v>
      </c>
      <c r="L65" s="19">
        <f t="shared" si="2"/>
        <v>1.8062148670044124E-2</v>
      </c>
      <c r="M65" s="47">
        <f t="shared" si="3"/>
        <v>1.0783061437514794</v>
      </c>
    </row>
    <row r="66" spans="9:13" x14ac:dyDescent="0.25">
      <c r="I66" s="64">
        <f t="shared" si="0"/>
        <v>0.51569279575571925</v>
      </c>
      <c r="J66" s="21">
        <f t="shared" si="1"/>
        <v>0.27285333108768217</v>
      </c>
      <c r="K66" s="18">
        <v>1.575</v>
      </c>
      <c r="L66" s="19">
        <f t="shared" si="2"/>
        <v>1.7680895854481807E-2</v>
      </c>
      <c r="M66" s="47">
        <f t="shared" si="3"/>
        <v>1.089869886298924</v>
      </c>
    </row>
    <row r="67" spans="9:13" x14ac:dyDescent="0.25">
      <c r="I67" s="64">
        <f t="shared" si="0"/>
        <v>0.51299278400300907</v>
      </c>
      <c r="J67" s="21">
        <f t="shared" si="1"/>
        <v>0.26718374166823389</v>
      </c>
      <c r="K67" s="18">
        <v>1.6</v>
      </c>
      <c r="L67" s="19">
        <f t="shared" si="2"/>
        <v>1.731350646010156E-2</v>
      </c>
      <c r="M67" s="47">
        <f t="shared" si="3"/>
        <v>1.1013726036182743</v>
      </c>
    </row>
    <row r="68" spans="9:13" x14ac:dyDescent="0.25">
      <c r="I68" s="64">
        <f t="shared" ref="I68:I131" si="4">MAX(0.5,$B$19/(MAX(0.5,K68))^(1/3))</f>
        <v>0.51034844433958815</v>
      </c>
      <c r="J68" s="21">
        <f t="shared" ref="J68:J131" si="5">IF(K68&lt;$H$6,1/$H$6^(1/3),1/(2*K68*(MIN(K68,(1/$H$6)^3*$B$19^3))^(1/3)))</f>
        <v>0.26171715094337855</v>
      </c>
      <c r="K68" s="18">
        <v>1.625</v>
      </c>
      <c r="L68" s="19">
        <f t="shared" ref="L68:L131" si="6">MIN(0.2,$B$10*$B$15*$B$19*$H$3*J68)</f>
        <v>1.6959271381130934E-2</v>
      </c>
      <c r="M68" s="47">
        <f t="shared" ref="M68:M131" si="7">L68*981*K68^2/(4*PI()^2)</f>
        <v>1.1128155638670956</v>
      </c>
    </row>
    <row r="69" spans="9:13" x14ac:dyDescent="0.25">
      <c r="I69" s="64">
        <f t="shared" si="4"/>
        <v>0.50775779848288116</v>
      </c>
      <c r="J69" s="21">
        <f t="shared" si="5"/>
        <v>0.25644333256711171</v>
      </c>
      <c r="K69" s="18">
        <v>1.65</v>
      </c>
      <c r="L69" s="19">
        <f t="shared" si="6"/>
        <v>1.6617527950348841E-2</v>
      </c>
      <c r="M69" s="47">
        <f t="shared" si="7"/>
        <v>1.1241999897907362</v>
      </c>
    </row>
    <row r="70" spans="9:13" x14ac:dyDescent="0.25">
      <c r="I70" s="64">
        <f t="shared" si="4"/>
        <v>0.5052189670699383</v>
      </c>
      <c r="J70" s="21">
        <f t="shared" si="5"/>
        <v>0.25135271993529268</v>
      </c>
      <c r="K70" s="18">
        <v>1.675</v>
      </c>
      <c r="L70" s="19">
        <f t="shared" si="6"/>
        <v>1.6287656251806969E-2</v>
      </c>
      <c r="M70" s="47">
        <f t="shared" si="7"/>
        <v>1.1355270610104167</v>
      </c>
    </row>
    <row r="71" spans="9:13" x14ac:dyDescent="0.25">
      <c r="I71" s="64">
        <f t="shared" si="4"/>
        <v>0.50273016332225806</v>
      </c>
      <c r="J71" s="21">
        <f t="shared" si="5"/>
        <v>0.24643635456973437</v>
      </c>
      <c r="K71" s="18">
        <v>1.7</v>
      </c>
      <c r="L71" s="19">
        <f t="shared" si="6"/>
        <v>1.596907577611879E-2</v>
      </c>
      <c r="M71" s="47">
        <f t="shared" si="7"/>
        <v>1.1467979161636794</v>
      </c>
    </row>
    <row r="72" spans="9:13" x14ac:dyDescent="0.25">
      <c r="I72" s="64">
        <f t="shared" si="4"/>
        <v>0.5002896872026994</v>
      </c>
      <c r="J72" s="21">
        <f t="shared" si="5"/>
        <v>0.24168583922835721</v>
      </c>
      <c r="K72" s="18">
        <v>1.7250000000000001</v>
      </c>
      <c r="L72" s="19">
        <f t="shared" si="6"/>
        <v>1.566124238199755E-2</v>
      </c>
      <c r="M72" s="47">
        <f t="shared" si="7"/>
        <v>1.158013654908747</v>
      </c>
    </row>
    <row r="73" spans="9:13" x14ac:dyDescent="0.25">
      <c r="I73" s="64">
        <f t="shared" si="4"/>
        <v>0.5</v>
      </c>
      <c r="J73" s="21">
        <f t="shared" si="5"/>
        <v>0.23809523809523808</v>
      </c>
      <c r="K73" s="18">
        <v>1.75</v>
      </c>
      <c r="L73" s="19">
        <f t="shared" si="6"/>
        <v>1.542857142857143E-2</v>
      </c>
      <c r="M73" s="47">
        <f t="shared" si="7"/>
        <v>1.1741162086213879</v>
      </c>
    </row>
    <row r="74" spans="9:13" x14ac:dyDescent="0.25">
      <c r="I74" s="64">
        <f t="shared" si="4"/>
        <v>0.5</v>
      </c>
      <c r="J74" s="21">
        <f t="shared" si="5"/>
        <v>0.23474178403755869</v>
      </c>
      <c r="K74" s="18">
        <v>1.7749999999999999</v>
      </c>
      <c r="L74" s="19">
        <f t="shared" si="6"/>
        <v>1.5211267605633806E-2</v>
      </c>
      <c r="M74" s="47">
        <f t="shared" si="7"/>
        <v>1.190889297315979</v>
      </c>
    </row>
    <row r="75" spans="9:13" x14ac:dyDescent="0.25">
      <c r="I75" s="64">
        <f t="shared" si="4"/>
        <v>0.5</v>
      </c>
      <c r="J75" s="21">
        <f t="shared" si="5"/>
        <v>0.23148148148148145</v>
      </c>
      <c r="K75" s="18">
        <v>1.8</v>
      </c>
      <c r="L75" s="19">
        <f t="shared" si="6"/>
        <v>1.5000000000000001E-2</v>
      </c>
      <c r="M75" s="47">
        <f t="shared" si="7"/>
        <v>1.2076623860105704</v>
      </c>
    </row>
    <row r="76" spans="9:13" x14ac:dyDescent="0.25">
      <c r="I76" s="64">
        <f t="shared" si="4"/>
        <v>0.5</v>
      </c>
      <c r="J76" s="21">
        <f t="shared" si="5"/>
        <v>0.22831050228310504</v>
      </c>
      <c r="K76" s="18">
        <v>1.825</v>
      </c>
      <c r="L76" s="19">
        <f t="shared" si="6"/>
        <v>1.4794520547945209E-2</v>
      </c>
      <c r="M76" s="47">
        <f t="shared" si="7"/>
        <v>1.2244354747051618</v>
      </c>
    </row>
    <row r="77" spans="9:13" x14ac:dyDescent="0.25">
      <c r="I77" s="64">
        <f t="shared" si="4"/>
        <v>0.5</v>
      </c>
      <c r="J77" s="21">
        <f t="shared" si="5"/>
        <v>0.2252252252252252</v>
      </c>
      <c r="K77" s="18">
        <v>1.85</v>
      </c>
      <c r="L77" s="19">
        <f t="shared" si="6"/>
        <v>1.4594594594594595E-2</v>
      </c>
      <c r="M77" s="47">
        <f t="shared" si="7"/>
        <v>1.2412085633997529</v>
      </c>
    </row>
    <row r="78" spans="9:13" x14ac:dyDescent="0.25">
      <c r="I78" s="64">
        <f t="shared" si="4"/>
        <v>0.5</v>
      </c>
      <c r="J78" s="21">
        <f t="shared" si="5"/>
        <v>0.22222222222222221</v>
      </c>
      <c r="K78" s="18">
        <v>1.875</v>
      </c>
      <c r="L78" s="19">
        <f t="shared" si="6"/>
        <v>1.4400000000000001E-2</v>
      </c>
      <c r="M78" s="47">
        <f t="shared" si="7"/>
        <v>1.2579816520943443</v>
      </c>
    </row>
    <row r="79" spans="9:13" x14ac:dyDescent="0.25">
      <c r="I79" s="64">
        <f t="shared" si="4"/>
        <v>0.5</v>
      </c>
      <c r="J79" s="21">
        <f t="shared" si="5"/>
        <v>0.2192982456140351</v>
      </c>
      <c r="K79" s="18">
        <v>1.9</v>
      </c>
      <c r="L79" s="19">
        <f t="shared" si="6"/>
        <v>1.4210526315789477E-2</v>
      </c>
      <c r="M79" s="47">
        <f t="shared" si="7"/>
        <v>1.2747547407889355</v>
      </c>
    </row>
    <row r="80" spans="9:13" x14ac:dyDescent="0.25">
      <c r="I80" s="64">
        <f t="shared" si="4"/>
        <v>0.5</v>
      </c>
      <c r="J80" s="21">
        <f t="shared" si="5"/>
        <v>0.21645021645021645</v>
      </c>
      <c r="K80" s="18">
        <v>1.925</v>
      </c>
      <c r="L80" s="19">
        <f t="shared" si="6"/>
        <v>1.4025974025974029E-2</v>
      </c>
      <c r="M80" s="47">
        <f t="shared" si="7"/>
        <v>1.2915278294835271</v>
      </c>
    </row>
    <row r="81" spans="9:13" x14ac:dyDescent="0.25">
      <c r="I81" s="64">
        <f t="shared" si="4"/>
        <v>0.5</v>
      </c>
      <c r="J81" s="21">
        <f t="shared" si="5"/>
        <v>0.21367521367521369</v>
      </c>
      <c r="K81" s="18">
        <v>1.95</v>
      </c>
      <c r="L81" s="19">
        <f t="shared" si="6"/>
        <v>1.384615384615385E-2</v>
      </c>
      <c r="M81" s="47">
        <f t="shared" si="7"/>
        <v>1.3083009181781182</v>
      </c>
    </row>
    <row r="82" spans="9:13" x14ac:dyDescent="0.25">
      <c r="I82" s="64">
        <f t="shared" si="4"/>
        <v>0.5</v>
      </c>
      <c r="J82" s="21">
        <f t="shared" si="5"/>
        <v>0.21097046413502107</v>
      </c>
      <c r="K82" s="18">
        <v>1.9750000000000001</v>
      </c>
      <c r="L82" s="19">
        <f t="shared" si="6"/>
        <v>1.3670886075949368E-2</v>
      </c>
      <c r="M82" s="47">
        <f t="shared" si="7"/>
        <v>1.3250740068727092</v>
      </c>
    </row>
    <row r="83" spans="9:13" x14ac:dyDescent="0.25">
      <c r="I83" s="64">
        <f t="shared" si="4"/>
        <v>0.5</v>
      </c>
      <c r="J83" s="21">
        <f t="shared" si="5"/>
        <v>0.20833333333333334</v>
      </c>
      <c r="K83" s="18">
        <v>2</v>
      </c>
      <c r="L83" s="19">
        <f t="shared" si="6"/>
        <v>1.3500000000000003E-2</v>
      </c>
      <c r="M83" s="47">
        <f t="shared" si="7"/>
        <v>1.3418470955673005</v>
      </c>
    </row>
    <row r="84" spans="9:13" x14ac:dyDescent="0.25">
      <c r="I84" s="64">
        <f t="shared" si="4"/>
        <v>0.5</v>
      </c>
      <c r="J84" s="21">
        <f t="shared" si="5"/>
        <v>0.20576131687242802</v>
      </c>
      <c r="K84" s="18">
        <v>2.0249999999999999</v>
      </c>
      <c r="L84" s="19">
        <f t="shared" si="6"/>
        <v>1.3333333333333338E-2</v>
      </c>
      <c r="M84" s="47">
        <f t="shared" si="7"/>
        <v>1.3586201842618919</v>
      </c>
    </row>
    <row r="85" spans="9:13" x14ac:dyDescent="0.25">
      <c r="I85" s="64">
        <f t="shared" si="4"/>
        <v>0.5</v>
      </c>
      <c r="J85" s="21">
        <f t="shared" si="5"/>
        <v>0.20325203252032525</v>
      </c>
      <c r="K85" s="18">
        <v>2.0499999999999998</v>
      </c>
      <c r="L85" s="19">
        <f t="shared" si="6"/>
        <v>1.3170731707317078E-2</v>
      </c>
      <c r="M85" s="47">
        <f t="shared" si="7"/>
        <v>1.3753932729564833</v>
      </c>
    </row>
    <row r="86" spans="9:13" x14ac:dyDescent="0.25">
      <c r="I86" s="64">
        <f t="shared" si="4"/>
        <v>0.5</v>
      </c>
      <c r="J86" s="21">
        <f t="shared" si="5"/>
        <v>0.20080321285140559</v>
      </c>
      <c r="K86" s="18">
        <v>2.0750000000000002</v>
      </c>
      <c r="L86" s="19">
        <f t="shared" si="6"/>
        <v>1.3012048192771084E-2</v>
      </c>
      <c r="M86" s="47">
        <f t="shared" si="7"/>
        <v>1.3921663616510744</v>
      </c>
    </row>
    <row r="87" spans="9:13" x14ac:dyDescent="0.25">
      <c r="I87" s="64">
        <f t="shared" si="4"/>
        <v>0.5</v>
      </c>
      <c r="J87" s="21">
        <f t="shared" si="5"/>
        <v>0.1984126984126984</v>
      </c>
      <c r="K87" s="18">
        <v>2.1</v>
      </c>
      <c r="L87" s="19">
        <f t="shared" si="6"/>
        <v>1.2857142857142859E-2</v>
      </c>
      <c r="M87" s="47">
        <f t="shared" si="7"/>
        <v>1.4089394503456656</v>
      </c>
    </row>
    <row r="88" spans="9:13" x14ac:dyDescent="0.25">
      <c r="I88" s="64">
        <f t="shared" si="4"/>
        <v>0.5</v>
      </c>
      <c r="J88" s="21">
        <f t="shared" si="5"/>
        <v>0.19607843137254904</v>
      </c>
      <c r="K88" s="18">
        <v>2.125</v>
      </c>
      <c r="L88" s="19">
        <f t="shared" si="6"/>
        <v>1.270588235294118E-2</v>
      </c>
      <c r="M88" s="47">
        <f t="shared" si="7"/>
        <v>1.425712539040257</v>
      </c>
    </row>
    <row r="89" spans="9:13" x14ac:dyDescent="0.25">
      <c r="I89" s="64">
        <f t="shared" si="4"/>
        <v>0.5</v>
      </c>
      <c r="J89" s="21">
        <f t="shared" si="5"/>
        <v>0.19379844961240314</v>
      </c>
      <c r="K89" s="18">
        <v>2.15</v>
      </c>
      <c r="L89" s="19">
        <f t="shared" si="6"/>
        <v>1.2558139534883725E-2</v>
      </c>
      <c r="M89" s="47">
        <f t="shared" si="7"/>
        <v>1.4424856277348481</v>
      </c>
    </row>
    <row r="90" spans="9:13" x14ac:dyDescent="0.25">
      <c r="I90" s="64">
        <f t="shared" si="4"/>
        <v>0.5</v>
      </c>
      <c r="J90" s="21">
        <f t="shared" si="5"/>
        <v>0.19157088122605365</v>
      </c>
      <c r="K90" s="18">
        <v>2.1749999999999998</v>
      </c>
      <c r="L90" s="19">
        <f t="shared" si="6"/>
        <v>1.2413793103448279E-2</v>
      </c>
      <c r="M90" s="47">
        <f t="shared" si="7"/>
        <v>1.4592587164294391</v>
      </c>
    </row>
    <row r="91" spans="9:13" x14ac:dyDescent="0.25">
      <c r="I91" s="64">
        <f t="shared" si="4"/>
        <v>0.5</v>
      </c>
      <c r="J91" s="21">
        <f t="shared" si="5"/>
        <v>0.18939393939393939</v>
      </c>
      <c r="K91" s="18">
        <v>2.2000000000000002</v>
      </c>
      <c r="L91" s="19">
        <f t="shared" si="6"/>
        <v>1.2272727272727275E-2</v>
      </c>
      <c r="M91" s="47">
        <f t="shared" si="7"/>
        <v>1.4760318051240309</v>
      </c>
    </row>
    <row r="92" spans="9:13" x14ac:dyDescent="0.25">
      <c r="I92" s="64">
        <f t="shared" si="4"/>
        <v>0.5</v>
      </c>
      <c r="J92" s="21">
        <f t="shared" si="5"/>
        <v>0.18726591760299627</v>
      </c>
      <c r="K92" s="18">
        <v>2.2250000000000001</v>
      </c>
      <c r="L92" s="19">
        <f t="shared" si="6"/>
        <v>1.2134831460674161E-2</v>
      </c>
      <c r="M92" s="47">
        <f t="shared" si="7"/>
        <v>1.492804893818622</v>
      </c>
    </row>
    <row r="93" spans="9:13" x14ac:dyDescent="0.25">
      <c r="I93" s="64">
        <f t="shared" si="4"/>
        <v>0.5</v>
      </c>
      <c r="J93" s="21">
        <f t="shared" si="5"/>
        <v>0.1851851851851852</v>
      </c>
      <c r="K93" s="18">
        <v>2.25</v>
      </c>
      <c r="L93" s="19">
        <f t="shared" si="6"/>
        <v>1.2000000000000004E-2</v>
      </c>
      <c r="M93" s="47">
        <f t="shared" si="7"/>
        <v>1.5095779825132134</v>
      </c>
    </row>
    <row r="94" spans="9:13" x14ac:dyDescent="0.25">
      <c r="I94" s="64">
        <f t="shared" si="4"/>
        <v>0.5</v>
      </c>
      <c r="J94" s="21">
        <f t="shared" si="5"/>
        <v>0.18315018315018314</v>
      </c>
      <c r="K94" s="18">
        <v>2.2749999999999999</v>
      </c>
      <c r="L94" s="19">
        <f t="shared" si="6"/>
        <v>1.1868131868131869E-2</v>
      </c>
      <c r="M94" s="47">
        <f t="shared" si="7"/>
        <v>1.5263510712078041</v>
      </c>
    </row>
    <row r="95" spans="9:13" x14ac:dyDescent="0.25">
      <c r="I95" s="64">
        <f t="shared" si="4"/>
        <v>0.5</v>
      </c>
      <c r="J95" s="21">
        <f t="shared" si="5"/>
        <v>0.1811594202898551</v>
      </c>
      <c r="K95" s="18">
        <v>2.2999999999999998</v>
      </c>
      <c r="L95" s="19">
        <f t="shared" si="6"/>
        <v>1.1739130434782613E-2</v>
      </c>
      <c r="M95" s="47">
        <f t="shared" si="7"/>
        <v>1.5431241599023957</v>
      </c>
    </row>
    <row r="96" spans="9:13" x14ac:dyDescent="0.25">
      <c r="I96" s="64">
        <f t="shared" si="4"/>
        <v>0.5</v>
      </c>
      <c r="J96" s="21">
        <f t="shared" si="5"/>
        <v>0.17921146953405018</v>
      </c>
      <c r="K96" s="18">
        <v>2.3250000000000002</v>
      </c>
      <c r="L96" s="19">
        <f t="shared" si="6"/>
        <v>1.1612903225806454E-2</v>
      </c>
      <c r="M96" s="47">
        <f t="shared" si="7"/>
        <v>1.5598972485969871</v>
      </c>
    </row>
    <row r="97" spans="9:13" x14ac:dyDescent="0.25">
      <c r="I97" s="64">
        <f t="shared" si="4"/>
        <v>0.5</v>
      </c>
      <c r="J97" s="21">
        <f t="shared" si="5"/>
        <v>0.1773049645390071</v>
      </c>
      <c r="K97" s="18">
        <v>2.35</v>
      </c>
      <c r="L97" s="19">
        <f t="shared" si="6"/>
        <v>1.1489361702127662E-2</v>
      </c>
      <c r="M97" s="47">
        <f t="shared" si="7"/>
        <v>1.5766703372915785</v>
      </c>
    </row>
    <row r="98" spans="9:13" x14ac:dyDescent="0.25">
      <c r="I98" s="64">
        <f t="shared" si="4"/>
        <v>0.5</v>
      </c>
      <c r="J98" s="21">
        <f t="shared" si="5"/>
        <v>0.17543859649122806</v>
      </c>
      <c r="K98" s="18">
        <v>2.375</v>
      </c>
      <c r="L98" s="19">
        <f t="shared" si="6"/>
        <v>1.136842105263158E-2</v>
      </c>
      <c r="M98" s="47">
        <f t="shared" si="7"/>
        <v>1.5934434259861694</v>
      </c>
    </row>
    <row r="99" spans="9:13" x14ac:dyDescent="0.25">
      <c r="I99" s="64">
        <f t="shared" si="4"/>
        <v>0.5</v>
      </c>
      <c r="J99" s="21">
        <f t="shared" si="5"/>
        <v>0.1736111111111111</v>
      </c>
      <c r="K99" s="18">
        <v>2.4</v>
      </c>
      <c r="L99" s="19">
        <f t="shared" si="6"/>
        <v>1.1250000000000001E-2</v>
      </c>
      <c r="M99" s="47">
        <f t="shared" si="7"/>
        <v>1.6102165146807605</v>
      </c>
    </row>
    <row r="100" spans="9:13" x14ac:dyDescent="0.25">
      <c r="I100" s="64">
        <f t="shared" si="4"/>
        <v>0.5</v>
      </c>
      <c r="J100" s="21">
        <f t="shared" si="5"/>
        <v>0.17182130584192443</v>
      </c>
      <c r="K100" s="18">
        <v>2.4249999999999998</v>
      </c>
      <c r="L100" s="19">
        <f t="shared" si="6"/>
        <v>1.1134020618556704E-2</v>
      </c>
      <c r="M100" s="47">
        <f t="shared" si="7"/>
        <v>1.6269896033753521</v>
      </c>
    </row>
    <row r="101" spans="9:13" x14ac:dyDescent="0.25">
      <c r="I101" s="64">
        <f t="shared" si="4"/>
        <v>0.5</v>
      </c>
      <c r="J101" s="21">
        <f t="shared" si="5"/>
        <v>0.17006802721088435</v>
      </c>
      <c r="K101" s="18">
        <v>2.4500000000000002</v>
      </c>
      <c r="L101" s="19">
        <f t="shared" si="6"/>
        <v>1.1020408163265308E-2</v>
      </c>
      <c r="M101" s="47">
        <f t="shared" si="7"/>
        <v>1.6437626920699437</v>
      </c>
    </row>
    <row r="102" spans="9:13" x14ac:dyDescent="0.25">
      <c r="I102" s="64">
        <f t="shared" si="4"/>
        <v>0.5</v>
      </c>
      <c r="J102" s="21">
        <f t="shared" si="5"/>
        <v>0.16835016835016833</v>
      </c>
      <c r="K102" s="18">
        <v>2.4750000000000001</v>
      </c>
      <c r="L102" s="19">
        <f t="shared" si="6"/>
        <v>1.090909090909091E-2</v>
      </c>
      <c r="M102" s="47">
        <f t="shared" si="7"/>
        <v>1.6605357807645345</v>
      </c>
    </row>
    <row r="103" spans="9:13" x14ac:dyDescent="0.25">
      <c r="I103" s="64">
        <f t="shared" si="4"/>
        <v>0.5</v>
      </c>
      <c r="J103" s="21">
        <f t="shared" si="5"/>
        <v>0.16666666666666666</v>
      </c>
      <c r="K103" s="18">
        <v>2.5</v>
      </c>
      <c r="L103" s="19">
        <f t="shared" si="6"/>
        <v>1.0800000000000001E-2</v>
      </c>
      <c r="M103" s="47">
        <f t="shared" si="7"/>
        <v>1.6773088694591254</v>
      </c>
    </row>
    <row r="104" spans="9:13" x14ac:dyDescent="0.25">
      <c r="I104" s="64">
        <f t="shared" si="4"/>
        <v>0.5</v>
      </c>
      <c r="J104" s="21">
        <f t="shared" si="5"/>
        <v>0.16501650165016502</v>
      </c>
      <c r="K104" s="18">
        <v>2.5249999999999999</v>
      </c>
      <c r="L104" s="19">
        <f t="shared" si="6"/>
        <v>1.0693069306930694E-2</v>
      </c>
      <c r="M104" s="47">
        <f t="shared" si="7"/>
        <v>1.6940819581537168</v>
      </c>
    </row>
    <row r="105" spans="9:13" x14ac:dyDescent="0.25">
      <c r="I105" s="64">
        <f t="shared" si="4"/>
        <v>0.5</v>
      </c>
      <c r="J105" s="21">
        <f t="shared" si="5"/>
        <v>0.16339869281045755</v>
      </c>
      <c r="K105" s="18">
        <v>2.5499999999999998</v>
      </c>
      <c r="L105" s="19">
        <f t="shared" si="6"/>
        <v>1.058823529411765E-2</v>
      </c>
      <c r="M105" s="47">
        <f t="shared" si="7"/>
        <v>1.7108550468483081</v>
      </c>
    </row>
    <row r="106" spans="9:13" x14ac:dyDescent="0.25">
      <c r="I106" s="64">
        <f t="shared" si="4"/>
        <v>0.5</v>
      </c>
      <c r="J106" s="21">
        <f t="shared" si="5"/>
        <v>0.16181229773462782</v>
      </c>
      <c r="K106" s="18">
        <v>2.5750000000000002</v>
      </c>
      <c r="L106" s="19">
        <f t="shared" si="6"/>
        <v>1.0485436893203885E-2</v>
      </c>
      <c r="M106" s="47">
        <f t="shared" si="7"/>
        <v>1.7276281355428995</v>
      </c>
    </row>
    <row r="107" spans="9:13" x14ac:dyDescent="0.25">
      <c r="I107" s="64">
        <f t="shared" si="4"/>
        <v>0.5</v>
      </c>
      <c r="J107" s="21">
        <f t="shared" si="5"/>
        <v>0.16025641025641024</v>
      </c>
      <c r="K107" s="18">
        <v>2.6</v>
      </c>
      <c r="L107" s="19">
        <f t="shared" si="6"/>
        <v>1.0384615384615384E-2</v>
      </c>
      <c r="M107" s="47">
        <f t="shared" si="7"/>
        <v>1.7444012242374907</v>
      </c>
    </row>
    <row r="108" spans="9:13" x14ac:dyDescent="0.25">
      <c r="I108" s="64">
        <f t="shared" si="4"/>
        <v>0.5</v>
      </c>
      <c r="J108" s="21">
        <f t="shared" si="5"/>
        <v>0.15873015873015872</v>
      </c>
      <c r="K108" s="18">
        <v>2.625</v>
      </c>
      <c r="L108" s="19">
        <f t="shared" si="6"/>
        <v>1.0285714285714287E-2</v>
      </c>
      <c r="M108" s="47">
        <f t="shared" si="7"/>
        <v>1.7611743129320816</v>
      </c>
    </row>
    <row r="109" spans="9:13" x14ac:dyDescent="0.25">
      <c r="I109" s="64">
        <f t="shared" si="4"/>
        <v>0.5</v>
      </c>
      <c r="J109" s="21">
        <f t="shared" si="5"/>
        <v>0.15723270440251574</v>
      </c>
      <c r="K109" s="18">
        <v>2.65</v>
      </c>
      <c r="L109" s="19">
        <f t="shared" si="6"/>
        <v>1.0188679245283022E-2</v>
      </c>
      <c r="M109" s="47">
        <f t="shared" si="7"/>
        <v>1.7779474016266734</v>
      </c>
    </row>
    <row r="110" spans="9:13" x14ac:dyDescent="0.25">
      <c r="I110" s="64">
        <f t="shared" si="4"/>
        <v>0.5</v>
      </c>
      <c r="J110" s="21">
        <f t="shared" si="5"/>
        <v>0.15576323987538943</v>
      </c>
      <c r="K110" s="18">
        <v>2.6749999999999998</v>
      </c>
      <c r="L110" s="19">
        <f t="shared" si="6"/>
        <v>1.0093457943925237E-2</v>
      </c>
      <c r="M110" s="47">
        <f t="shared" si="7"/>
        <v>1.7947204903212648</v>
      </c>
    </row>
    <row r="111" spans="9:13" x14ac:dyDescent="0.25">
      <c r="I111" s="64">
        <f t="shared" si="4"/>
        <v>0.5</v>
      </c>
      <c r="J111" s="21">
        <f t="shared" si="5"/>
        <v>0.15432098765432098</v>
      </c>
      <c r="K111" s="18">
        <v>2.7</v>
      </c>
      <c r="L111" s="19">
        <f t="shared" si="6"/>
        <v>0.01</v>
      </c>
      <c r="M111" s="47">
        <f t="shared" si="7"/>
        <v>1.8114935790158557</v>
      </c>
    </row>
    <row r="112" spans="9:13" x14ac:dyDescent="0.25">
      <c r="I112" s="64">
        <f t="shared" si="4"/>
        <v>0.5</v>
      </c>
      <c r="J112" s="21">
        <f t="shared" si="5"/>
        <v>0.1529051987767584</v>
      </c>
      <c r="K112" s="18">
        <v>2.7250000000000001</v>
      </c>
      <c r="L112" s="19">
        <f t="shared" si="6"/>
        <v>9.9082568807339465E-3</v>
      </c>
      <c r="M112" s="47">
        <f t="shared" si="7"/>
        <v>1.8282666677104471</v>
      </c>
    </row>
    <row r="113" spans="9:13" x14ac:dyDescent="0.25">
      <c r="I113" s="64">
        <f t="shared" si="4"/>
        <v>0.5</v>
      </c>
      <c r="J113" s="21">
        <f t="shared" si="5"/>
        <v>0.15151515151515152</v>
      </c>
      <c r="K113" s="18">
        <v>2.75</v>
      </c>
      <c r="L113" s="19">
        <f t="shared" si="6"/>
        <v>9.8181818181818196E-3</v>
      </c>
      <c r="M113" s="47">
        <f t="shared" si="7"/>
        <v>1.8450397564050385</v>
      </c>
    </row>
    <row r="114" spans="9:13" x14ac:dyDescent="0.25">
      <c r="I114" s="64">
        <f t="shared" si="4"/>
        <v>0.5</v>
      </c>
      <c r="J114" s="21">
        <f t="shared" si="5"/>
        <v>0.15015015015015018</v>
      </c>
      <c r="K114" s="18">
        <v>2.7749999999999999</v>
      </c>
      <c r="L114" s="19">
        <f t="shared" si="6"/>
        <v>9.7297297297297327E-3</v>
      </c>
      <c r="M114" s="47">
        <f t="shared" si="7"/>
        <v>1.8618128450996299</v>
      </c>
    </row>
    <row r="115" spans="9:13" x14ac:dyDescent="0.25">
      <c r="I115" s="64">
        <f t="shared" si="4"/>
        <v>0.5</v>
      </c>
      <c r="J115" s="21">
        <f t="shared" si="5"/>
        <v>0.14880952380952381</v>
      </c>
      <c r="K115" s="18">
        <v>2.8</v>
      </c>
      <c r="L115" s="19">
        <f t="shared" si="6"/>
        <v>9.642857142857144E-3</v>
      </c>
      <c r="M115" s="47">
        <f t="shared" si="7"/>
        <v>1.8785859337942206</v>
      </c>
    </row>
    <row r="116" spans="9:13" x14ac:dyDescent="0.25">
      <c r="I116" s="64">
        <f t="shared" si="4"/>
        <v>0.5</v>
      </c>
      <c r="J116" s="21">
        <f t="shared" si="5"/>
        <v>0.14749262536873156</v>
      </c>
      <c r="K116" s="18">
        <v>2.8250000000000002</v>
      </c>
      <c r="L116" s="19">
        <f t="shared" si="6"/>
        <v>9.5575221238938073E-3</v>
      </c>
      <c r="M116" s="47">
        <f t="shared" si="7"/>
        <v>1.8953590224888124</v>
      </c>
    </row>
    <row r="117" spans="9:13" x14ac:dyDescent="0.25">
      <c r="I117" s="64">
        <f t="shared" si="4"/>
        <v>0.5</v>
      </c>
      <c r="J117" s="21">
        <f t="shared" si="5"/>
        <v>0.14619883040935672</v>
      </c>
      <c r="K117" s="18">
        <v>2.85</v>
      </c>
      <c r="L117" s="19">
        <f t="shared" si="6"/>
        <v>9.4736842105263164E-3</v>
      </c>
      <c r="M117" s="47">
        <f t="shared" si="7"/>
        <v>1.9121321111834033</v>
      </c>
    </row>
    <row r="118" spans="9:13" x14ac:dyDescent="0.25">
      <c r="I118" s="64">
        <f t="shared" si="4"/>
        <v>0.5</v>
      </c>
      <c r="J118" s="21">
        <f t="shared" si="5"/>
        <v>0.14492753623188406</v>
      </c>
      <c r="K118" s="18">
        <v>2.875</v>
      </c>
      <c r="L118" s="19">
        <f t="shared" si="6"/>
        <v>9.3913043478260887E-3</v>
      </c>
      <c r="M118" s="47">
        <f t="shared" si="7"/>
        <v>1.9289051998779942</v>
      </c>
    </row>
    <row r="119" spans="9:13" x14ac:dyDescent="0.25">
      <c r="I119" s="64">
        <f t="shared" si="4"/>
        <v>0.5</v>
      </c>
      <c r="J119" s="21">
        <f t="shared" si="5"/>
        <v>0.14367816091954022</v>
      </c>
      <c r="K119" s="18">
        <v>2.9</v>
      </c>
      <c r="L119" s="19">
        <f t="shared" si="6"/>
        <v>9.3103448275862078E-3</v>
      </c>
      <c r="M119" s="47">
        <f t="shared" si="7"/>
        <v>1.9456782885725856</v>
      </c>
    </row>
    <row r="120" spans="9:13" x14ac:dyDescent="0.25">
      <c r="I120" s="64">
        <f t="shared" si="4"/>
        <v>0.5</v>
      </c>
      <c r="J120" s="21">
        <f t="shared" si="5"/>
        <v>0.14245014245014245</v>
      </c>
      <c r="K120" s="18">
        <v>2.9249999999999998</v>
      </c>
      <c r="L120" s="19">
        <f t="shared" si="6"/>
        <v>9.2307692307692316E-3</v>
      </c>
      <c r="M120" s="47">
        <f t="shared" si="7"/>
        <v>1.9624513772671768</v>
      </c>
    </row>
    <row r="121" spans="9:13" x14ac:dyDescent="0.25">
      <c r="I121" s="64">
        <f t="shared" si="4"/>
        <v>0.5</v>
      </c>
      <c r="J121" s="21">
        <f t="shared" si="5"/>
        <v>0.14124293785310735</v>
      </c>
      <c r="K121" s="18">
        <v>2.95</v>
      </c>
      <c r="L121" s="19">
        <f t="shared" si="6"/>
        <v>9.1525423728813574E-3</v>
      </c>
      <c r="M121" s="47">
        <f t="shared" si="7"/>
        <v>1.9792244659617684</v>
      </c>
    </row>
    <row r="122" spans="9:13" x14ac:dyDescent="0.25">
      <c r="I122" s="64">
        <f t="shared" si="4"/>
        <v>0.5</v>
      </c>
      <c r="J122" s="21">
        <f t="shared" si="5"/>
        <v>0.14005602240896359</v>
      </c>
      <c r="K122" s="18">
        <v>2.9750000000000001</v>
      </c>
      <c r="L122" s="19">
        <f t="shared" si="6"/>
        <v>9.0756302521008414E-3</v>
      </c>
      <c r="M122" s="47">
        <f t="shared" si="7"/>
        <v>1.9959975546563598</v>
      </c>
    </row>
    <row r="123" spans="9:13" x14ac:dyDescent="0.25">
      <c r="I123" s="64">
        <f t="shared" si="4"/>
        <v>0.5</v>
      </c>
      <c r="J123" s="21">
        <f t="shared" si="5"/>
        <v>0.1388888888888889</v>
      </c>
      <c r="K123" s="18">
        <v>3</v>
      </c>
      <c r="L123" s="19">
        <f t="shared" si="6"/>
        <v>9.0000000000000011E-3</v>
      </c>
      <c r="M123" s="47">
        <f t="shared" si="7"/>
        <v>2.0127706433509509</v>
      </c>
    </row>
    <row r="124" spans="9:13" x14ac:dyDescent="0.25">
      <c r="I124" s="64">
        <f t="shared" si="4"/>
        <v>0.5</v>
      </c>
      <c r="J124" s="21">
        <f t="shared" si="5"/>
        <v>0.13774104683195593</v>
      </c>
      <c r="K124" s="18">
        <v>3.0249999999999999</v>
      </c>
      <c r="L124" s="19">
        <f t="shared" si="6"/>
        <v>8.9256198347107459E-3</v>
      </c>
      <c r="M124" s="47">
        <f t="shared" si="7"/>
        <v>2.0295437320455423</v>
      </c>
    </row>
    <row r="125" spans="9:13" x14ac:dyDescent="0.25">
      <c r="I125" s="64">
        <f t="shared" si="4"/>
        <v>0.5</v>
      </c>
      <c r="J125" s="21">
        <f t="shared" si="5"/>
        <v>0.13661202185792351</v>
      </c>
      <c r="K125" s="18">
        <v>3.05</v>
      </c>
      <c r="L125" s="19">
        <f t="shared" si="6"/>
        <v>8.8524590163934457E-3</v>
      </c>
      <c r="M125" s="47">
        <f t="shared" si="7"/>
        <v>2.0463168207401332</v>
      </c>
    </row>
    <row r="126" spans="9:13" x14ac:dyDescent="0.25">
      <c r="I126" s="64">
        <f t="shared" si="4"/>
        <v>0.5</v>
      </c>
      <c r="J126" s="21">
        <f t="shared" si="5"/>
        <v>0.13550135501355015</v>
      </c>
      <c r="K126" s="18">
        <v>3.0750000000000002</v>
      </c>
      <c r="L126" s="19">
        <f t="shared" si="6"/>
        <v>8.7804878048780514E-3</v>
      </c>
      <c r="M126" s="47">
        <f t="shared" si="7"/>
        <v>2.0630899094347255</v>
      </c>
    </row>
    <row r="127" spans="9:13" x14ac:dyDescent="0.25">
      <c r="I127" s="64">
        <f t="shared" si="4"/>
        <v>0.5</v>
      </c>
      <c r="J127" s="21">
        <f t="shared" si="5"/>
        <v>0.13440860215053765</v>
      </c>
      <c r="K127" s="18">
        <v>3.1</v>
      </c>
      <c r="L127" s="19">
        <f t="shared" si="6"/>
        <v>8.7096774193548415E-3</v>
      </c>
      <c r="M127" s="47">
        <f t="shared" si="7"/>
        <v>2.0798629981293164</v>
      </c>
    </row>
    <row r="128" spans="9:13" x14ac:dyDescent="0.25">
      <c r="I128" s="64">
        <f t="shared" si="4"/>
        <v>0.5</v>
      </c>
      <c r="J128" s="21">
        <f t="shared" si="5"/>
        <v>0.13333333333333333</v>
      </c>
      <c r="K128" s="18">
        <v>3.125</v>
      </c>
      <c r="L128" s="19">
        <f t="shared" si="6"/>
        <v>8.6400000000000018E-3</v>
      </c>
      <c r="M128" s="47">
        <f t="shared" si="7"/>
        <v>2.0966360868239069</v>
      </c>
    </row>
    <row r="129" spans="9:13" x14ac:dyDescent="0.25">
      <c r="I129" s="64">
        <f t="shared" si="4"/>
        <v>0.5</v>
      </c>
      <c r="J129" s="21">
        <f t="shared" si="5"/>
        <v>0.1322751322751323</v>
      </c>
      <c r="K129" s="18">
        <v>3.15</v>
      </c>
      <c r="L129" s="19">
        <f t="shared" si="6"/>
        <v>8.5714285714285736E-3</v>
      </c>
      <c r="M129" s="47">
        <f t="shared" si="7"/>
        <v>2.1134091755184983</v>
      </c>
    </row>
    <row r="130" spans="9:13" x14ac:dyDescent="0.25">
      <c r="I130" s="64">
        <f t="shared" si="4"/>
        <v>0.5</v>
      </c>
      <c r="J130" s="21">
        <f t="shared" si="5"/>
        <v>0.13123359580052496</v>
      </c>
      <c r="K130" s="18">
        <v>3.1749999999999998</v>
      </c>
      <c r="L130" s="19">
        <f t="shared" si="6"/>
        <v>8.5039370078740188E-3</v>
      </c>
      <c r="M130" s="47">
        <f t="shared" si="7"/>
        <v>2.1301822642130901</v>
      </c>
    </row>
    <row r="131" spans="9:13" x14ac:dyDescent="0.25">
      <c r="I131" s="64">
        <f t="shared" si="4"/>
        <v>0.5</v>
      </c>
      <c r="J131" s="21">
        <f t="shared" si="5"/>
        <v>0.13020833333333334</v>
      </c>
      <c r="K131" s="18">
        <v>3.2</v>
      </c>
      <c r="L131" s="19">
        <f t="shared" si="6"/>
        <v>8.4375000000000023E-3</v>
      </c>
      <c r="M131" s="47">
        <f t="shared" si="7"/>
        <v>2.1469553529076815</v>
      </c>
    </row>
    <row r="132" spans="9:13" x14ac:dyDescent="0.25">
      <c r="I132" s="64">
        <f t="shared" ref="I132:I163" si="8">MAX(0.5,$B$19/(MAX(0.5,K132))^(1/3))</f>
        <v>0.5</v>
      </c>
      <c r="J132" s="21">
        <f t="shared" ref="J132:J163" si="9">IF(K132&lt;$H$6,1/$H$6^(1/3),1/(2*K132*(MIN(K132,(1/$H$6)^3*$B$19^3))^(1/3)))</f>
        <v>0.12919896640826872</v>
      </c>
      <c r="K132" s="18">
        <v>3.2250000000000001</v>
      </c>
      <c r="L132" s="19">
        <f t="shared" ref="L132:L163" si="10">MIN(0.2,$B$10*$B$15*$B$19*$H$3*J132)</f>
        <v>8.3720930232558145E-3</v>
      </c>
      <c r="M132" s="47">
        <f t="shared" ref="M132:M163" si="11">L132*981*K132^2/(4*PI()^2)</f>
        <v>2.1637284416022724</v>
      </c>
    </row>
    <row r="133" spans="9:13" x14ac:dyDescent="0.25">
      <c r="I133" s="64">
        <f t="shared" si="8"/>
        <v>0.5</v>
      </c>
      <c r="J133" s="21">
        <f t="shared" si="9"/>
        <v>0.12820512820512822</v>
      </c>
      <c r="K133" s="18">
        <v>3.25</v>
      </c>
      <c r="L133" s="19">
        <f t="shared" si="10"/>
        <v>8.3076923076923093E-3</v>
      </c>
      <c r="M133" s="47">
        <f t="shared" si="11"/>
        <v>2.1805015302968638</v>
      </c>
    </row>
    <row r="134" spans="9:13" x14ac:dyDescent="0.25">
      <c r="I134" s="64">
        <f t="shared" si="8"/>
        <v>0.5</v>
      </c>
      <c r="J134" s="21">
        <f t="shared" si="9"/>
        <v>0.1272264631043257</v>
      </c>
      <c r="K134" s="18">
        <v>3.2749999999999999</v>
      </c>
      <c r="L134" s="19">
        <f t="shared" si="10"/>
        <v>8.2442748091603058E-3</v>
      </c>
      <c r="M134" s="47">
        <f t="shared" si="11"/>
        <v>2.1972746189914547</v>
      </c>
    </row>
    <row r="135" spans="9:13" x14ac:dyDescent="0.25">
      <c r="I135" s="64">
        <f t="shared" si="8"/>
        <v>0.5</v>
      </c>
      <c r="J135" s="21">
        <f t="shared" si="9"/>
        <v>0.12626262626262627</v>
      </c>
      <c r="K135" s="18">
        <v>3.3</v>
      </c>
      <c r="L135" s="19">
        <f t="shared" si="10"/>
        <v>8.1818181818181842E-3</v>
      </c>
      <c r="M135" s="47">
        <f t="shared" si="11"/>
        <v>2.2140477076860461</v>
      </c>
    </row>
    <row r="136" spans="9:13" x14ac:dyDescent="0.25">
      <c r="I136" s="64">
        <f t="shared" si="8"/>
        <v>0.5</v>
      </c>
      <c r="J136" s="21">
        <f t="shared" si="9"/>
        <v>0.12531328320802004</v>
      </c>
      <c r="K136" s="18">
        <v>3.3250000000000002</v>
      </c>
      <c r="L136" s="19">
        <f t="shared" si="10"/>
        <v>8.1203007518796996E-3</v>
      </c>
      <c r="M136" s="47">
        <f t="shared" si="11"/>
        <v>2.230820796380637</v>
      </c>
    </row>
    <row r="137" spans="9:13" x14ac:dyDescent="0.25">
      <c r="I137" s="64">
        <f t="shared" si="8"/>
        <v>0.5</v>
      </c>
      <c r="J137" s="21">
        <f t="shared" si="9"/>
        <v>0.12437810945273634</v>
      </c>
      <c r="K137" s="18">
        <v>3.35</v>
      </c>
      <c r="L137" s="19">
        <f t="shared" si="10"/>
        <v>8.0597014925373155E-3</v>
      </c>
      <c r="M137" s="47">
        <f t="shared" si="11"/>
        <v>2.2475938850752288</v>
      </c>
    </row>
    <row r="138" spans="9:13" x14ac:dyDescent="0.25">
      <c r="I138" s="64">
        <f t="shared" si="8"/>
        <v>0.5</v>
      </c>
      <c r="J138" s="21">
        <f t="shared" si="9"/>
        <v>0.1234567901234568</v>
      </c>
      <c r="K138" s="18">
        <v>3.375</v>
      </c>
      <c r="L138" s="19">
        <f t="shared" si="10"/>
        <v>8.0000000000000019E-3</v>
      </c>
      <c r="M138" s="47">
        <f t="shared" si="11"/>
        <v>2.2643669737698198</v>
      </c>
    </row>
    <row r="139" spans="9:13" x14ac:dyDescent="0.25">
      <c r="I139" s="64">
        <f t="shared" si="8"/>
        <v>0.5</v>
      </c>
      <c r="J139" s="21">
        <f t="shared" si="9"/>
        <v>0.12254901960784313</v>
      </c>
      <c r="K139" s="18">
        <v>3.4</v>
      </c>
      <c r="L139" s="19">
        <f t="shared" si="10"/>
        <v>7.9411764705882362E-3</v>
      </c>
      <c r="M139" s="47">
        <f t="shared" si="11"/>
        <v>2.2811400624644103</v>
      </c>
    </row>
    <row r="140" spans="9:13" x14ac:dyDescent="0.25">
      <c r="I140" s="64">
        <f t="shared" si="8"/>
        <v>0.5</v>
      </c>
      <c r="J140" s="21">
        <f t="shared" si="9"/>
        <v>0.12165450121654503</v>
      </c>
      <c r="K140" s="18">
        <v>3.4249999999999998</v>
      </c>
      <c r="L140" s="19">
        <f t="shared" si="10"/>
        <v>7.8832116788321201E-3</v>
      </c>
      <c r="M140" s="47">
        <f t="shared" si="11"/>
        <v>2.2979131511590025</v>
      </c>
    </row>
    <row r="141" spans="9:13" x14ac:dyDescent="0.25">
      <c r="I141" s="64">
        <f t="shared" si="8"/>
        <v>0.5</v>
      </c>
      <c r="J141" s="21">
        <f t="shared" si="9"/>
        <v>0.12077294685990339</v>
      </c>
      <c r="K141" s="18">
        <v>3.45</v>
      </c>
      <c r="L141" s="19">
        <f t="shared" si="10"/>
        <v>7.8260869565217415E-3</v>
      </c>
      <c r="M141" s="47">
        <f t="shared" si="11"/>
        <v>2.3146862398535943</v>
      </c>
    </row>
    <row r="142" spans="9:13" x14ac:dyDescent="0.25">
      <c r="I142" s="64">
        <f t="shared" si="8"/>
        <v>0.5</v>
      </c>
      <c r="J142" s="21">
        <f t="shared" si="9"/>
        <v>0.11990407673860912</v>
      </c>
      <c r="K142" s="18">
        <v>3.4750000000000001</v>
      </c>
      <c r="L142" s="19">
        <f t="shared" si="10"/>
        <v>7.7697841726618718E-3</v>
      </c>
      <c r="M142" s="47">
        <f t="shared" si="11"/>
        <v>2.3314593285481848</v>
      </c>
    </row>
    <row r="143" spans="9:13" x14ac:dyDescent="0.25">
      <c r="I143" s="64">
        <f t="shared" si="8"/>
        <v>0.5</v>
      </c>
      <c r="J143" s="21">
        <f t="shared" si="9"/>
        <v>0.11904761904761904</v>
      </c>
      <c r="K143" s="18">
        <v>3.5</v>
      </c>
      <c r="L143" s="19">
        <f t="shared" si="10"/>
        <v>7.7142857142857152E-3</v>
      </c>
      <c r="M143" s="47">
        <f t="shared" si="11"/>
        <v>2.3482324172427758</v>
      </c>
    </row>
    <row r="144" spans="9:13" x14ac:dyDescent="0.25">
      <c r="I144" s="64">
        <f t="shared" si="8"/>
        <v>0.5</v>
      </c>
      <c r="J144" s="21">
        <f t="shared" si="9"/>
        <v>0.11820330969267141</v>
      </c>
      <c r="K144" s="18">
        <v>3.5249999999999999</v>
      </c>
      <c r="L144" s="19">
        <f t="shared" si="10"/>
        <v>7.6595744680851086E-3</v>
      </c>
      <c r="M144" s="47">
        <f t="shared" si="11"/>
        <v>2.3650055059373676</v>
      </c>
    </row>
    <row r="145" spans="9:13" x14ac:dyDescent="0.25">
      <c r="I145" s="64">
        <f t="shared" si="8"/>
        <v>0.5</v>
      </c>
      <c r="J145" s="21">
        <f t="shared" si="9"/>
        <v>0.11737089201877934</v>
      </c>
      <c r="K145" s="18">
        <v>3.55</v>
      </c>
      <c r="L145" s="19">
        <f t="shared" si="10"/>
        <v>7.6056338028169029E-3</v>
      </c>
      <c r="M145" s="47">
        <f t="shared" si="11"/>
        <v>2.3817785946319581</v>
      </c>
    </row>
    <row r="146" spans="9:13" x14ac:dyDescent="0.25">
      <c r="I146" s="64">
        <f t="shared" si="8"/>
        <v>0.5</v>
      </c>
      <c r="J146" s="21">
        <f t="shared" si="9"/>
        <v>0.11655011655011654</v>
      </c>
      <c r="K146" s="18">
        <v>3.5750000000000002</v>
      </c>
      <c r="L146" s="19">
        <f t="shared" si="10"/>
        <v>7.5524475524475533E-3</v>
      </c>
      <c r="M146" s="47">
        <f t="shared" si="11"/>
        <v>2.3985516833265494</v>
      </c>
    </row>
    <row r="147" spans="9:13" x14ac:dyDescent="0.25">
      <c r="I147" s="64">
        <f t="shared" si="8"/>
        <v>0.5</v>
      </c>
      <c r="J147" s="21">
        <f t="shared" si="9"/>
        <v>0.11574074074074073</v>
      </c>
      <c r="K147" s="18">
        <v>3.6</v>
      </c>
      <c r="L147" s="19">
        <f t="shared" si="10"/>
        <v>7.5000000000000006E-3</v>
      </c>
      <c r="M147" s="47">
        <f t="shared" si="11"/>
        <v>2.4153247720211408</v>
      </c>
    </row>
    <row r="148" spans="9:13" x14ac:dyDescent="0.25">
      <c r="I148" s="64">
        <f t="shared" si="8"/>
        <v>0.5</v>
      </c>
      <c r="J148" s="21">
        <f t="shared" si="9"/>
        <v>0.1149425287356322</v>
      </c>
      <c r="K148" s="18">
        <v>3.625</v>
      </c>
      <c r="L148" s="19">
        <f t="shared" si="10"/>
        <v>7.4482758620689673E-3</v>
      </c>
      <c r="M148" s="47">
        <f t="shared" si="11"/>
        <v>2.4320978607157326</v>
      </c>
    </row>
    <row r="149" spans="9:13" x14ac:dyDescent="0.25">
      <c r="I149" s="64">
        <f t="shared" si="8"/>
        <v>0.5</v>
      </c>
      <c r="J149" s="21">
        <f t="shared" si="9"/>
        <v>0.11415525114155252</v>
      </c>
      <c r="K149" s="18">
        <v>3.65</v>
      </c>
      <c r="L149" s="19">
        <f t="shared" si="10"/>
        <v>7.3972602739726043E-3</v>
      </c>
      <c r="M149" s="47">
        <f t="shared" si="11"/>
        <v>2.4488709494103236</v>
      </c>
    </row>
    <row r="150" spans="9:13" x14ac:dyDescent="0.25">
      <c r="I150" s="64">
        <f t="shared" si="8"/>
        <v>0.5</v>
      </c>
      <c r="J150" s="21">
        <f t="shared" si="9"/>
        <v>0.11337868480725626</v>
      </c>
      <c r="K150" s="18">
        <v>3.6749999999999998</v>
      </c>
      <c r="L150" s="19">
        <f t="shared" si="10"/>
        <v>7.3469387755102063E-3</v>
      </c>
      <c r="M150" s="47">
        <f t="shared" si="11"/>
        <v>2.4656440381049149</v>
      </c>
    </row>
    <row r="151" spans="9:13" x14ac:dyDescent="0.25">
      <c r="I151" s="64">
        <f t="shared" si="8"/>
        <v>0.5</v>
      </c>
      <c r="J151" s="21">
        <f t="shared" si="9"/>
        <v>0.1126126126126126</v>
      </c>
      <c r="K151" s="18">
        <v>3.7</v>
      </c>
      <c r="L151" s="19">
        <f t="shared" si="10"/>
        <v>7.2972972972972974E-3</v>
      </c>
      <c r="M151" s="47">
        <f t="shared" si="11"/>
        <v>2.4824171267995059</v>
      </c>
    </row>
    <row r="152" spans="9:13" x14ac:dyDescent="0.25">
      <c r="I152" s="64">
        <f t="shared" si="8"/>
        <v>0.5</v>
      </c>
      <c r="J152" s="21">
        <f t="shared" si="9"/>
        <v>0.11185682326621925</v>
      </c>
      <c r="K152" s="18">
        <v>3.7250000000000001</v>
      </c>
      <c r="L152" s="19">
        <f t="shared" si="10"/>
        <v>7.2483221476510084E-3</v>
      </c>
      <c r="M152" s="47">
        <f t="shared" si="11"/>
        <v>2.4991902154940977</v>
      </c>
    </row>
    <row r="153" spans="9:13" x14ac:dyDescent="0.25">
      <c r="I153" s="64">
        <f t="shared" si="8"/>
        <v>0.5</v>
      </c>
      <c r="J153" s="21">
        <f t="shared" si="9"/>
        <v>0.1111111111111111</v>
      </c>
      <c r="K153" s="18">
        <v>3.75</v>
      </c>
      <c r="L153" s="19">
        <f t="shared" si="10"/>
        <v>7.2000000000000007E-3</v>
      </c>
      <c r="M153" s="47">
        <f t="shared" si="11"/>
        <v>2.5159633041886886</v>
      </c>
    </row>
    <row r="154" spans="9:13" x14ac:dyDescent="0.25">
      <c r="I154" s="64">
        <f t="shared" si="8"/>
        <v>0.5</v>
      </c>
      <c r="J154" s="21">
        <f t="shared" si="9"/>
        <v>0.11037527593818987</v>
      </c>
      <c r="K154" s="18">
        <v>3.7749999999999999</v>
      </c>
      <c r="L154" s="19">
        <f t="shared" si="10"/>
        <v>7.1523178807947046E-3</v>
      </c>
      <c r="M154" s="47">
        <f t="shared" si="11"/>
        <v>2.5327363928832805</v>
      </c>
    </row>
    <row r="155" spans="9:13" x14ac:dyDescent="0.25">
      <c r="I155" s="64">
        <f t="shared" si="8"/>
        <v>0.5</v>
      </c>
      <c r="J155" s="21">
        <f t="shared" si="9"/>
        <v>0.10964912280701755</v>
      </c>
      <c r="K155" s="18">
        <v>3.8</v>
      </c>
      <c r="L155" s="19">
        <f t="shared" si="10"/>
        <v>7.1052631578947386E-3</v>
      </c>
      <c r="M155" s="47">
        <f t="shared" si="11"/>
        <v>2.5495094815778709</v>
      </c>
    </row>
    <row r="156" spans="9:13" x14ac:dyDescent="0.25">
      <c r="I156" s="64">
        <f t="shared" si="8"/>
        <v>0.5</v>
      </c>
      <c r="J156" s="21">
        <f t="shared" si="9"/>
        <v>0.10893246187363835</v>
      </c>
      <c r="K156" s="18">
        <v>3.8250000000000002</v>
      </c>
      <c r="L156" s="19">
        <f t="shared" si="10"/>
        <v>7.0588235294117658E-3</v>
      </c>
      <c r="M156" s="47">
        <f t="shared" si="11"/>
        <v>2.5662825702724628</v>
      </c>
    </row>
    <row r="157" spans="9:13" x14ac:dyDescent="0.25">
      <c r="I157" s="64">
        <f t="shared" si="8"/>
        <v>0.5</v>
      </c>
      <c r="J157" s="21">
        <f t="shared" si="9"/>
        <v>0.10822510822510822</v>
      </c>
      <c r="K157" s="18">
        <v>3.85</v>
      </c>
      <c r="L157" s="19">
        <f t="shared" si="10"/>
        <v>7.0129870129870143E-3</v>
      </c>
      <c r="M157" s="47">
        <f t="shared" si="11"/>
        <v>2.5830556589670541</v>
      </c>
    </row>
    <row r="158" spans="9:13" x14ac:dyDescent="0.25">
      <c r="I158" s="64">
        <f t="shared" si="8"/>
        <v>0.5</v>
      </c>
      <c r="J158" s="21">
        <f t="shared" si="9"/>
        <v>0.10752688172043012</v>
      </c>
      <c r="K158" s="18">
        <v>3.875</v>
      </c>
      <c r="L158" s="19">
        <f t="shared" si="10"/>
        <v>6.967741935483873E-3</v>
      </c>
      <c r="M158" s="47">
        <f t="shared" si="11"/>
        <v>2.5998287476616451</v>
      </c>
    </row>
    <row r="159" spans="9:13" x14ac:dyDescent="0.25">
      <c r="I159" s="64">
        <f t="shared" si="8"/>
        <v>0.5</v>
      </c>
      <c r="J159" s="21">
        <f t="shared" si="9"/>
        <v>0.10683760683760685</v>
      </c>
      <c r="K159" s="18">
        <v>3.9</v>
      </c>
      <c r="L159" s="19">
        <f t="shared" si="10"/>
        <v>6.923076923076925E-3</v>
      </c>
      <c r="M159" s="47">
        <f t="shared" si="11"/>
        <v>2.6166018363562364</v>
      </c>
    </row>
    <row r="160" spans="9:13" x14ac:dyDescent="0.25">
      <c r="I160" s="64">
        <f t="shared" si="8"/>
        <v>0.5</v>
      </c>
      <c r="J160" s="21">
        <f t="shared" si="9"/>
        <v>0.10615711252653928</v>
      </c>
      <c r="K160" s="18">
        <v>3.9249999999999998</v>
      </c>
      <c r="L160" s="19">
        <f t="shared" si="10"/>
        <v>6.8789808917197465E-3</v>
      </c>
      <c r="M160" s="47">
        <f t="shared" si="11"/>
        <v>2.6333749250508274</v>
      </c>
    </row>
    <row r="161" spans="9:13" x14ac:dyDescent="0.25">
      <c r="I161" s="64">
        <f t="shared" si="8"/>
        <v>0.5</v>
      </c>
      <c r="J161" s="21">
        <f t="shared" si="9"/>
        <v>0.10548523206751054</v>
      </c>
      <c r="K161" s="18">
        <v>3.95</v>
      </c>
      <c r="L161" s="19">
        <f t="shared" si="10"/>
        <v>6.8354430379746842E-3</v>
      </c>
      <c r="M161" s="47">
        <f t="shared" si="11"/>
        <v>2.6501480137454183</v>
      </c>
    </row>
    <row r="162" spans="9:13" x14ac:dyDescent="0.25">
      <c r="I162" s="64">
        <f t="shared" si="8"/>
        <v>0.5</v>
      </c>
      <c r="J162" s="21">
        <f t="shared" si="9"/>
        <v>0.10482180293501049</v>
      </c>
      <c r="K162" s="18">
        <v>3.9750000000000001</v>
      </c>
      <c r="L162" s="19">
        <f t="shared" si="10"/>
        <v>6.7924528301886809E-3</v>
      </c>
      <c r="M162" s="47">
        <f t="shared" si="11"/>
        <v>2.6669211024400101</v>
      </c>
    </row>
    <row r="163" spans="9:13" x14ac:dyDescent="0.25">
      <c r="I163" s="64">
        <f t="shared" si="8"/>
        <v>0.5</v>
      </c>
      <c r="J163" s="21">
        <f t="shared" si="9"/>
        <v>0.10416666666666667</v>
      </c>
      <c r="K163" s="18">
        <v>4</v>
      </c>
      <c r="L163" s="19">
        <f t="shared" si="10"/>
        <v>6.7500000000000017E-3</v>
      </c>
      <c r="M163" s="47">
        <f t="shared" si="11"/>
        <v>2.6836941911346011</v>
      </c>
    </row>
    <row r="164" spans="9:13" x14ac:dyDescent="0.25">
      <c r="I164" s="64">
        <f t="shared" ref="I164:I227" si="12">MAX(0.5,$B$19/(MAX(0.5,K164))^(1/3))</f>
        <v>0.5</v>
      </c>
      <c r="J164" s="21">
        <f t="shared" ref="J164:J227" si="13">IF(K164&lt;$H$6,1/$H$6^(1/3),1/(2*K164*(MIN(K164,(1/$H$6)^3*$B$19^3))^(1/3)))</f>
        <v>0.10351966873706003</v>
      </c>
      <c r="K164" s="18">
        <v>4.0250000000000004</v>
      </c>
      <c r="L164" s="19">
        <f t="shared" ref="L164:L227" si="14">MIN(0.2,$B$10*$B$15*$B$19*$H$3*J164)</f>
        <v>6.7080745341614916E-3</v>
      </c>
      <c r="M164" s="47">
        <f t="shared" ref="M164:M227" si="15">L164*981*K164^2/(4*PI()^2)</f>
        <v>2.7004672798291929</v>
      </c>
    </row>
    <row r="165" spans="9:13" x14ac:dyDescent="0.25">
      <c r="I165" s="64">
        <f t="shared" si="12"/>
        <v>0.5</v>
      </c>
      <c r="J165" s="21">
        <f t="shared" si="13"/>
        <v>0.10288065843621401</v>
      </c>
      <c r="K165" s="18">
        <v>4.05</v>
      </c>
      <c r="L165" s="19">
        <f t="shared" si="14"/>
        <v>6.6666666666666688E-3</v>
      </c>
      <c r="M165" s="47">
        <f t="shared" si="15"/>
        <v>2.7172403685237838</v>
      </c>
    </row>
    <row r="166" spans="9:13" x14ac:dyDescent="0.25">
      <c r="I166" s="64">
        <f t="shared" si="12"/>
        <v>0.5</v>
      </c>
      <c r="J166" s="21">
        <f t="shared" si="13"/>
        <v>0.10224948875255624</v>
      </c>
      <c r="K166" s="18">
        <v>4.0750000000000002</v>
      </c>
      <c r="L166" s="19">
        <f t="shared" si="14"/>
        <v>6.6257668711656456E-3</v>
      </c>
      <c r="M166" s="47">
        <f t="shared" si="15"/>
        <v>2.7340134572183752</v>
      </c>
    </row>
    <row r="167" spans="9:13" x14ac:dyDescent="0.25">
      <c r="I167" s="64">
        <f t="shared" si="12"/>
        <v>0.5</v>
      </c>
      <c r="J167" s="21">
        <f t="shared" si="13"/>
        <v>0.10162601626016263</v>
      </c>
      <c r="K167" s="18">
        <v>4.0999999999999996</v>
      </c>
      <c r="L167" s="19">
        <f t="shared" si="14"/>
        <v>6.585365853658539E-3</v>
      </c>
      <c r="M167" s="47">
        <f t="shared" si="15"/>
        <v>2.7507865459129666</v>
      </c>
    </row>
    <row r="168" spans="9:13" x14ac:dyDescent="0.25">
      <c r="I168" s="64">
        <f t="shared" si="12"/>
        <v>0.5</v>
      </c>
      <c r="J168" s="21">
        <f t="shared" si="13"/>
        <v>0.10101010101010101</v>
      </c>
      <c r="K168" s="18">
        <v>4.125</v>
      </c>
      <c r="L168" s="19">
        <f t="shared" si="14"/>
        <v>6.5454545454545461E-3</v>
      </c>
      <c r="M168" s="47">
        <f t="shared" si="15"/>
        <v>2.7675596346075571</v>
      </c>
    </row>
    <row r="169" spans="9:13" x14ac:dyDescent="0.25">
      <c r="I169" s="64">
        <f t="shared" si="12"/>
        <v>0.5</v>
      </c>
      <c r="J169" s="21">
        <f t="shared" si="13"/>
        <v>0.1004016064257028</v>
      </c>
      <c r="K169" s="18">
        <v>4.1500000000000004</v>
      </c>
      <c r="L169" s="19">
        <f t="shared" si="14"/>
        <v>6.5060240963855419E-3</v>
      </c>
      <c r="M169" s="47">
        <f t="shared" si="15"/>
        <v>2.7843327233021489</v>
      </c>
    </row>
    <row r="170" spans="9:13" x14ac:dyDescent="0.25">
      <c r="I170" s="64">
        <f t="shared" si="12"/>
        <v>0.5</v>
      </c>
      <c r="J170" s="21">
        <f t="shared" si="13"/>
        <v>9.9800399201596807E-2</v>
      </c>
      <c r="K170" s="18">
        <v>4.1749999999999998</v>
      </c>
      <c r="L170" s="19">
        <f t="shared" si="14"/>
        <v>6.4670658682634743E-3</v>
      </c>
      <c r="M170" s="47">
        <f t="shared" si="15"/>
        <v>2.8011058119967398</v>
      </c>
    </row>
    <row r="171" spans="9:13" x14ac:dyDescent="0.25">
      <c r="I171" s="64">
        <f t="shared" si="12"/>
        <v>0.5</v>
      </c>
      <c r="J171" s="21">
        <f t="shared" si="13"/>
        <v>9.9206349206349201E-2</v>
      </c>
      <c r="K171" s="18">
        <v>4.2</v>
      </c>
      <c r="L171" s="19">
        <f t="shared" si="14"/>
        <v>6.4285714285714293E-3</v>
      </c>
      <c r="M171" s="47">
        <f t="shared" si="15"/>
        <v>2.8178789006913312</v>
      </c>
    </row>
    <row r="172" spans="9:13" x14ac:dyDescent="0.25">
      <c r="I172" s="64">
        <f t="shared" si="12"/>
        <v>0.5</v>
      </c>
      <c r="J172" s="21">
        <f t="shared" si="13"/>
        <v>9.8619329388560176E-2</v>
      </c>
      <c r="K172" s="18">
        <v>4.2249999999999996</v>
      </c>
      <c r="L172" s="19">
        <f t="shared" si="14"/>
        <v>6.3905325443787001E-3</v>
      </c>
      <c r="M172" s="47">
        <f t="shared" si="15"/>
        <v>2.8346519893859221</v>
      </c>
    </row>
    <row r="173" spans="9:13" x14ac:dyDescent="0.25">
      <c r="I173" s="64">
        <f t="shared" si="12"/>
        <v>0.5</v>
      </c>
      <c r="J173" s="21">
        <f t="shared" si="13"/>
        <v>9.8039215686274522E-2</v>
      </c>
      <c r="K173" s="18">
        <v>4.25</v>
      </c>
      <c r="L173" s="19">
        <f t="shared" si="14"/>
        <v>6.3529411764705898E-3</v>
      </c>
      <c r="M173" s="47">
        <f t="shared" si="15"/>
        <v>2.8514250780805139</v>
      </c>
    </row>
    <row r="174" spans="9:13" x14ac:dyDescent="0.25">
      <c r="I174" s="64">
        <f t="shared" si="12"/>
        <v>0.5</v>
      </c>
      <c r="J174" s="21">
        <f t="shared" si="13"/>
        <v>9.7465886939571159E-2</v>
      </c>
      <c r="K174" s="18">
        <v>4.2750000000000004</v>
      </c>
      <c r="L174" s="19">
        <f t="shared" si="14"/>
        <v>6.3157894736842121E-3</v>
      </c>
      <c r="M174" s="47">
        <f t="shared" si="15"/>
        <v>2.8681981667751058</v>
      </c>
    </row>
    <row r="175" spans="9:13" x14ac:dyDescent="0.25">
      <c r="I175" s="64">
        <f t="shared" si="12"/>
        <v>0.5</v>
      </c>
      <c r="J175" s="21">
        <f t="shared" si="13"/>
        <v>9.689922480620157E-2</v>
      </c>
      <c r="K175" s="18">
        <v>4.3</v>
      </c>
      <c r="L175" s="19">
        <f t="shared" si="14"/>
        <v>6.2790697674418626E-3</v>
      </c>
      <c r="M175" s="47">
        <f t="shared" si="15"/>
        <v>2.8849712554696962</v>
      </c>
    </row>
    <row r="176" spans="9:13" x14ac:dyDescent="0.25">
      <c r="I176" s="64">
        <f t="shared" si="12"/>
        <v>0.5</v>
      </c>
      <c r="J176" s="21">
        <f t="shared" si="13"/>
        <v>9.6339113680154131E-2</v>
      </c>
      <c r="K176" s="18">
        <v>4.3250000000000002</v>
      </c>
      <c r="L176" s="19">
        <f t="shared" si="14"/>
        <v>6.2427745664739888E-3</v>
      </c>
      <c r="M176" s="47">
        <f t="shared" si="15"/>
        <v>2.9017443441642872</v>
      </c>
    </row>
    <row r="177" spans="9:13" x14ac:dyDescent="0.25">
      <c r="I177" s="64">
        <f t="shared" si="12"/>
        <v>0.5</v>
      </c>
      <c r="J177" s="21">
        <f t="shared" si="13"/>
        <v>9.5785440613026823E-2</v>
      </c>
      <c r="K177" s="18">
        <v>4.3499999999999996</v>
      </c>
      <c r="L177" s="19">
        <f t="shared" si="14"/>
        <v>6.2068965517241394E-3</v>
      </c>
      <c r="M177" s="47">
        <f t="shared" si="15"/>
        <v>2.9185174328588781</v>
      </c>
    </row>
    <row r="178" spans="9:13" x14ac:dyDescent="0.25">
      <c r="I178" s="64">
        <f t="shared" si="12"/>
        <v>0.5</v>
      </c>
      <c r="J178" s="21">
        <f t="shared" si="13"/>
        <v>9.5238095238095233E-2</v>
      </c>
      <c r="K178" s="18">
        <v>4.375</v>
      </c>
      <c r="L178" s="19">
        <f t="shared" si="14"/>
        <v>6.1714285714285725E-3</v>
      </c>
      <c r="M178" s="47">
        <f t="shared" si="15"/>
        <v>2.9352905215534699</v>
      </c>
    </row>
    <row r="179" spans="9:13" x14ac:dyDescent="0.25">
      <c r="I179" s="64">
        <f t="shared" si="12"/>
        <v>0.5</v>
      </c>
      <c r="J179" s="21">
        <f t="shared" si="13"/>
        <v>9.4696969696969696E-2</v>
      </c>
      <c r="K179" s="18">
        <v>4.4000000000000004</v>
      </c>
      <c r="L179" s="19">
        <f t="shared" si="14"/>
        <v>6.1363636363636377E-3</v>
      </c>
      <c r="M179" s="47">
        <f t="shared" si="15"/>
        <v>2.9520636102480617</v>
      </c>
    </row>
    <row r="180" spans="9:13" x14ac:dyDescent="0.25">
      <c r="I180" s="64">
        <f t="shared" si="12"/>
        <v>0.5</v>
      </c>
      <c r="J180" s="21">
        <f t="shared" si="13"/>
        <v>9.4161958568738241E-2</v>
      </c>
      <c r="K180" s="18">
        <v>4.4249999999999998</v>
      </c>
      <c r="L180" s="19">
        <f t="shared" si="14"/>
        <v>6.1016949152542391E-3</v>
      </c>
      <c r="M180" s="47">
        <f t="shared" si="15"/>
        <v>2.9688366989426527</v>
      </c>
    </row>
    <row r="181" spans="9:13" x14ac:dyDescent="0.25">
      <c r="I181" s="64">
        <f t="shared" si="12"/>
        <v>0.5</v>
      </c>
      <c r="J181" s="21">
        <f t="shared" si="13"/>
        <v>9.3632958801498134E-2</v>
      </c>
      <c r="K181" s="18">
        <v>4.45</v>
      </c>
      <c r="L181" s="19">
        <f t="shared" si="14"/>
        <v>6.0674157303370804E-3</v>
      </c>
      <c r="M181" s="47">
        <f t="shared" si="15"/>
        <v>2.9856097876372441</v>
      </c>
    </row>
    <row r="182" spans="9:13" x14ac:dyDescent="0.25">
      <c r="I182" s="64">
        <f t="shared" si="12"/>
        <v>0.5</v>
      </c>
      <c r="J182" s="21">
        <f t="shared" si="13"/>
        <v>9.3109869646182508E-2</v>
      </c>
      <c r="K182" s="18">
        <v>4.4749999999999996</v>
      </c>
      <c r="L182" s="19">
        <f t="shared" si="14"/>
        <v>6.0335195530726278E-3</v>
      </c>
      <c r="M182" s="47">
        <f t="shared" si="15"/>
        <v>3.0023828763318354</v>
      </c>
    </row>
    <row r="183" spans="9:13" x14ac:dyDescent="0.25">
      <c r="I183" s="64">
        <f t="shared" si="12"/>
        <v>0.5</v>
      </c>
      <c r="J183" s="21">
        <f t="shared" si="13"/>
        <v>9.2592592592592601E-2</v>
      </c>
      <c r="K183" s="18">
        <v>4.5</v>
      </c>
      <c r="L183" s="19">
        <f t="shared" si="14"/>
        <v>6.0000000000000019E-3</v>
      </c>
      <c r="M183" s="47">
        <f t="shared" si="15"/>
        <v>3.0191559650264268</v>
      </c>
    </row>
    <row r="184" spans="9:13" x14ac:dyDescent="0.25">
      <c r="I184" s="64">
        <f t="shared" si="12"/>
        <v>0.5</v>
      </c>
      <c r="J184" s="21">
        <f t="shared" si="13"/>
        <v>9.2081031307550631E-2</v>
      </c>
      <c r="K184" s="18">
        <v>4.5250000000000004</v>
      </c>
      <c r="L184" s="19">
        <f t="shared" si="14"/>
        <v>5.9668508287292815E-3</v>
      </c>
      <c r="M184" s="47">
        <f t="shared" si="15"/>
        <v>3.0359290537210173</v>
      </c>
    </row>
    <row r="185" spans="9:13" x14ac:dyDescent="0.25">
      <c r="I185" s="64">
        <f t="shared" si="12"/>
        <v>0.5</v>
      </c>
      <c r="J185" s="21">
        <f t="shared" si="13"/>
        <v>9.1575091575091569E-2</v>
      </c>
      <c r="K185" s="18">
        <v>4.55</v>
      </c>
      <c r="L185" s="19">
        <f t="shared" si="14"/>
        <v>5.9340659340659345E-3</v>
      </c>
      <c r="M185" s="47">
        <f t="shared" si="15"/>
        <v>3.0527021424156082</v>
      </c>
    </row>
    <row r="186" spans="9:13" x14ac:dyDescent="0.25">
      <c r="I186" s="64">
        <f t="shared" si="12"/>
        <v>0.5</v>
      </c>
      <c r="J186" s="21">
        <f t="shared" si="13"/>
        <v>9.107468123861566E-2</v>
      </c>
      <c r="K186" s="18">
        <v>4.5750000000000002</v>
      </c>
      <c r="L186" s="19">
        <f t="shared" si="14"/>
        <v>5.9016393442622959E-3</v>
      </c>
      <c r="M186" s="47">
        <f t="shared" si="15"/>
        <v>3.0694752311102005</v>
      </c>
    </row>
    <row r="187" spans="9:13" x14ac:dyDescent="0.25">
      <c r="I187" s="64">
        <f t="shared" si="12"/>
        <v>0.5</v>
      </c>
      <c r="J187" s="21">
        <f t="shared" si="13"/>
        <v>9.057971014492755E-2</v>
      </c>
      <c r="K187" s="18">
        <v>4.5999999999999996</v>
      </c>
      <c r="L187" s="19">
        <f t="shared" si="14"/>
        <v>5.8695652173913065E-3</v>
      </c>
      <c r="M187" s="47">
        <f t="shared" si="15"/>
        <v>3.0862483198047914</v>
      </c>
    </row>
    <row r="188" spans="9:13" x14ac:dyDescent="0.25">
      <c r="I188" s="64">
        <f t="shared" si="12"/>
        <v>0.5</v>
      </c>
      <c r="J188" s="21">
        <f t="shared" si="13"/>
        <v>9.00900900900901E-2</v>
      </c>
      <c r="K188" s="18">
        <v>4.625</v>
      </c>
      <c r="L188" s="19">
        <f t="shared" si="14"/>
        <v>5.8378378378378393E-3</v>
      </c>
      <c r="M188" s="47">
        <f t="shared" si="15"/>
        <v>3.1030214084993828</v>
      </c>
    </row>
    <row r="189" spans="9:13" x14ac:dyDescent="0.25">
      <c r="I189" s="64">
        <f t="shared" si="12"/>
        <v>0.5</v>
      </c>
      <c r="J189" s="21">
        <f t="shared" si="13"/>
        <v>8.9605734767025089E-2</v>
      </c>
      <c r="K189" s="18">
        <v>4.6500000000000004</v>
      </c>
      <c r="L189" s="19">
        <f t="shared" si="14"/>
        <v>5.8064516129032271E-3</v>
      </c>
      <c r="M189" s="47">
        <f t="shared" si="15"/>
        <v>3.1197944971939742</v>
      </c>
    </row>
    <row r="190" spans="9:13" x14ac:dyDescent="0.25">
      <c r="I190" s="64">
        <f t="shared" si="12"/>
        <v>0.5</v>
      </c>
      <c r="J190" s="21">
        <f t="shared" si="13"/>
        <v>8.9126559714795023E-2</v>
      </c>
      <c r="K190" s="18">
        <v>4.6749999999999998</v>
      </c>
      <c r="L190" s="19">
        <f t="shared" si="14"/>
        <v>5.7754010695187184E-3</v>
      </c>
      <c r="M190" s="47">
        <f t="shared" si="15"/>
        <v>3.1365675858885655</v>
      </c>
    </row>
    <row r="191" spans="9:13" x14ac:dyDescent="0.25">
      <c r="I191" s="64">
        <f t="shared" si="12"/>
        <v>0.5</v>
      </c>
      <c r="J191" s="21">
        <f t="shared" si="13"/>
        <v>8.8652482269503549E-2</v>
      </c>
      <c r="K191" s="18">
        <v>4.7</v>
      </c>
      <c r="L191" s="19">
        <f t="shared" si="14"/>
        <v>5.7446808510638308E-3</v>
      </c>
      <c r="M191" s="47">
        <f t="shared" si="15"/>
        <v>3.1533406745831569</v>
      </c>
    </row>
    <row r="192" spans="9:13" x14ac:dyDescent="0.25">
      <c r="I192" s="64">
        <f t="shared" si="12"/>
        <v>0.5</v>
      </c>
      <c r="J192" s="21">
        <f t="shared" si="13"/>
        <v>8.8183421516754859E-2</v>
      </c>
      <c r="K192" s="18">
        <v>4.7249999999999996</v>
      </c>
      <c r="L192" s="19">
        <f t="shared" si="14"/>
        <v>5.714285714285716E-3</v>
      </c>
      <c r="M192" s="47">
        <f t="shared" si="15"/>
        <v>3.1701137632777474</v>
      </c>
    </row>
    <row r="193" spans="9:13" x14ac:dyDescent="0.25">
      <c r="I193" s="64">
        <f t="shared" si="12"/>
        <v>0.5</v>
      </c>
      <c r="J193" s="21">
        <f t="shared" si="13"/>
        <v>8.771929824561403E-2</v>
      </c>
      <c r="K193" s="18">
        <v>4.75</v>
      </c>
      <c r="L193" s="19">
        <f t="shared" si="14"/>
        <v>5.6842105263157899E-3</v>
      </c>
      <c r="M193" s="47">
        <f t="shared" si="15"/>
        <v>3.1868868519723388</v>
      </c>
    </row>
    <row r="194" spans="9:13" x14ac:dyDescent="0.25">
      <c r="I194" s="64">
        <f t="shared" si="12"/>
        <v>0.5</v>
      </c>
      <c r="J194" s="21">
        <f t="shared" si="13"/>
        <v>8.7260034904013961E-2</v>
      </c>
      <c r="K194" s="18">
        <v>4.7750000000000004</v>
      </c>
      <c r="L194" s="19">
        <f t="shared" si="14"/>
        <v>5.6544502617801055E-3</v>
      </c>
      <c r="M194" s="47">
        <f t="shared" si="15"/>
        <v>3.2036599406669306</v>
      </c>
    </row>
    <row r="195" spans="9:13" x14ac:dyDescent="0.25">
      <c r="I195" s="64">
        <f t="shared" si="12"/>
        <v>0.5</v>
      </c>
      <c r="J195" s="21">
        <f t="shared" si="13"/>
        <v>8.6805555555555552E-2</v>
      </c>
      <c r="K195" s="18">
        <v>4.8</v>
      </c>
      <c r="L195" s="19">
        <f t="shared" si="14"/>
        <v>5.6250000000000007E-3</v>
      </c>
      <c r="M195" s="47">
        <f t="shared" si="15"/>
        <v>3.2204330293615211</v>
      </c>
    </row>
    <row r="196" spans="9:13" x14ac:dyDescent="0.25">
      <c r="I196" s="64">
        <f t="shared" si="12"/>
        <v>0.5</v>
      </c>
      <c r="J196" s="21">
        <f t="shared" si="13"/>
        <v>8.6355785837651119E-2</v>
      </c>
      <c r="K196" s="18">
        <v>4.8250000000000002</v>
      </c>
      <c r="L196" s="19">
        <f t="shared" si="14"/>
        <v>5.5958549222797933E-3</v>
      </c>
      <c r="M196" s="47">
        <f t="shared" si="15"/>
        <v>3.2372061180561129</v>
      </c>
    </row>
    <row r="197" spans="9:13" x14ac:dyDescent="0.25">
      <c r="I197" s="64">
        <f t="shared" si="12"/>
        <v>0.5</v>
      </c>
      <c r="J197" s="21">
        <f t="shared" si="13"/>
        <v>8.5910652920962213E-2</v>
      </c>
      <c r="K197" s="18">
        <v>4.8499999999999996</v>
      </c>
      <c r="L197" s="19">
        <f t="shared" si="14"/>
        <v>5.5670103092783519E-3</v>
      </c>
      <c r="M197" s="47">
        <f t="shared" si="15"/>
        <v>3.2539792067507043</v>
      </c>
    </row>
    <row r="198" spans="9:13" x14ac:dyDescent="0.25">
      <c r="I198" s="64">
        <f t="shared" si="12"/>
        <v>0.5</v>
      </c>
      <c r="J198" s="21">
        <f t="shared" si="13"/>
        <v>8.5470085470085472E-2</v>
      </c>
      <c r="K198" s="18">
        <v>4.875</v>
      </c>
      <c r="L198" s="19">
        <f t="shared" si="14"/>
        <v>5.5384615384615398E-3</v>
      </c>
      <c r="M198" s="47">
        <f t="shared" si="15"/>
        <v>3.2707522954452952</v>
      </c>
    </row>
    <row r="199" spans="9:13" x14ac:dyDescent="0.25">
      <c r="I199" s="64">
        <f t="shared" si="12"/>
        <v>0.5</v>
      </c>
      <c r="J199" s="21">
        <f t="shared" si="13"/>
        <v>8.5034013605442174E-2</v>
      </c>
      <c r="K199" s="18">
        <v>4.9000000000000004</v>
      </c>
      <c r="L199" s="19">
        <f t="shared" si="14"/>
        <v>5.5102040816326541E-3</v>
      </c>
      <c r="M199" s="47">
        <f t="shared" si="15"/>
        <v>3.2875253841398875</v>
      </c>
    </row>
    <row r="200" spans="9:13" x14ac:dyDescent="0.25">
      <c r="I200" s="64">
        <f t="shared" si="12"/>
        <v>0.5</v>
      </c>
      <c r="J200" s="21">
        <f t="shared" si="13"/>
        <v>8.460236886632827E-2</v>
      </c>
      <c r="K200" s="18">
        <v>4.9249999999999998</v>
      </c>
      <c r="L200" s="19">
        <f t="shared" si="14"/>
        <v>5.4822335025380732E-3</v>
      </c>
      <c r="M200" s="47">
        <f t="shared" si="15"/>
        <v>3.304298472834478</v>
      </c>
    </row>
    <row r="201" spans="9:13" x14ac:dyDescent="0.25">
      <c r="I201" s="64">
        <f t="shared" si="12"/>
        <v>0.5</v>
      </c>
      <c r="J201" s="21">
        <f t="shared" si="13"/>
        <v>8.4175084175084167E-2</v>
      </c>
      <c r="K201" s="18">
        <v>4.95</v>
      </c>
      <c r="L201" s="19">
        <f t="shared" si="14"/>
        <v>5.454545454545455E-3</v>
      </c>
      <c r="M201" s="47">
        <f t="shared" si="15"/>
        <v>3.3210715615290689</v>
      </c>
    </row>
    <row r="202" spans="9:13" x14ac:dyDescent="0.25">
      <c r="I202" s="64">
        <f t="shared" si="12"/>
        <v>0.5</v>
      </c>
      <c r="J202" s="21">
        <f t="shared" si="13"/>
        <v>8.3752093802345065E-2</v>
      </c>
      <c r="K202" s="18">
        <v>4.9749999999999996</v>
      </c>
      <c r="L202" s="19">
        <f t="shared" si="14"/>
        <v>5.4271356783919611E-3</v>
      </c>
      <c r="M202" s="47">
        <f t="shared" si="15"/>
        <v>3.3378446502236598</v>
      </c>
    </row>
    <row r="203" spans="9:13" x14ac:dyDescent="0.25">
      <c r="I203" s="64">
        <f t="shared" si="12"/>
        <v>0.5</v>
      </c>
      <c r="J203" s="21">
        <f t="shared" si="13"/>
        <v>8.3333333333333329E-2</v>
      </c>
      <c r="K203" s="18">
        <v>5</v>
      </c>
      <c r="L203" s="19">
        <f t="shared" si="14"/>
        <v>5.4000000000000003E-3</v>
      </c>
      <c r="M203" s="47">
        <f t="shared" si="15"/>
        <v>3.3546177389182508</v>
      </c>
    </row>
    <row r="204" spans="9:13" x14ac:dyDescent="0.25">
      <c r="I204" s="64">
        <f t="shared" si="12"/>
        <v>0.5</v>
      </c>
      <c r="J204" s="21">
        <f t="shared" si="13"/>
        <v>8.2918739635157543E-2</v>
      </c>
      <c r="K204" s="18">
        <v>5.0250000000000004</v>
      </c>
      <c r="L204" s="19">
        <f t="shared" si="14"/>
        <v>5.3731343283582094E-3</v>
      </c>
      <c r="M204" s="47">
        <f t="shared" si="15"/>
        <v>3.3713908276128426</v>
      </c>
    </row>
    <row r="205" spans="9:13" x14ac:dyDescent="0.25">
      <c r="I205" s="64">
        <f t="shared" si="12"/>
        <v>0.5</v>
      </c>
      <c r="J205" s="21">
        <f t="shared" si="13"/>
        <v>8.2508250825082508E-2</v>
      </c>
      <c r="K205" s="18">
        <v>5.05</v>
      </c>
      <c r="L205" s="19">
        <f t="shared" si="14"/>
        <v>5.3465346534653469E-3</v>
      </c>
      <c r="M205" s="47">
        <f t="shared" si="15"/>
        <v>3.3881639163074335</v>
      </c>
    </row>
    <row r="206" spans="9:13" x14ac:dyDescent="0.25">
      <c r="I206" s="64">
        <f t="shared" si="12"/>
        <v>0.5</v>
      </c>
      <c r="J206" s="21">
        <f t="shared" si="13"/>
        <v>8.2101806239737271E-2</v>
      </c>
      <c r="K206" s="18">
        <v>5.0750000000000002</v>
      </c>
      <c r="L206" s="19">
        <f t="shared" si="14"/>
        <v>5.3201970443349763E-3</v>
      </c>
      <c r="M206" s="47">
        <f t="shared" si="15"/>
        <v>3.4049370050020253</v>
      </c>
    </row>
    <row r="207" spans="9:13" x14ac:dyDescent="0.25">
      <c r="I207" s="64">
        <f t="shared" si="12"/>
        <v>0.5</v>
      </c>
      <c r="J207" s="21">
        <f t="shared" si="13"/>
        <v>8.1699346405228773E-2</v>
      </c>
      <c r="K207" s="18">
        <v>5.0999999999999996</v>
      </c>
      <c r="L207" s="19">
        <f t="shared" si="14"/>
        <v>5.294117647058825E-3</v>
      </c>
      <c r="M207" s="47">
        <f t="shared" si="15"/>
        <v>3.4217100936966163</v>
      </c>
    </row>
    <row r="208" spans="9:13" x14ac:dyDescent="0.25">
      <c r="I208" s="64">
        <f t="shared" si="12"/>
        <v>0.5</v>
      </c>
      <c r="J208" s="21">
        <f t="shared" si="13"/>
        <v>8.1300813008130093E-2</v>
      </c>
      <c r="K208" s="18">
        <v>5.125</v>
      </c>
      <c r="L208" s="19">
        <f t="shared" si="14"/>
        <v>5.2682926829268305E-3</v>
      </c>
      <c r="M208" s="47">
        <f t="shared" si="15"/>
        <v>3.4384831823912081</v>
      </c>
    </row>
    <row r="209" spans="9:13" x14ac:dyDescent="0.25">
      <c r="I209" s="64">
        <f t="shared" si="12"/>
        <v>0.5</v>
      </c>
      <c r="J209" s="21">
        <f t="shared" si="13"/>
        <v>8.0906148867313912E-2</v>
      </c>
      <c r="K209" s="18">
        <v>5.15</v>
      </c>
      <c r="L209" s="19">
        <f t="shared" si="14"/>
        <v>5.2427184466019424E-3</v>
      </c>
      <c r="M209" s="47">
        <f t="shared" si="15"/>
        <v>3.455256271085799</v>
      </c>
    </row>
    <row r="210" spans="9:13" x14ac:dyDescent="0.25">
      <c r="I210" s="64">
        <f t="shared" si="12"/>
        <v>0.5</v>
      </c>
      <c r="J210" s="21">
        <f t="shared" si="13"/>
        <v>8.0515297906602251E-2</v>
      </c>
      <c r="K210" s="18">
        <v>5.1749999999999998</v>
      </c>
      <c r="L210" s="19">
        <f t="shared" si="14"/>
        <v>5.2173913043478265E-3</v>
      </c>
      <c r="M210" s="47">
        <f t="shared" si="15"/>
        <v>3.4720293597803895</v>
      </c>
    </row>
    <row r="211" spans="9:13" x14ac:dyDescent="0.25">
      <c r="I211" s="64">
        <f t="shared" si="12"/>
        <v>0.5</v>
      </c>
      <c r="J211" s="21">
        <f t="shared" si="13"/>
        <v>8.0128205128205121E-2</v>
      </c>
      <c r="K211" s="18">
        <v>5.2</v>
      </c>
      <c r="L211" s="19">
        <f t="shared" si="14"/>
        <v>5.1923076923076922E-3</v>
      </c>
      <c r="M211" s="47">
        <f t="shared" si="15"/>
        <v>3.4888024484749813</v>
      </c>
    </row>
    <row r="212" spans="9:13" x14ac:dyDescent="0.25">
      <c r="I212" s="64">
        <f t="shared" si="12"/>
        <v>0.5</v>
      </c>
      <c r="J212" s="21">
        <f t="shared" si="13"/>
        <v>7.9744816586921854E-2</v>
      </c>
      <c r="K212" s="18">
        <v>5.2249999999999996</v>
      </c>
      <c r="L212" s="19">
        <f t="shared" si="14"/>
        <v>5.1674641148325368E-3</v>
      </c>
      <c r="M212" s="47">
        <f t="shared" si="15"/>
        <v>3.5055755371695723</v>
      </c>
    </row>
    <row r="213" spans="9:13" x14ac:dyDescent="0.25">
      <c r="I213" s="64">
        <f t="shared" si="12"/>
        <v>0.5</v>
      </c>
      <c r="J213" s="21">
        <f t="shared" si="13"/>
        <v>7.9365079365079361E-2</v>
      </c>
      <c r="K213" s="18">
        <v>5.25</v>
      </c>
      <c r="L213" s="19">
        <f t="shared" si="14"/>
        <v>5.1428571428571435E-3</v>
      </c>
      <c r="M213" s="47">
        <f t="shared" si="15"/>
        <v>3.5223486258641632</v>
      </c>
    </row>
    <row r="214" spans="9:13" x14ac:dyDescent="0.25">
      <c r="I214" s="64">
        <f t="shared" si="12"/>
        <v>0.5</v>
      </c>
      <c r="J214" s="21">
        <f t="shared" si="13"/>
        <v>7.8988941548183256E-2</v>
      </c>
      <c r="K214" s="18">
        <v>5.2750000000000004</v>
      </c>
      <c r="L214" s="19">
        <f t="shared" si="14"/>
        <v>5.1184834123222762E-3</v>
      </c>
      <c r="M214" s="47">
        <f t="shared" si="15"/>
        <v>3.5391217145587559</v>
      </c>
    </row>
    <row r="215" spans="9:13" x14ac:dyDescent="0.25">
      <c r="I215" s="64">
        <f t="shared" si="12"/>
        <v>0.5</v>
      </c>
      <c r="J215" s="21">
        <f t="shared" si="13"/>
        <v>7.8616352201257872E-2</v>
      </c>
      <c r="K215" s="18">
        <v>5.3</v>
      </c>
      <c r="L215" s="19">
        <f t="shared" si="14"/>
        <v>5.0943396226415111E-3</v>
      </c>
      <c r="M215" s="47">
        <f t="shared" si="15"/>
        <v>3.5558948032533468</v>
      </c>
    </row>
    <row r="216" spans="9:13" x14ac:dyDescent="0.25">
      <c r="I216" s="64">
        <f t="shared" si="12"/>
        <v>0.5</v>
      </c>
      <c r="J216" s="21">
        <f t="shared" si="13"/>
        <v>7.82472613458529E-2</v>
      </c>
      <c r="K216" s="18">
        <v>5.3250000000000002</v>
      </c>
      <c r="L216" s="19">
        <f t="shared" si="14"/>
        <v>5.0704225352112692E-3</v>
      </c>
      <c r="M216" s="47">
        <f t="shared" si="15"/>
        <v>3.5726678919479387</v>
      </c>
    </row>
    <row r="217" spans="9:13" x14ac:dyDescent="0.25">
      <c r="I217" s="64">
        <f t="shared" si="12"/>
        <v>0.5</v>
      </c>
      <c r="J217" s="21">
        <f t="shared" si="13"/>
        <v>7.7881619937694713E-2</v>
      </c>
      <c r="K217" s="18">
        <v>5.35</v>
      </c>
      <c r="L217" s="19">
        <f t="shared" si="14"/>
        <v>5.0467289719626184E-3</v>
      </c>
      <c r="M217" s="47">
        <f t="shared" si="15"/>
        <v>3.5894409806425296</v>
      </c>
    </row>
    <row r="218" spans="9:13" x14ac:dyDescent="0.25">
      <c r="I218" s="64">
        <f t="shared" si="12"/>
        <v>0.5</v>
      </c>
      <c r="J218" s="21">
        <f t="shared" si="13"/>
        <v>7.7519379844961239E-2</v>
      </c>
      <c r="K218" s="18">
        <v>5.375</v>
      </c>
      <c r="L218" s="19">
        <f t="shared" si="14"/>
        <v>5.0232558139534887E-3</v>
      </c>
      <c r="M218" s="47">
        <f t="shared" si="15"/>
        <v>3.6062140693371196</v>
      </c>
    </row>
    <row r="219" spans="9:13" x14ac:dyDescent="0.25">
      <c r="I219" s="64">
        <f t="shared" si="12"/>
        <v>0.5</v>
      </c>
      <c r="J219" s="21">
        <f t="shared" si="13"/>
        <v>7.7160493827160642E-2</v>
      </c>
      <c r="K219" s="18">
        <v>5.3999999999999897</v>
      </c>
      <c r="L219" s="19">
        <f t="shared" si="14"/>
        <v>5.0000000000000105E-3</v>
      </c>
      <c r="M219" s="47">
        <f t="shared" si="15"/>
        <v>3.6229871580317043</v>
      </c>
    </row>
    <row r="220" spans="9:13" x14ac:dyDescent="0.25">
      <c r="I220" s="64">
        <f t="shared" si="12"/>
        <v>0.5</v>
      </c>
      <c r="J220" s="21">
        <f t="shared" si="13"/>
        <v>7.6804915514593078E-2</v>
      </c>
      <c r="K220" s="18">
        <v>5.4249999999999901</v>
      </c>
      <c r="L220" s="19">
        <f t="shared" si="14"/>
        <v>4.9769585253456325E-3</v>
      </c>
      <c r="M220" s="47">
        <f t="shared" si="15"/>
        <v>3.6397602467262962</v>
      </c>
    </row>
    <row r="221" spans="9:13" x14ac:dyDescent="0.25">
      <c r="I221" s="64">
        <f t="shared" si="12"/>
        <v>0.5</v>
      </c>
      <c r="J221" s="21">
        <f t="shared" si="13"/>
        <v>7.6452599388379339E-2</v>
      </c>
      <c r="K221" s="18">
        <v>5.4499999999999904</v>
      </c>
      <c r="L221" s="19">
        <f t="shared" si="14"/>
        <v>4.9541284403669819E-3</v>
      </c>
      <c r="M221" s="47">
        <f t="shared" si="15"/>
        <v>3.6565333354208871</v>
      </c>
    </row>
    <row r="222" spans="9:13" x14ac:dyDescent="0.25">
      <c r="I222" s="64">
        <f t="shared" si="12"/>
        <v>0.5</v>
      </c>
      <c r="J222" s="21">
        <f t="shared" si="13"/>
        <v>7.6103500761035142E-2</v>
      </c>
      <c r="K222" s="18">
        <v>5.4749999999999899</v>
      </c>
      <c r="L222" s="19">
        <f t="shared" si="14"/>
        <v>4.9315068493150779E-3</v>
      </c>
      <c r="M222" s="47">
        <f t="shared" si="15"/>
        <v>3.673306424115478</v>
      </c>
    </row>
    <row r="223" spans="9:13" x14ac:dyDescent="0.25">
      <c r="I223" s="64">
        <f t="shared" si="12"/>
        <v>0.5</v>
      </c>
      <c r="J223" s="21">
        <f t="shared" si="13"/>
        <v>7.5757575757575898E-2</v>
      </c>
      <c r="K223" s="18">
        <v>5.4999999999999902</v>
      </c>
      <c r="L223" s="19">
        <f t="shared" si="14"/>
        <v>4.9090909090909194E-3</v>
      </c>
      <c r="M223" s="47">
        <f t="shared" si="15"/>
        <v>3.6900795128100707</v>
      </c>
    </row>
    <row r="224" spans="9:13" x14ac:dyDescent="0.25">
      <c r="I224" s="64">
        <f t="shared" si="12"/>
        <v>0.5</v>
      </c>
      <c r="J224" s="21">
        <f t="shared" si="13"/>
        <v>7.5414781297134387E-2</v>
      </c>
      <c r="K224" s="18">
        <v>5.5249999999999897</v>
      </c>
      <c r="L224" s="19">
        <f t="shared" si="14"/>
        <v>4.8868778280543087E-3</v>
      </c>
      <c r="M224" s="47">
        <f t="shared" si="15"/>
        <v>3.7068526015046617</v>
      </c>
    </row>
    <row r="225" spans="9:13" x14ac:dyDescent="0.25">
      <c r="I225" s="64">
        <f t="shared" si="12"/>
        <v>0.5</v>
      </c>
      <c r="J225" s="21">
        <f t="shared" si="13"/>
        <v>7.5075075075075215E-2</v>
      </c>
      <c r="K225" s="18">
        <v>5.5499999999999901</v>
      </c>
      <c r="L225" s="19">
        <f t="shared" si="14"/>
        <v>4.864864864864875E-3</v>
      </c>
      <c r="M225" s="47">
        <f t="shared" si="15"/>
        <v>3.7236256901992526</v>
      </c>
    </row>
    <row r="226" spans="9:13" x14ac:dyDescent="0.25">
      <c r="I226" s="64">
        <f t="shared" si="12"/>
        <v>0.5</v>
      </c>
      <c r="J226" s="21">
        <f t="shared" si="13"/>
        <v>7.4738415545590561E-2</v>
      </c>
      <c r="K226" s="18">
        <v>5.5749999999999904</v>
      </c>
      <c r="L226" s="19">
        <f t="shared" si="14"/>
        <v>4.843049327354269E-3</v>
      </c>
      <c r="M226" s="47">
        <f t="shared" si="15"/>
        <v>3.7403987788938444</v>
      </c>
    </row>
    <row r="227" spans="9:13" x14ac:dyDescent="0.25">
      <c r="I227" s="64">
        <f t="shared" si="12"/>
        <v>0.5</v>
      </c>
      <c r="J227" s="21">
        <f t="shared" si="13"/>
        <v>7.4404761904762043E-2</v>
      </c>
      <c r="K227" s="18">
        <v>5.5999999999999899</v>
      </c>
      <c r="L227" s="19">
        <f t="shared" si="14"/>
        <v>4.8214285714285815E-3</v>
      </c>
      <c r="M227" s="47">
        <f t="shared" si="15"/>
        <v>3.7571718675884345</v>
      </c>
    </row>
    <row r="228" spans="9:13" x14ac:dyDescent="0.25">
      <c r="I228" s="64">
        <f t="shared" ref="I228:I291" si="16">MAX(0.5,$B$19/(MAX(0.5,K228))^(1/3))</f>
        <v>0.5</v>
      </c>
      <c r="J228" s="21">
        <f t="shared" ref="J228:J291" si="17">IF(K228&lt;$H$6,1/$H$6^(1/3),1/(2*K228*(MIN(K228,(1/$H$6)^3*$B$19^3))^(1/3)))</f>
        <v>7.4074074074074195E-2</v>
      </c>
      <c r="K228" s="18">
        <v>5.6249999999999902</v>
      </c>
      <c r="L228" s="19">
        <f t="shared" ref="L228:L291" si="18">MIN(0.2,$B$10*$B$15*$B$19*$H$3*J228)</f>
        <v>4.8000000000000083E-3</v>
      </c>
      <c r="M228" s="47">
        <f t="shared" ref="M228:M291" si="19">L228*981*K228^2/(4*PI()^2)</f>
        <v>3.7739449562830258</v>
      </c>
    </row>
    <row r="229" spans="9:13" x14ac:dyDescent="0.25">
      <c r="I229" s="64">
        <f t="shared" si="16"/>
        <v>0.5</v>
      </c>
      <c r="J229" s="21">
        <f t="shared" si="17"/>
        <v>7.3746312684365919E-2</v>
      </c>
      <c r="K229" s="18">
        <v>5.6499999999999897</v>
      </c>
      <c r="L229" s="19">
        <f t="shared" si="18"/>
        <v>4.7787610619469123E-3</v>
      </c>
      <c r="M229" s="47">
        <f t="shared" si="19"/>
        <v>3.7907180449776172</v>
      </c>
    </row>
    <row r="230" spans="9:13" x14ac:dyDescent="0.25">
      <c r="I230" s="64">
        <f t="shared" si="16"/>
        <v>0.5</v>
      </c>
      <c r="J230" s="21">
        <f t="shared" si="17"/>
        <v>7.3421439060205707E-2</v>
      </c>
      <c r="K230" s="18">
        <v>5.6749999999999901</v>
      </c>
      <c r="L230" s="19">
        <f t="shared" si="18"/>
        <v>4.7577092511013304E-3</v>
      </c>
      <c r="M230" s="47">
        <f t="shared" si="19"/>
        <v>3.8074911336722086</v>
      </c>
    </row>
    <row r="231" spans="9:13" x14ac:dyDescent="0.25">
      <c r="I231" s="64">
        <f t="shared" si="16"/>
        <v>0.5</v>
      </c>
      <c r="J231" s="21">
        <f t="shared" si="17"/>
        <v>7.3099415204678483E-2</v>
      </c>
      <c r="K231" s="18">
        <v>5.6999999999999904</v>
      </c>
      <c r="L231" s="19">
        <f t="shared" si="18"/>
        <v>4.7368421052631669E-3</v>
      </c>
      <c r="M231" s="47">
        <f t="shared" si="19"/>
        <v>3.8242642223668</v>
      </c>
    </row>
    <row r="232" spans="9:13" x14ac:dyDescent="0.25">
      <c r="I232" s="64">
        <f t="shared" si="16"/>
        <v>0.5</v>
      </c>
      <c r="J232" s="21">
        <f t="shared" si="17"/>
        <v>7.2780203784570729E-2</v>
      </c>
      <c r="K232" s="18">
        <v>5.7249999999999899</v>
      </c>
      <c r="L232" s="19">
        <f t="shared" si="18"/>
        <v>4.7161572052401837E-3</v>
      </c>
      <c r="M232" s="47">
        <f t="shared" si="19"/>
        <v>3.8410373110613913</v>
      </c>
    </row>
    <row r="233" spans="9:13" x14ac:dyDescent="0.25">
      <c r="I233" s="64">
        <f t="shared" si="16"/>
        <v>0.5</v>
      </c>
      <c r="J233" s="21">
        <f t="shared" si="17"/>
        <v>7.2463768115942157E-2</v>
      </c>
      <c r="K233" s="18">
        <v>5.7499999999999902</v>
      </c>
      <c r="L233" s="19">
        <f t="shared" si="18"/>
        <v>4.6956521739130522E-3</v>
      </c>
      <c r="M233" s="47">
        <f t="shared" si="19"/>
        <v>3.8578103997559823</v>
      </c>
    </row>
    <row r="234" spans="9:13" x14ac:dyDescent="0.25">
      <c r="I234" s="64">
        <f t="shared" si="16"/>
        <v>0.5</v>
      </c>
      <c r="J234" s="21">
        <f t="shared" si="17"/>
        <v>7.2150072150072284E-2</v>
      </c>
      <c r="K234" s="18">
        <v>5.7749999999999897</v>
      </c>
      <c r="L234" s="19">
        <f t="shared" si="18"/>
        <v>4.6753246753246849E-3</v>
      </c>
      <c r="M234" s="47">
        <f t="shared" si="19"/>
        <v>3.8745834884505732</v>
      </c>
    </row>
    <row r="235" spans="9:13" x14ac:dyDescent="0.25">
      <c r="I235" s="64">
        <f t="shared" si="16"/>
        <v>0.5</v>
      </c>
      <c r="J235" s="21">
        <f t="shared" si="17"/>
        <v>7.1839080459770249E-2</v>
      </c>
      <c r="K235" s="18">
        <v>5.7999999999999901</v>
      </c>
      <c r="L235" s="19">
        <f t="shared" si="18"/>
        <v>4.6551724137931126E-3</v>
      </c>
      <c r="M235" s="47">
        <f t="shared" si="19"/>
        <v>3.8913565771451655</v>
      </c>
    </row>
    <row r="236" spans="9:13" x14ac:dyDescent="0.25">
      <c r="I236" s="64">
        <f t="shared" si="16"/>
        <v>0.5</v>
      </c>
      <c r="J236" s="21">
        <f t="shared" si="17"/>
        <v>7.1530758226037314E-2</v>
      </c>
      <c r="K236" s="18">
        <v>5.8249999999999904</v>
      </c>
      <c r="L236" s="19">
        <f t="shared" si="18"/>
        <v>4.6351931330472183E-3</v>
      </c>
      <c r="M236" s="47">
        <f t="shared" si="19"/>
        <v>3.908129665839756</v>
      </c>
    </row>
    <row r="237" spans="9:13" x14ac:dyDescent="0.25">
      <c r="I237" s="64">
        <f t="shared" si="16"/>
        <v>0.5</v>
      </c>
      <c r="J237" s="21">
        <f t="shared" si="17"/>
        <v>7.1225071225071351E-2</v>
      </c>
      <c r="K237" s="18">
        <v>5.8499999999999899</v>
      </c>
      <c r="L237" s="19">
        <f t="shared" si="18"/>
        <v>4.6153846153846245E-3</v>
      </c>
      <c r="M237" s="47">
        <f t="shared" si="19"/>
        <v>3.9249027545343482</v>
      </c>
    </row>
    <row r="238" spans="9:13" x14ac:dyDescent="0.25">
      <c r="I238" s="64">
        <f t="shared" si="16"/>
        <v>0.5</v>
      </c>
      <c r="J238" s="21">
        <f t="shared" si="17"/>
        <v>7.0921985815602953E-2</v>
      </c>
      <c r="K238" s="18">
        <v>5.8749999999999902</v>
      </c>
      <c r="L238" s="19">
        <f t="shared" si="18"/>
        <v>4.5957446808510723E-3</v>
      </c>
      <c r="M238" s="47">
        <f t="shared" si="19"/>
        <v>3.9416758432289396</v>
      </c>
    </row>
    <row r="239" spans="9:13" x14ac:dyDescent="0.25">
      <c r="I239" s="64">
        <f t="shared" si="16"/>
        <v>0.5</v>
      </c>
      <c r="J239" s="21">
        <f t="shared" si="17"/>
        <v>7.0621468926553799E-2</v>
      </c>
      <c r="K239" s="18">
        <v>5.8999999999999897</v>
      </c>
      <c r="L239" s="19">
        <f t="shared" si="18"/>
        <v>4.5762711864406865E-3</v>
      </c>
      <c r="M239" s="47">
        <f t="shared" si="19"/>
        <v>3.9584489319235296</v>
      </c>
    </row>
    <row r="240" spans="9:13" x14ac:dyDescent="0.25">
      <c r="I240" s="64">
        <f t="shared" si="16"/>
        <v>0.5</v>
      </c>
      <c r="J240" s="21">
        <f t="shared" si="17"/>
        <v>7.0323488045007154E-2</v>
      </c>
      <c r="K240" s="18">
        <v>5.9249999999999901</v>
      </c>
      <c r="L240" s="19">
        <f t="shared" si="18"/>
        <v>4.5569620253164645E-3</v>
      </c>
      <c r="M240" s="47">
        <f t="shared" si="19"/>
        <v>3.9752220206181215</v>
      </c>
    </row>
    <row r="241" spans="9:13" x14ac:dyDescent="0.25">
      <c r="I241" s="64">
        <f t="shared" si="16"/>
        <v>0.5</v>
      </c>
      <c r="J241" s="21">
        <f t="shared" si="17"/>
        <v>7.0028011204481905E-2</v>
      </c>
      <c r="K241" s="18">
        <v>5.9499999999999904</v>
      </c>
      <c r="L241" s="19">
        <f t="shared" si="18"/>
        <v>4.5378151260504285E-3</v>
      </c>
      <c r="M241" s="47">
        <f t="shared" si="19"/>
        <v>3.9919951093127124</v>
      </c>
    </row>
    <row r="242" spans="9:13" x14ac:dyDescent="0.25">
      <c r="I242" s="64">
        <f t="shared" si="16"/>
        <v>0.5</v>
      </c>
      <c r="J242" s="21">
        <f t="shared" si="17"/>
        <v>6.9735006973500824E-2</v>
      </c>
      <c r="K242" s="18">
        <v>5.9749999999999899</v>
      </c>
      <c r="L242" s="19">
        <f t="shared" si="18"/>
        <v>4.518828451882854E-3</v>
      </c>
      <c r="M242" s="47">
        <f t="shared" si="19"/>
        <v>4.0087681980073047</v>
      </c>
    </row>
    <row r="243" spans="9:13" x14ac:dyDescent="0.25">
      <c r="I243" s="64">
        <f t="shared" si="16"/>
        <v>0.5</v>
      </c>
      <c r="J243" s="21">
        <f t="shared" si="17"/>
        <v>6.9444444444444559E-2</v>
      </c>
      <c r="K243" s="18">
        <v>5.9999999999999902</v>
      </c>
      <c r="L243" s="19">
        <f t="shared" si="18"/>
        <v>4.5000000000000083E-3</v>
      </c>
      <c r="M243" s="47">
        <f t="shared" si="19"/>
        <v>4.0255412867018956</v>
      </c>
    </row>
    <row r="244" spans="9:13" x14ac:dyDescent="0.25">
      <c r="I244" s="64">
        <f t="shared" si="16"/>
        <v>0.5</v>
      </c>
      <c r="J244" s="21">
        <f t="shared" si="17"/>
        <v>6.9156293222683393E-2</v>
      </c>
      <c r="K244" s="18">
        <v>6.0249999999999897</v>
      </c>
      <c r="L244" s="19">
        <f t="shared" si="18"/>
        <v>4.4813278008298844E-3</v>
      </c>
      <c r="M244" s="47">
        <f t="shared" si="19"/>
        <v>4.0423143753964865</v>
      </c>
    </row>
    <row r="245" spans="9:13" x14ac:dyDescent="0.25">
      <c r="I245" s="64">
        <f t="shared" si="16"/>
        <v>0.5</v>
      </c>
      <c r="J245" s="21">
        <f t="shared" si="17"/>
        <v>6.8870523415978088E-2</v>
      </c>
      <c r="K245" s="18">
        <v>6.0499999999999901</v>
      </c>
      <c r="L245" s="19">
        <f t="shared" si="18"/>
        <v>4.4628099173553808E-3</v>
      </c>
      <c r="M245" s="47">
        <f t="shared" si="19"/>
        <v>4.0590874640910783</v>
      </c>
    </row>
    <row r="246" spans="9:13" x14ac:dyDescent="0.25">
      <c r="I246" s="64">
        <f t="shared" si="16"/>
        <v>0.5</v>
      </c>
      <c r="J246" s="21">
        <f t="shared" si="17"/>
        <v>6.8587105624142775E-2</v>
      </c>
      <c r="K246" s="18">
        <v>6.0749999999999904</v>
      </c>
      <c r="L246" s="19">
        <f t="shared" si="18"/>
        <v>4.4444444444444522E-3</v>
      </c>
      <c r="M246" s="47">
        <f t="shared" si="19"/>
        <v>4.0758605527856693</v>
      </c>
    </row>
    <row r="247" spans="9:13" x14ac:dyDescent="0.25">
      <c r="I247" s="64">
        <f t="shared" si="16"/>
        <v>0.5</v>
      </c>
      <c r="J247" s="21">
        <f t="shared" si="17"/>
        <v>6.8306010928961866E-2</v>
      </c>
      <c r="K247" s="18">
        <v>6.0999999999999899</v>
      </c>
      <c r="L247" s="19">
        <f t="shared" si="18"/>
        <v>4.4262295081967298E-3</v>
      </c>
      <c r="M247" s="47">
        <f t="shared" si="19"/>
        <v>4.0926336414802602</v>
      </c>
    </row>
    <row r="248" spans="9:13" x14ac:dyDescent="0.25">
      <c r="I248" s="64">
        <f t="shared" si="16"/>
        <v>0.5</v>
      </c>
      <c r="J248" s="21">
        <f t="shared" si="17"/>
        <v>6.8027210884353845E-2</v>
      </c>
      <c r="K248" s="18">
        <v>6.1249999999999902</v>
      </c>
      <c r="L248" s="19">
        <f t="shared" si="18"/>
        <v>4.40816326530613E-3</v>
      </c>
      <c r="M248" s="47">
        <f t="shared" si="19"/>
        <v>4.1094067301748511</v>
      </c>
    </row>
    <row r="249" spans="9:13" x14ac:dyDescent="0.25">
      <c r="I249" s="64">
        <f t="shared" si="16"/>
        <v>0.5</v>
      </c>
      <c r="J249" s="21">
        <f t="shared" si="17"/>
        <v>6.7750677506775187E-2</v>
      </c>
      <c r="K249" s="18">
        <v>6.1499999999999897</v>
      </c>
      <c r="L249" s="19">
        <f t="shared" si="18"/>
        <v>4.3902439024390326E-3</v>
      </c>
      <c r="M249" s="47">
        <f t="shared" si="19"/>
        <v>4.1261798188694421</v>
      </c>
    </row>
    <row r="250" spans="9:13" x14ac:dyDescent="0.25">
      <c r="I250" s="64">
        <f t="shared" si="16"/>
        <v>0.5</v>
      </c>
      <c r="J250" s="21">
        <f t="shared" si="17"/>
        <v>6.7476383265857059E-2</v>
      </c>
      <c r="K250" s="18">
        <v>6.1749999999999901</v>
      </c>
      <c r="L250" s="19">
        <f t="shared" si="18"/>
        <v>4.3724696356275379E-3</v>
      </c>
      <c r="M250" s="47">
        <f t="shared" si="19"/>
        <v>4.142952907564033</v>
      </c>
    </row>
    <row r="251" spans="9:13" x14ac:dyDescent="0.25">
      <c r="I251" s="64">
        <f t="shared" si="16"/>
        <v>0.5</v>
      </c>
      <c r="J251" s="21">
        <f t="shared" si="17"/>
        <v>6.7204301075268924E-2</v>
      </c>
      <c r="K251" s="18">
        <v>6.1999999999999904</v>
      </c>
      <c r="L251" s="19">
        <f t="shared" si="18"/>
        <v>4.3548387096774268E-3</v>
      </c>
      <c r="M251" s="47">
        <f t="shared" si="19"/>
        <v>4.1597259962586257</v>
      </c>
    </row>
    <row r="252" spans="9:13" x14ac:dyDescent="0.25">
      <c r="I252" s="64">
        <f t="shared" si="16"/>
        <v>0.5</v>
      </c>
      <c r="J252" s="21">
        <f t="shared" si="17"/>
        <v>6.6934404283801985E-2</v>
      </c>
      <c r="K252" s="18">
        <v>6.2249999999999899</v>
      </c>
      <c r="L252" s="19">
        <f t="shared" si="18"/>
        <v>4.3373493975903694E-3</v>
      </c>
      <c r="M252" s="47">
        <f t="shared" si="19"/>
        <v>4.1764990849532166</v>
      </c>
    </row>
    <row r="253" spans="9:13" x14ac:dyDescent="0.25">
      <c r="I253" s="64">
        <f t="shared" si="16"/>
        <v>0.5</v>
      </c>
      <c r="J253" s="21">
        <f t="shared" si="17"/>
        <v>6.6666666666666777E-2</v>
      </c>
      <c r="K253" s="18">
        <v>6.2499999999999902</v>
      </c>
      <c r="L253" s="19">
        <f t="shared" si="18"/>
        <v>4.3200000000000079E-3</v>
      </c>
      <c r="M253" s="47">
        <f t="shared" si="19"/>
        <v>4.1932721736478085</v>
      </c>
    </row>
    <row r="254" spans="9:13" x14ac:dyDescent="0.25">
      <c r="I254" s="64">
        <f t="shared" si="16"/>
        <v>0.5</v>
      </c>
      <c r="J254" s="21">
        <f t="shared" si="17"/>
        <v>6.6401062416998793E-2</v>
      </c>
      <c r="K254" s="18">
        <v>6.2749999999999897</v>
      </c>
      <c r="L254" s="19">
        <f t="shared" si="18"/>
        <v>4.3027888446215221E-3</v>
      </c>
      <c r="M254" s="47">
        <f t="shared" si="19"/>
        <v>4.2100452623423985</v>
      </c>
    </row>
    <row r="255" spans="9:13" x14ac:dyDescent="0.25">
      <c r="I255" s="64">
        <f t="shared" si="16"/>
        <v>0.5</v>
      </c>
      <c r="J255" s="21">
        <f t="shared" si="17"/>
        <v>6.6137566137566245E-2</v>
      </c>
      <c r="K255" s="18">
        <v>6.2999999999999901</v>
      </c>
      <c r="L255" s="19">
        <f t="shared" si="18"/>
        <v>4.2857142857142937E-3</v>
      </c>
      <c r="M255" s="47">
        <f t="shared" si="19"/>
        <v>4.2268183510369903</v>
      </c>
    </row>
    <row r="256" spans="9:13" x14ac:dyDescent="0.25">
      <c r="I256" s="64">
        <f t="shared" si="16"/>
        <v>0.5</v>
      </c>
      <c r="J256" s="21">
        <f t="shared" si="17"/>
        <v>6.5876152832674673E-2</v>
      </c>
      <c r="K256" s="18">
        <v>6.3249999999999904</v>
      </c>
      <c r="L256" s="19">
        <f t="shared" si="18"/>
        <v>4.2687747035573195E-3</v>
      </c>
      <c r="M256" s="47">
        <f t="shared" si="19"/>
        <v>4.2435914397315821</v>
      </c>
    </row>
    <row r="257" spans="9:13" x14ac:dyDescent="0.25">
      <c r="I257" s="64">
        <f t="shared" si="16"/>
        <v>0.5</v>
      </c>
      <c r="J257" s="21">
        <f t="shared" si="17"/>
        <v>6.5616797900262577E-2</v>
      </c>
      <c r="K257" s="18">
        <v>6.3499999999999899</v>
      </c>
      <c r="L257" s="19">
        <f t="shared" si="18"/>
        <v>4.2519685039370154E-3</v>
      </c>
      <c r="M257" s="47">
        <f t="shared" si="19"/>
        <v>4.2603645284261722</v>
      </c>
    </row>
    <row r="258" spans="9:13" x14ac:dyDescent="0.25">
      <c r="I258" s="64">
        <f t="shared" si="16"/>
        <v>0.5</v>
      </c>
      <c r="J258" s="21">
        <f t="shared" si="17"/>
        <v>6.5359477124183107E-2</v>
      </c>
      <c r="K258" s="18">
        <v>6.3749999999999902</v>
      </c>
      <c r="L258" s="19">
        <f t="shared" si="18"/>
        <v>4.2352941176470663E-3</v>
      </c>
      <c r="M258" s="47">
        <f t="shared" si="19"/>
        <v>4.2771376171207631</v>
      </c>
    </row>
    <row r="259" spans="9:13" x14ac:dyDescent="0.25">
      <c r="I259" s="64">
        <f t="shared" si="16"/>
        <v>0.5</v>
      </c>
      <c r="J259" s="21">
        <f t="shared" si="17"/>
        <v>6.5104166666666768E-2</v>
      </c>
      <c r="K259" s="18">
        <v>6.3999999999999897</v>
      </c>
      <c r="L259" s="19">
        <f t="shared" si="18"/>
        <v>4.2187500000000072E-3</v>
      </c>
      <c r="M259" s="47">
        <f t="shared" si="19"/>
        <v>4.2939107058153541</v>
      </c>
    </row>
    <row r="260" spans="9:13" x14ac:dyDescent="0.25">
      <c r="I260" s="64">
        <f t="shared" si="16"/>
        <v>0.5</v>
      </c>
      <c r="J260" s="21">
        <f t="shared" si="17"/>
        <v>6.4850843060959895E-2</v>
      </c>
      <c r="K260" s="18">
        <v>6.4249999999999901</v>
      </c>
      <c r="L260" s="19">
        <f t="shared" si="18"/>
        <v>4.202334630350202E-3</v>
      </c>
      <c r="M260" s="47">
        <f t="shared" si="19"/>
        <v>4.3106837945099468</v>
      </c>
    </row>
    <row r="261" spans="9:13" x14ac:dyDescent="0.25">
      <c r="I261" s="64">
        <f t="shared" si="16"/>
        <v>0.5</v>
      </c>
      <c r="J261" s="21">
        <f t="shared" si="17"/>
        <v>6.4599483204134472E-2</v>
      </c>
      <c r="K261" s="18">
        <v>6.4499999999999904</v>
      </c>
      <c r="L261" s="19">
        <f t="shared" si="18"/>
        <v>4.1860465116279142E-3</v>
      </c>
      <c r="M261" s="47">
        <f t="shared" si="19"/>
        <v>4.3274568832045377</v>
      </c>
    </row>
    <row r="262" spans="9:13" x14ac:dyDescent="0.25">
      <c r="I262" s="64">
        <f t="shared" si="16"/>
        <v>0.5</v>
      </c>
      <c r="J262" s="21">
        <f t="shared" si="17"/>
        <v>6.4350064350064462E-2</v>
      </c>
      <c r="K262" s="18">
        <v>6.4749999999999899</v>
      </c>
      <c r="L262" s="19">
        <f t="shared" si="18"/>
        <v>4.1698841698841775E-3</v>
      </c>
      <c r="M262" s="47">
        <f t="shared" si="19"/>
        <v>4.3442299718991286</v>
      </c>
    </row>
    <row r="263" spans="9:13" x14ac:dyDescent="0.25">
      <c r="I263" s="64">
        <f t="shared" si="16"/>
        <v>0.5</v>
      </c>
      <c r="J263" s="21">
        <f t="shared" si="17"/>
        <v>6.4102564102564194E-2</v>
      </c>
      <c r="K263" s="18">
        <v>6.4999999999999902</v>
      </c>
      <c r="L263" s="19">
        <f t="shared" si="18"/>
        <v>4.1538461538461607E-3</v>
      </c>
      <c r="M263" s="47">
        <f t="shared" si="19"/>
        <v>4.3610030605937204</v>
      </c>
    </row>
    <row r="264" spans="9:13" x14ac:dyDescent="0.25">
      <c r="I264" s="64">
        <f t="shared" si="16"/>
        <v>0.5</v>
      </c>
      <c r="J264" s="21">
        <f t="shared" si="17"/>
        <v>6.3856960408684646E-2</v>
      </c>
      <c r="K264" s="18">
        <v>6.5249999999999897</v>
      </c>
      <c r="L264" s="19">
        <f t="shared" si="18"/>
        <v>4.1379310344827657E-3</v>
      </c>
      <c r="M264" s="47">
        <f t="shared" si="19"/>
        <v>4.3777761492883105</v>
      </c>
    </row>
    <row r="265" spans="9:13" x14ac:dyDescent="0.25">
      <c r="I265" s="64">
        <f t="shared" si="16"/>
        <v>0.5</v>
      </c>
      <c r="J265" s="21">
        <f t="shared" si="17"/>
        <v>6.3613231552162947E-2</v>
      </c>
      <c r="K265" s="18">
        <v>6.5499999999999901</v>
      </c>
      <c r="L265" s="19">
        <f t="shared" si="18"/>
        <v>4.1221374045801598E-3</v>
      </c>
      <c r="M265" s="47">
        <f t="shared" si="19"/>
        <v>4.3945492379829023</v>
      </c>
    </row>
    <row r="266" spans="9:13" x14ac:dyDescent="0.25">
      <c r="I266" s="64">
        <f t="shared" si="16"/>
        <v>0.5</v>
      </c>
      <c r="J266" s="21">
        <f t="shared" si="17"/>
        <v>6.3371356147021635E-2</v>
      </c>
      <c r="K266" s="18">
        <v>6.5749999999999904</v>
      </c>
      <c r="L266" s="19">
        <f t="shared" si="18"/>
        <v>4.1064638783270026E-3</v>
      </c>
      <c r="M266" s="47">
        <f t="shared" si="19"/>
        <v>4.4113223266774932</v>
      </c>
    </row>
    <row r="267" spans="9:13" x14ac:dyDescent="0.25">
      <c r="I267" s="64">
        <f t="shared" si="16"/>
        <v>0.5</v>
      </c>
      <c r="J267" s="21">
        <f t="shared" si="17"/>
        <v>6.3131313131313233E-2</v>
      </c>
      <c r="K267" s="18">
        <v>6.5999999999999899</v>
      </c>
      <c r="L267" s="19">
        <f t="shared" si="18"/>
        <v>4.0909090909090982E-3</v>
      </c>
      <c r="M267" s="47">
        <f t="shared" si="19"/>
        <v>4.428095415372086</v>
      </c>
    </row>
    <row r="268" spans="9:13" x14ac:dyDescent="0.25">
      <c r="I268" s="64">
        <f t="shared" si="16"/>
        <v>0.5</v>
      </c>
      <c r="J268" s="21">
        <f t="shared" si="17"/>
        <v>6.2893081761006386E-2</v>
      </c>
      <c r="K268" s="18">
        <v>6.6249999999999902</v>
      </c>
      <c r="L268" s="19">
        <f t="shared" si="18"/>
        <v>4.0754716981132146E-3</v>
      </c>
      <c r="M268" s="47">
        <f t="shared" si="19"/>
        <v>4.4448685040666769</v>
      </c>
    </row>
    <row r="269" spans="9:13" x14ac:dyDescent="0.25">
      <c r="I269" s="64">
        <f t="shared" si="16"/>
        <v>0.5</v>
      </c>
      <c r="J269" s="21">
        <f t="shared" si="17"/>
        <v>6.2656641604010133E-2</v>
      </c>
      <c r="K269" s="18">
        <v>6.6499999999999897</v>
      </c>
      <c r="L269" s="19">
        <f t="shared" si="18"/>
        <v>4.0601503759398576E-3</v>
      </c>
      <c r="M269" s="47">
        <f t="shared" si="19"/>
        <v>4.4616415927612678</v>
      </c>
    </row>
    <row r="270" spans="9:13" x14ac:dyDescent="0.25">
      <c r="I270" s="64">
        <f t="shared" si="16"/>
        <v>0.5</v>
      </c>
      <c r="J270" s="21">
        <f t="shared" si="17"/>
        <v>6.2421972534332182E-2</v>
      </c>
      <c r="K270" s="18">
        <v>6.6749999999999901</v>
      </c>
      <c r="L270" s="19">
        <f t="shared" si="18"/>
        <v>4.0449438202247263E-3</v>
      </c>
      <c r="M270" s="47">
        <f t="shared" si="19"/>
        <v>4.4784146814558596</v>
      </c>
    </row>
    <row r="271" spans="9:13" x14ac:dyDescent="0.25">
      <c r="I271" s="64">
        <f t="shared" si="16"/>
        <v>0.5</v>
      </c>
      <c r="J271" s="21">
        <f t="shared" si="17"/>
        <v>6.2189054726368251E-2</v>
      </c>
      <c r="K271" s="18">
        <v>6.6999999999999904</v>
      </c>
      <c r="L271" s="19">
        <f t="shared" si="18"/>
        <v>4.0298507462686629E-3</v>
      </c>
      <c r="M271" s="47">
        <f t="shared" si="19"/>
        <v>4.4951877701504506</v>
      </c>
    </row>
    <row r="272" spans="9:13" x14ac:dyDescent="0.25">
      <c r="I272" s="64">
        <f t="shared" si="16"/>
        <v>0.5</v>
      </c>
      <c r="J272" s="21">
        <f t="shared" si="17"/>
        <v>6.1957868649318557E-2</v>
      </c>
      <c r="K272" s="18">
        <v>6.7249999999999899</v>
      </c>
      <c r="L272" s="19">
        <f t="shared" si="18"/>
        <v>4.0148698884758431E-3</v>
      </c>
      <c r="M272" s="47">
        <f t="shared" si="19"/>
        <v>4.5119608588450415</v>
      </c>
    </row>
    <row r="273" spans="9:13" x14ac:dyDescent="0.25">
      <c r="I273" s="64">
        <f t="shared" si="16"/>
        <v>0.5</v>
      </c>
      <c r="J273" s="21">
        <f t="shared" si="17"/>
        <v>6.1728395061728496E-2</v>
      </c>
      <c r="K273" s="18">
        <v>6.7499999999999902</v>
      </c>
      <c r="L273" s="19">
        <f t="shared" si="18"/>
        <v>4.000000000000007E-3</v>
      </c>
      <c r="M273" s="47">
        <f t="shared" si="19"/>
        <v>4.5287339475396333</v>
      </c>
    </row>
    <row r="274" spans="9:13" x14ac:dyDescent="0.25">
      <c r="I274" s="64">
        <f t="shared" si="16"/>
        <v>0.5</v>
      </c>
      <c r="J274" s="21">
        <f t="shared" si="17"/>
        <v>6.1500615006150165E-2</v>
      </c>
      <c r="K274" s="18">
        <v>6.7749999999999897</v>
      </c>
      <c r="L274" s="19">
        <f t="shared" si="18"/>
        <v>3.9852398523985318E-3</v>
      </c>
      <c r="M274" s="47">
        <f t="shared" si="19"/>
        <v>4.5455070362342251</v>
      </c>
    </row>
    <row r="275" spans="9:13" x14ac:dyDescent="0.25">
      <c r="I275" s="64">
        <f t="shared" si="16"/>
        <v>0.5</v>
      </c>
      <c r="J275" s="21">
        <f t="shared" si="17"/>
        <v>6.1274509803921663E-2</v>
      </c>
      <c r="K275" s="18">
        <v>6.7999999999999901</v>
      </c>
      <c r="L275" s="19">
        <f t="shared" si="18"/>
        <v>3.9705882352941242E-3</v>
      </c>
      <c r="M275" s="47">
        <f t="shared" si="19"/>
        <v>4.5622801249288161</v>
      </c>
    </row>
    <row r="276" spans="9:13" x14ac:dyDescent="0.25">
      <c r="I276" s="64">
        <f t="shared" si="16"/>
        <v>0.5</v>
      </c>
      <c r="J276" s="21">
        <f t="shared" si="17"/>
        <v>6.1050061050061132E-2</v>
      </c>
      <c r="K276" s="18">
        <v>6.8249999999999904</v>
      </c>
      <c r="L276" s="19">
        <f t="shared" si="18"/>
        <v>3.9560439560439621E-3</v>
      </c>
      <c r="M276" s="47">
        <f t="shared" si="19"/>
        <v>4.579053213623407</v>
      </c>
    </row>
    <row r="277" spans="9:13" x14ac:dyDescent="0.25">
      <c r="I277" s="64">
        <f t="shared" si="16"/>
        <v>0.5</v>
      </c>
      <c r="J277" s="21">
        <f t="shared" si="17"/>
        <v>6.0827250608272591E-2</v>
      </c>
      <c r="K277" s="18">
        <v>6.8499999999999899</v>
      </c>
      <c r="L277" s="19">
        <f t="shared" si="18"/>
        <v>3.9416058394160644E-3</v>
      </c>
      <c r="M277" s="47">
        <f t="shared" si="19"/>
        <v>4.595826302317997</v>
      </c>
    </row>
    <row r="278" spans="9:13" x14ac:dyDescent="0.25">
      <c r="I278" s="64">
        <f t="shared" si="16"/>
        <v>0.5</v>
      </c>
      <c r="J278" s="21">
        <f t="shared" si="17"/>
        <v>6.0606060606060698E-2</v>
      </c>
      <c r="K278" s="18">
        <v>6.8749999999999902</v>
      </c>
      <c r="L278" s="19">
        <f t="shared" si="18"/>
        <v>3.9272727272727341E-3</v>
      </c>
      <c r="M278" s="47">
        <f t="shared" si="19"/>
        <v>4.6125993910125898</v>
      </c>
    </row>
    <row r="279" spans="9:13" x14ac:dyDescent="0.25">
      <c r="I279" s="64">
        <f t="shared" si="16"/>
        <v>0.5</v>
      </c>
      <c r="J279" s="21">
        <f t="shared" si="17"/>
        <v>6.0386473429951786E-2</v>
      </c>
      <c r="K279" s="18">
        <v>6.8999999999999897</v>
      </c>
      <c r="L279" s="19">
        <f t="shared" si="18"/>
        <v>3.9130434782608759E-3</v>
      </c>
      <c r="M279" s="47">
        <f t="shared" si="19"/>
        <v>4.6293724797071798</v>
      </c>
    </row>
    <row r="280" spans="9:13" x14ac:dyDescent="0.25">
      <c r="I280" s="64">
        <f t="shared" si="16"/>
        <v>0.5</v>
      </c>
      <c r="J280" s="21">
        <f t="shared" si="17"/>
        <v>6.0168471720818378E-2</v>
      </c>
      <c r="K280" s="18">
        <v>6.9249999999999901</v>
      </c>
      <c r="L280" s="19">
        <f t="shared" si="18"/>
        <v>3.8989169675090313E-3</v>
      </c>
      <c r="M280" s="47">
        <f t="shared" si="19"/>
        <v>4.6461455684017716</v>
      </c>
    </row>
    <row r="281" spans="9:13" x14ac:dyDescent="0.25">
      <c r="I281" s="64">
        <f t="shared" si="16"/>
        <v>0.5</v>
      </c>
      <c r="J281" s="21">
        <f t="shared" si="17"/>
        <v>5.9952038369304649E-2</v>
      </c>
      <c r="K281" s="18">
        <v>6.9499999999999904</v>
      </c>
      <c r="L281" s="19">
        <f t="shared" si="18"/>
        <v>3.884892086330942E-3</v>
      </c>
      <c r="M281" s="47">
        <f t="shared" si="19"/>
        <v>4.6629186570963643</v>
      </c>
    </row>
    <row r="282" spans="9:13" x14ac:dyDescent="0.25">
      <c r="I282" s="64">
        <f t="shared" si="16"/>
        <v>0.5</v>
      </c>
      <c r="J282" s="21">
        <f t="shared" si="17"/>
        <v>5.9737156511350156E-2</v>
      </c>
      <c r="K282" s="18">
        <v>6.9749999999999899</v>
      </c>
      <c r="L282" s="19">
        <f t="shared" si="18"/>
        <v>3.8709677419354908E-3</v>
      </c>
      <c r="M282" s="47">
        <f t="shared" si="19"/>
        <v>4.6796917457909544</v>
      </c>
    </row>
    <row r="283" spans="9:13" x14ac:dyDescent="0.25">
      <c r="I283" s="64">
        <f t="shared" si="16"/>
        <v>0.5</v>
      </c>
      <c r="J283" s="21">
        <f t="shared" si="17"/>
        <v>5.9523809523809611E-2</v>
      </c>
      <c r="K283" s="18">
        <v>6.9999999999999902</v>
      </c>
      <c r="L283" s="19">
        <f t="shared" si="18"/>
        <v>3.8571428571428632E-3</v>
      </c>
      <c r="M283" s="47">
        <f t="shared" si="19"/>
        <v>4.6964648344855462</v>
      </c>
    </row>
    <row r="284" spans="9:13" x14ac:dyDescent="0.25">
      <c r="I284" s="64">
        <f t="shared" si="16"/>
        <v>0.5</v>
      </c>
      <c r="J284" s="21">
        <f t="shared" si="17"/>
        <v>5.931198102016616E-2</v>
      </c>
      <c r="K284" s="18">
        <v>7.0249999999999897</v>
      </c>
      <c r="L284" s="19">
        <f t="shared" si="18"/>
        <v>3.8434163701067678E-3</v>
      </c>
      <c r="M284" s="47">
        <f t="shared" si="19"/>
        <v>4.7132379231801362</v>
      </c>
    </row>
    <row r="285" spans="9:13" x14ac:dyDescent="0.25">
      <c r="I285" s="64">
        <f t="shared" si="16"/>
        <v>0.5</v>
      </c>
      <c r="J285" s="21">
        <f t="shared" si="17"/>
        <v>5.9101654846335776E-2</v>
      </c>
      <c r="K285" s="18">
        <v>7.0499999999999901</v>
      </c>
      <c r="L285" s="19">
        <f t="shared" si="18"/>
        <v>3.8297872340425591E-3</v>
      </c>
      <c r="M285" s="47">
        <f t="shared" si="19"/>
        <v>4.7300110118747272</v>
      </c>
    </row>
    <row r="286" spans="9:13" x14ac:dyDescent="0.25">
      <c r="I286" s="64">
        <f t="shared" si="16"/>
        <v>0.5</v>
      </c>
      <c r="J286" s="21">
        <f t="shared" si="17"/>
        <v>5.8892815076560745E-2</v>
      </c>
      <c r="K286" s="18">
        <v>7.0749999999999904</v>
      </c>
      <c r="L286" s="19">
        <f t="shared" si="18"/>
        <v>3.8162544169611369E-3</v>
      </c>
      <c r="M286" s="47">
        <f t="shared" si="19"/>
        <v>4.7467841005693199</v>
      </c>
    </row>
    <row r="287" spans="9:13" x14ac:dyDescent="0.25">
      <c r="I287" s="64">
        <f t="shared" si="16"/>
        <v>0.5</v>
      </c>
      <c r="J287" s="21">
        <f t="shared" si="17"/>
        <v>5.8685446009389762E-2</v>
      </c>
      <c r="K287" s="18">
        <v>7.0999999999999899</v>
      </c>
      <c r="L287" s="19">
        <f t="shared" si="18"/>
        <v>3.8028169014084571E-3</v>
      </c>
      <c r="M287" s="47">
        <f t="shared" si="19"/>
        <v>4.7635571892639108</v>
      </c>
    </row>
    <row r="288" spans="9:13" x14ac:dyDescent="0.25">
      <c r="I288" s="64">
        <f t="shared" si="16"/>
        <v>0.5</v>
      </c>
      <c r="J288" s="21">
        <f t="shared" si="17"/>
        <v>5.847953216374277E-2</v>
      </c>
      <c r="K288" s="18">
        <v>7.1249999999999902</v>
      </c>
      <c r="L288" s="19">
        <f t="shared" si="18"/>
        <v>3.7894736842105322E-3</v>
      </c>
      <c r="M288" s="47">
        <f t="shared" si="19"/>
        <v>4.7803302779585017</v>
      </c>
    </row>
    <row r="289" spans="9:13" x14ac:dyDescent="0.25">
      <c r="I289" s="64">
        <f t="shared" si="16"/>
        <v>0.5</v>
      </c>
      <c r="J289" s="21">
        <f t="shared" si="17"/>
        <v>5.8275058275058356E-2</v>
      </c>
      <c r="K289" s="18">
        <v>7.1499999999999897</v>
      </c>
      <c r="L289" s="19">
        <f t="shared" si="18"/>
        <v>3.7762237762237819E-3</v>
      </c>
      <c r="M289" s="47">
        <f t="shared" si="19"/>
        <v>4.7971033666530918</v>
      </c>
    </row>
    <row r="290" spans="9:13" x14ac:dyDescent="0.25">
      <c r="I290" s="64">
        <f t="shared" si="16"/>
        <v>0.5</v>
      </c>
      <c r="J290" s="21">
        <f t="shared" si="17"/>
        <v>5.8072009291521572E-2</v>
      </c>
      <c r="K290" s="18">
        <v>7.1749999999999901</v>
      </c>
      <c r="L290" s="19">
        <f t="shared" si="18"/>
        <v>3.7630662020905984E-3</v>
      </c>
      <c r="M290" s="47">
        <f t="shared" si="19"/>
        <v>4.8138764553476845</v>
      </c>
    </row>
    <row r="291" spans="9:13" x14ac:dyDescent="0.25">
      <c r="I291" s="64">
        <f t="shared" si="16"/>
        <v>0.5</v>
      </c>
      <c r="J291" s="21">
        <f t="shared" si="17"/>
        <v>5.7870370370370447E-2</v>
      </c>
      <c r="K291" s="18">
        <v>7.1999999999999904</v>
      </c>
      <c r="L291" s="19">
        <f t="shared" si="18"/>
        <v>3.7500000000000055E-3</v>
      </c>
      <c r="M291" s="47">
        <f t="shared" si="19"/>
        <v>4.8306495440422754</v>
      </c>
    </row>
    <row r="292" spans="9:13" x14ac:dyDescent="0.25">
      <c r="I292" s="64">
        <f t="shared" ref="I292:I355" si="20">MAX(0.5,$B$19/(MAX(0.5,K292))^(1/3))</f>
        <v>0.5</v>
      </c>
      <c r="J292" s="21">
        <f t="shared" ref="J292:J355" si="21">IF(K292&lt;$H$6,1/$H$6^(1/3),1/(2*K292*(MIN(K292,(1/$H$6)^3*$B$19^3))^(1/3)))</f>
        <v>5.7670126874279207E-2</v>
      </c>
      <c r="K292" s="18">
        <v>7.2249999999999899</v>
      </c>
      <c r="L292" s="19">
        <f t="shared" ref="L292:L355" si="22">MIN(0.2,$B$10*$B$15*$B$19*$H$3*J292)</f>
        <v>3.737024221453293E-3</v>
      </c>
      <c r="M292" s="47">
        <f t="shared" ref="M292:M355" si="23">L292*981*K292^2/(4*PI()^2)</f>
        <v>4.8474226327368664</v>
      </c>
    </row>
    <row r="293" spans="9:13" x14ac:dyDescent="0.25">
      <c r="I293" s="64">
        <f t="shared" si="20"/>
        <v>0.5</v>
      </c>
      <c r="J293" s="21">
        <f t="shared" si="21"/>
        <v>5.7471264367816167E-2</v>
      </c>
      <c r="K293" s="18">
        <v>7.2499999999999902</v>
      </c>
      <c r="L293" s="19">
        <f t="shared" si="22"/>
        <v>3.7241379310344884E-3</v>
      </c>
      <c r="M293" s="47">
        <f t="shared" si="23"/>
        <v>4.8641957214314582</v>
      </c>
    </row>
    <row r="294" spans="9:13" x14ac:dyDescent="0.25">
      <c r="I294" s="64">
        <f t="shared" si="20"/>
        <v>0.5</v>
      </c>
      <c r="J294" s="21">
        <f t="shared" si="21"/>
        <v>5.7273768613974881E-2</v>
      </c>
      <c r="K294" s="18">
        <v>7.2749999999999897</v>
      </c>
      <c r="L294" s="19">
        <f t="shared" si="22"/>
        <v>3.711340206185573E-3</v>
      </c>
      <c r="M294" s="47">
        <f t="shared" si="23"/>
        <v>4.8809688101260491</v>
      </c>
    </row>
    <row r="295" spans="9:13" x14ac:dyDescent="0.25">
      <c r="I295" s="64">
        <f t="shared" si="20"/>
        <v>0.5</v>
      </c>
      <c r="J295" s="21">
        <f t="shared" si="21"/>
        <v>5.7077625570776336E-2</v>
      </c>
      <c r="K295" s="18">
        <v>7.2999999999999901</v>
      </c>
      <c r="L295" s="19">
        <f t="shared" si="22"/>
        <v>3.6986301369863073E-3</v>
      </c>
      <c r="M295" s="47">
        <f t="shared" si="23"/>
        <v>4.8977418988206409</v>
      </c>
    </row>
    <row r="296" spans="9:13" x14ac:dyDescent="0.25">
      <c r="I296" s="64">
        <f t="shared" si="20"/>
        <v>0.5</v>
      </c>
      <c r="J296" s="21">
        <f t="shared" si="21"/>
        <v>5.6882821387940916E-2</v>
      </c>
      <c r="K296" s="18">
        <v>7.3249999999999904</v>
      </c>
      <c r="L296" s="19">
        <f t="shared" si="22"/>
        <v>3.6860068259385718E-3</v>
      </c>
      <c r="M296" s="47">
        <f t="shared" si="23"/>
        <v>4.914514987515231</v>
      </c>
    </row>
    <row r="297" spans="9:13" x14ac:dyDescent="0.25">
      <c r="I297" s="64">
        <f t="shared" si="20"/>
        <v>0.5</v>
      </c>
      <c r="J297" s="21">
        <f t="shared" si="21"/>
        <v>5.6689342403628197E-2</v>
      </c>
      <c r="K297" s="18">
        <v>7.3499999999999899</v>
      </c>
      <c r="L297" s="19">
        <f t="shared" si="22"/>
        <v>3.6734693877551079E-3</v>
      </c>
      <c r="M297" s="47">
        <f t="shared" si="23"/>
        <v>4.9312880762098228</v>
      </c>
    </row>
    <row r="298" spans="9:13" x14ac:dyDescent="0.25">
      <c r="I298" s="64">
        <f t="shared" si="20"/>
        <v>0.5</v>
      </c>
      <c r="J298" s="21">
        <f t="shared" si="21"/>
        <v>5.6497175141243021E-2</v>
      </c>
      <c r="K298" s="18">
        <v>7.3749999999999902</v>
      </c>
      <c r="L298" s="19">
        <f t="shared" si="22"/>
        <v>3.6610169491525482E-3</v>
      </c>
      <c r="M298" s="47">
        <f t="shared" si="23"/>
        <v>4.9480611649044155</v>
      </c>
    </row>
    <row r="299" spans="9:13" x14ac:dyDescent="0.25">
      <c r="I299" s="64">
        <f t="shared" si="20"/>
        <v>0.5</v>
      </c>
      <c r="J299" s="21">
        <f t="shared" si="21"/>
        <v>5.630630630630639E-2</v>
      </c>
      <c r="K299" s="18">
        <v>7.3999999999999897</v>
      </c>
      <c r="L299" s="19">
        <f t="shared" si="22"/>
        <v>3.6486486486486547E-3</v>
      </c>
      <c r="M299" s="47">
        <f t="shared" si="23"/>
        <v>4.9648342535990055</v>
      </c>
    </row>
    <row r="300" spans="9:13" x14ac:dyDescent="0.25">
      <c r="I300" s="64">
        <f t="shared" si="20"/>
        <v>0.5</v>
      </c>
      <c r="J300" s="21">
        <f t="shared" si="21"/>
        <v>5.6116722783389528E-2</v>
      </c>
      <c r="K300" s="18">
        <v>7.4249999999999901</v>
      </c>
      <c r="L300" s="19">
        <f t="shared" si="22"/>
        <v>3.636363636363642E-3</v>
      </c>
      <c r="M300" s="47">
        <f t="shared" si="23"/>
        <v>4.9816073422935965</v>
      </c>
    </row>
    <row r="301" spans="9:13" x14ac:dyDescent="0.25">
      <c r="I301" s="64">
        <f t="shared" si="20"/>
        <v>0.5</v>
      </c>
      <c r="J301" s="21">
        <f t="shared" si="21"/>
        <v>5.5928411633109687E-2</v>
      </c>
      <c r="K301" s="18">
        <v>7.4499999999999904</v>
      </c>
      <c r="L301" s="19">
        <f t="shared" si="22"/>
        <v>3.6241610738255081E-3</v>
      </c>
      <c r="M301" s="47">
        <f t="shared" si="23"/>
        <v>4.9983804309881874</v>
      </c>
    </row>
    <row r="302" spans="9:13" x14ac:dyDescent="0.25">
      <c r="I302" s="64">
        <f t="shared" si="20"/>
        <v>0.5</v>
      </c>
      <c r="J302" s="21">
        <f t="shared" si="21"/>
        <v>5.5741360089186252E-2</v>
      </c>
      <c r="K302" s="18">
        <v>7.4749999999999899</v>
      </c>
      <c r="L302" s="19">
        <f t="shared" si="22"/>
        <v>3.6120401337792697E-3</v>
      </c>
      <c r="M302" s="47">
        <f t="shared" si="23"/>
        <v>5.0151535196827792</v>
      </c>
    </row>
    <row r="303" spans="9:13" x14ac:dyDescent="0.25">
      <c r="I303" s="64">
        <f t="shared" si="20"/>
        <v>0.5</v>
      </c>
      <c r="J303" s="21">
        <f t="shared" si="21"/>
        <v>5.5555555555555636E-2</v>
      </c>
      <c r="K303" s="18">
        <v>7.4999999999999902</v>
      </c>
      <c r="L303" s="19">
        <f t="shared" si="22"/>
        <v>3.600000000000006E-3</v>
      </c>
      <c r="M303" s="47">
        <f t="shared" si="23"/>
        <v>5.031926608377371</v>
      </c>
    </row>
    <row r="304" spans="9:13" x14ac:dyDescent="0.25">
      <c r="I304" s="64">
        <f t="shared" si="20"/>
        <v>0.5</v>
      </c>
      <c r="J304" s="21">
        <f t="shared" si="21"/>
        <v>5.5370985603543824E-2</v>
      </c>
      <c r="K304" s="18">
        <v>7.5249999999999897</v>
      </c>
      <c r="L304" s="19">
        <f t="shared" si="22"/>
        <v>3.5880398671096405E-3</v>
      </c>
      <c r="M304" s="47">
        <f t="shared" si="23"/>
        <v>5.048699697071962</v>
      </c>
    </row>
    <row r="305" spans="9:13" x14ac:dyDescent="0.25">
      <c r="I305" s="64">
        <f t="shared" si="20"/>
        <v>0.5</v>
      </c>
      <c r="J305" s="21">
        <f t="shared" si="21"/>
        <v>5.5187637969094996E-2</v>
      </c>
      <c r="K305" s="18">
        <v>7.5499999999999901</v>
      </c>
      <c r="L305" s="19">
        <f t="shared" si="22"/>
        <v>3.5761589403973562E-3</v>
      </c>
      <c r="M305" s="47">
        <f t="shared" si="23"/>
        <v>5.0654727857665529</v>
      </c>
    </row>
    <row r="306" spans="9:13" x14ac:dyDescent="0.25">
      <c r="I306" s="64">
        <f t="shared" si="20"/>
        <v>0.5</v>
      </c>
      <c r="J306" s="21">
        <f t="shared" si="21"/>
        <v>5.5005500550055084E-2</v>
      </c>
      <c r="K306" s="18">
        <v>7.5749999999999904</v>
      </c>
      <c r="L306" s="19">
        <f t="shared" si="22"/>
        <v>3.5643564356435701E-3</v>
      </c>
      <c r="M306" s="47">
        <f t="shared" si="23"/>
        <v>5.0822458744611447</v>
      </c>
    </row>
    <row r="307" spans="9:13" x14ac:dyDescent="0.25">
      <c r="I307" s="64">
        <f t="shared" si="20"/>
        <v>0.5</v>
      </c>
      <c r="J307" s="21">
        <f t="shared" si="21"/>
        <v>5.4824561403508852E-2</v>
      </c>
      <c r="K307" s="18">
        <v>7.5999999999999899</v>
      </c>
      <c r="L307" s="19">
        <f t="shared" si="22"/>
        <v>3.5526315789473741E-3</v>
      </c>
      <c r="M307" s="47">
        <f t="shared" si="23"/>
        <v>5.0990189631557366</v>
      </c>
    </row>
    <row r="308" spans="9:13" x14ac:dyDescent="0.25">
      <c r="I308" s="64">
        <f t="shared" si="20"/>
        <v>0.5</v>
      </c>
      <c r="J308" s="21">
        <f t="shared" si="21"/>
        <v>5.4644808743169473E-2</v>
      </c>
      <c r="K308" s="18">
        <v>7.6249999999999902</v>
      </c>
      <c r="L308" s="19">
        <f t="shared" si="22"/>
        <v>3.5409836065573826E-3</v>
      </c>
      <c r="M308" s="47">
        <f t="shared" si="23"/>
        <v>5.1157920518503275</v>
      </c>
    </row>
    <row r="309" spans="9:13" x14ac:dyDescent="0.25">
      <c r="I309" s="64">
        <f t="shared" si="20"/>
        <v>0.5</v>
      </c>
      <c r="J309" s="21">
        <f t="shared" si="21"/>
        <v>5.4466230936819245E-2</v>
      </c>
      <c r="K309" s="18">
        <v>7.6499999999999897</v>
      </c>
      <c r="L309" s="19">
        <f t="shared" si="22"/>
        <v>3.5294117647058877E-3</v>
      </c>
      <c r="M309" s="47">
        <f t="shared" si="23"/>
        <v>5.1325651405449184</v>
      </c>
    </row>
    <row r="310" spans="9:13" x14ac:dyDescent="0.25">
      <c r="I310" s="64">
        <f t="shared" si="20"/>
        <v>0.5</v>
      </c>
      <c r="J310" s="21">
        <f t="shared" si="21"/>
        <v>5.4288816503800283E-2</v>
      </c>
      <c r="K310" s="18">
        <v>7.6749999999999901</v>
      </c>
      <c r="L310" s="19">
        <f t="shared" si="22"/>
        <v>3.5179153094462589E-3</v>
      </c>
      <c r="M310" s="47">
        <f t="shared" si="23"/>
        <v>5.1493382292395085</v>
      </c>
    </row>
    <row r="311" spans="9:13" x14ac:dyDescent="0.25">
      <c r="I311" s="64">
        <f t="shared" si="20"/>
        <v>0.5</v>
      </c>
      <c r="J311" s="21">
        <f t="shared" si="21"/>
        <v>5.4112554112554181E-2</v>
      </c>
      <c r="K311" s="18">
        <v>7.6999999999999904</v>
      </c>
      <c r="L311" s="19">
        <f t="shared" si="22"/>
        <v>3.5064935064935115E-3</v>
      </c>
      <c r="M311" s="47">
        <f t="shared" si="23"/>
        <v>5.1661113179341003</v>
      </c>
    </row>
    <row r="312" spans="9:13" x14ac:dyDescent="0.25">
      <c r="I312" s="64">
        <f t="shared" si="20"/>
        <v>0.5</v>
      </c>
      <c r="J312" s="21">
        <f t="shared" si="21"/>
        <v>5.3937432578209349E-2</v>
      </c>
      <c r="K312" s="18">
        <v>7.7249999999999899</v>
      </c>
      <c r="L312" s="19">
        <f t="shared" si="22"/>
        <v>3.4951456310679664E-3</v>
      </c>
      <c r="M312" s="47">
        <f t="shared" si="23"/>
        <v>5.1828844066286921</v>
      </c>
    </row>
    <row r="313" spans="9:13" x14ac:dyDescent="0.25">
      <c r="I313" s="64">
        <f t="shared" si="20"/>
        <v>0.5</v>
      </c>
      <c r="J313" s="21">
        <f t="shared" si="21"/>
        <v>5.3763440860215124E-2</v>
      </c>
      <c r="K313" s="18">
        <v>7.7499999999999902</v>
      </c>
      <c r="L313" s="19">
        <f t="shared" si="22"/>
        <v>3.4838709677419404E-3</v>
      </c>
      <c r="M313" s="47">
        <f t="shared" si="23"/>
        <v>5.1996574953232839</v>
      </c>
    </row>
    <row r="314" spans="9:13" x14ac:dyDescent="0.25">
      <c r="I314" s="64">
        <f t="shared" si="20"/>
        <v>0.5</v>
      </c>
      <c r="J314" s="21">
        <f t="shared" si="21"/>
        <v>5.3590568060021507E-2</v>
      </c>
      <c r="K314" s="18">
        <v>7.7749999999999897</v>
      </c>
      <c r="L314" s="19">
        <f t="shared" si="22"/>
        <v>3.4726688102893941E-3</v>
      </c>
      <c r="M314" s="47">
        <f t="shared" si="23"/>
        <v>5.216430584017874</v>
      </c>
    </row>
    <row r="315" spans="9:13" x14ac:dyDescent="0.25">
      <c r="I315" s="64">
        <f t="shared" si="20"/>
        <v>0.5</v>
      </c>
      <c r="J315" s="21">
        <f t="shared" si="21"/>
        <v>5.3418803418803493E-2</v>
      </c>
      <c r="K315" s="18">
        <v>7.7999999999999901</v>
      </c>
      <c r="L315" s="19">
        <f t="shared" si="22"/>
        <v>3.4615384615384668E-3</v>
      </c>
      <c r="M315" s="47">
        <f t="shared" si="23"/>
        <v>5.2332036727124658</v>
      </c>
    </row>
    <row r="316" spans="9:13" x14ac:dyDescent="0.25">
      <c r="I316" s="64">
        <f t="shared" si="20"/>
        <v>0.5</v>
      </c>
      <c r="J316" s="21">
        <f t="shared" si="21"/>
        <v>5.3248136315229032E-2</v>
      </c>
      <c r="K316" s="18">
        <v>7.8249999999999904</v>
      </c>
      <c r="L316" s="19">
        <f t="shared" si="22"/>
        <v>3.4504792332268417E-3</v>
      </c>
      <c r="M316" s="47">
        <f t="shared" si="23"/>
        <v>5.2499767614070567</v>
      </c>
    </row>
    <row r="317" spans="9:13" x14ac:dyDescent="0.25">
      <c r="I317" s="64">
        <f t="shared" si="20"/>
        <v>0.5</v>
      </c>
      <c r="J317" s="21">
        <f t="shared" si="21"/>
        <v>5.3078556263269711E-2</v>
      </c>
      <c r="K317" s="18">
        <v>7.8499999999999899</v>
      </c>
      <c r="L317" s="19">
        <f t="shared" si="22"/>
        <v>3.439490445859878E-3</v>
      </c>
      <c r="M317" s="47">
        <f t="shared" si="23"/>
        <v>5.2667498501016485</v>
      </c>
    </row>
    <row r="318" spans="9:13" x14ac:dyDescent="0.25">
      <c r="I318" s="64">
        <f t="shared" si="20"/>
        <v>0.5</v>
      </c>
      <c r="J318" s="21">
        <f t="shared" si="21"/>
        <v>5.2910052910052977E-2</v>
      </c>
      <c r="K318" s="18">
        <v>7.8749999999999902</v>
      </c>
      <c r="L318" s="19">
        <f t="shared" si="22"/>
        <v>3.4285714285714336E-3</v>
      </c>
      <c r="M318" s="47">
        <f t="shared" si="23"/>
        <v>5.2835229387962395</v>
      </c>
    </row>
    <row r="319" spans="9:13" x14ac:dyDescent="0.25">
      <c r="I319" s="64">
        <f t="shared" si="20"/>
        <v>0.5</v>
      </c>
      <c r="J319" s="21">
        <f t="shared" si="21"/>
        <v>5.2742616033755338E-2</v>
      </c>
      <c r="K319" s="18">
        <v>7.8999999999999897</v>
      </c>
      <c r="L319" s="19">
        <f t="shared" si="22"/>
        <v>3.4177215189873465E-3</v>
      </c>
      <c r="M319" s="47">
        <f t="shared" si="23"/>
        <v>5.3002960274908295</v>
      </c>
    </row>
    <row r="320" spans="9:13" x14ac:dyDescent="0.25">
      <c r="I320" s="64">
        <f t="shared" si="20"/>
        <v>0.5</v>
      </c>
      <c r="J320" s="21">
        <f t="shared" si="21"/>
        <v>5.2576235541535295E-2</v>
      </c>
      <c r="K320" s="18">
        <v>7.9249999999999901</v>
      </c>
      <c r="L320" s="19">
        <f t="shared" si="22"/>
        <v>3.4069400630914876E-3</v>
      </c>
      <c r="M320" s="47">
        <f t="shared" si="23"/>
        <v>5.3170691161854222</v>
      </c>
    </row>
    <row r="321" spans="9:13" x14ac:dyDescent="0.25">
      <c r="I321" s="64">
        <f t="shared" si="20"/>
        <v>0.5</v>
      </c>
      <c r="J321" s="21">
        <f t="shared" si="21"/>
        <v>5.2410901467505301E-2</v>
      </c>
      <c r="K321" s="18">
        <v>7.9499999999999904</v>
      </c>
      <c r="L321" s="19">
        <f t="shared" si="22"/>
        <v>3.3962264150943439E-3</v>
      </c>
      <c r="M321" s="47">
        <f t="shared" si="23"/>
        <v>5.3338422048800123</v>
      </c>
    </row>
    <row r="322" spans="9:13" x14ac:dyDescent="0.25">
      <c r="I322" s="64">
        <f t="shared" si="20"/>
        <v>0.5</v>
      </c>
      <c r="J322" s="21">
        <f t="shared" si="21"/>
        <v>5.2246603970741969E-2</v>
      </c>
      <c r="K322" s="18">
        <v>7.9749999999999899</v>
      </c>
      <c r="L322" s="19">
        <f t="shared" si="22"/>
        <v>3.3855799373040799E-3</v>
      </c>
      <c r="M322" s="47">
        <f t="shared" si="23"/>
        <v>5.3506152935746041</v>
      </c>
    </row>
    <row r="323" spans="9:13" x14ac:dyDescent="0.25">
      <c r="I323" s="64">
        <f t="shared" si="20"/>
        <v>0.5</v>
      </c>
      <c r="J323" s="21">
        <f t="shared" si="21"/>
        <v>5.2083333333333405E-2</v>
      </c>
      <c r="K323" s="18">
        <v>7.9999999999999902</v>
      </c>
      <c r="L323" s="19">
        <f t="shared" si="22"/>
        <v>3.3750000000000052E-3</v>
      </c>
      <c r="M323" s="47">
        <f t="shared" si="23"/>
        <v>5.3673883822691968</v>
      </c>
    </row>
    <row r="324" spans="9:13" x14ac:dyDescent="0.25">
      <c r="I324" s="64">
        <f t="shared" si="20"/>
        <v>0.5</v>
      </c>
      <c r="J324" s="21">
        <f t="shared" si="21"/>
        <v>5.1921079958463207E-2</v>
      </c>
      <c r="K324" s="18">
        <v>8.0249999999999897</v>
      </c>
      <c r="L324" s="19">
        <f t="shared" si="22"/>
        <v>3.3644859813084164E-3</v>
      </c>
      <c r="M324" s="47">
        <f t="shared" si="23"/>
        <v>5.3841614709637868</v>
      </c>
    </row>
    <row r="325" spans="9:13" x14ac:dyDescent="0.25">
      <c r="I325" s="64">
        <f t="shared" si="20"/>
        <v>0.5</v>
      </c>
      <c r="J325" s="21">
        <f t="shared" si="21"/>
        <v>5.1759834368530086E-2</v>
      </c>
      <c r="K325" s="18">
        <v>8.0499999999999901</v>
      </c>
      <c r="L325" s="19">
        <f t="shared" si="22"/>
        <v>3.3540372670807501E-3</v>
      </c>
      <c r="M325" s="47">
        <f t="shared" si="23"/>
        <v>5.4009345596583778</v>
      </c>
    </row>
    <row r="326" spans="9:13" x14ac:dyDescent="0.25">
      <c r="I326" s="64">
        <f t="shared" si="20"/>
        <v>0.5</v>
      </c>
      <c r="J326" s="21">
        <f t="shared" si="21"/>
        <v>5.1599587203302433E-2</v>
      </c>
      <c r="K326" s="18">
        <v>8.0749999999999904</v>
      </c>
      <c r="L326" s="19">
        <f t="shared" si="22"/>
        <v>3.3436532507739982E-3</v>
      </c>
      <c r="M326" s="47">
        <f t="shared" si="23"/>
        <v>5.4177076483529687</v>
      </c>
    </row>
    <row r="327" spans="9:13" x14ac:dyDescent="0.25">
      <c r="I327" s="64">
        <f t="shared" si="20"/>
        <v>0.5</v>
      </c>
      <c r="J327" s="21">
        <f t="shared" si="21"/>
        <v>5.144032921810706E-2</v>
      </c>
      <c r="K327" s="18">
        <v>8.0999999999999908</v>
      </c>
      <c r="L327" s="19">
        <f t="shared" si="22"/>
        <v>3.3333333333333379E-3</v>
      </c>
      <c r="M327" s="47">
        <f t="shared" si="23"/>
        <v>5.4344807370475623</v>
      </c>
    </row>
    <row r="328" spans="9:13" x14ac:dyDescent="0.25">
      <c r="I328" s="64">
        <f t="shared" si="20"/>
        <v>0.5</v>
      </c>
      <c r="J328" s="21">
        <f t="shared" si="21"/>
        <v>5.128205128205135E-2</v>
      </c>
      <c r="K328" s="18">
        <v>8.1249999999999893</v>
      </c>
      <c r="L328" s="19">
        <f t="shared" si="22"/>
        <v>3.3230769230769282E-3</v>
      </c>
      <c r="M328" s="47">
        <f t="shared" si="23"/>
        <v>5.4512538257421514</v>
      </c>
    </row>
    <row r="329" spans="9:13" x14ac:dyDescent="0.25">
      <c r="I329" s="64">
        <f t="shared" si="20"/>
        <v>0.5</v>
      </c>
      <c r="J329" s="21">
        <f t="shared" si="21"/>
        <v>5.1124744376278244E-2</v>
      </c>
      <c r="K329" s="18">
        <v>8.1499999999999808</v>
      </c>
      <c r="L329" s="19">
        <f t="shared" si="22"/>
        <v>3.3128834355828306E-3</v>
      </c>
      <c r="M329" s="47">
        <f t="shared" si="23"/>
        <v>5.4680269144367371</v>
      </c>
    </row>
    <row r="330" spans="9:13" x14ac:dyDescent="0.25">
      <c r="I330" s="64">
        <f t="shared" si="20"/>
        <v>0.5</v>
      </c>
      <c r="J330" s="21">
        <f t="shared" si="21"/>
        <v>5.0968399592252862E-2</v>
      </c>
      <c r="K330" s="18">
        <v>8.1749999999999901</v>
      </c>
      <c r="L330" s="19">
        <f t="shared" si="22"/>
        <v>3.3027522935779861E-3</v>
      </c>
      <c r="M330" s="47">
        <f t="shared" si="23"/>
        <v>5.4848000031313342</v>
      </c>
    </row>
    <row r="331" spans="9:13" x14ac:dyDescent="0.25">
      <c r="I331" s="64">
        <f t="shared" si="20"/>
        <v>0.5</v>
      </c>
      <c r="J331" s="21">
        <f t="shared" si="21"/>
        <v>5.0813008130081369E-2</v>
      </c>
      <c r="K331" s="18">
        <v>8.1999999999999904</v>
      </c>
      <c r="L331" s="19">
        <f t="shared" si="22"/>
        <v>3.2926829268292734E-3</v>
      </c>
      <c r="M331" s="47">
        <f t="shared" si="23"/>
        <v>5.5015730918259269</v>
      </c>
    </row>
    <row r="332" spans="9:13" x14ac:dyDescent="0.25">
      <c r="I332" s="64">
        <f t="shared" si="20"/>
        <v>0.5</v>
      </c>
      <c r="J332" s="21">
        <f t="shared" si="21"/>
        <v>5.0658561296859292E-2</v>
      </c>
      <c r="K332" s="18">
        <v>8.2249999999999801</v>
      </c>
      <c r="L332" s="19">
        <f t="shared" si="22"/>
        <v>3.2826747720364827E-3</v>
      </c>
      <c r="M332" s="47">
        <f t="shared" si="23"/>
        <v>5.5183461805205098</v>
      </c>
    </row>
    <row r="333" spans="9:13" x14ac:dyDescent="0.25">
      <c r="I333" s="64">
        <f t="shared" si="20"/>
        <v>0.5</v>
      </c>
      <c r="J333" s="21">
        <f t="shared" si="21"/>
        <v>5.0505050505050629E-2</v>
      </c>
      <c r="K333" s="18">
        <v>8.2499999999999805</v>
      </c>
      <c r="L333" s="19">
        <f t="shared" si="22"/>
        <v>3.2727272727272813E-3</v>
      </c>
      <c r="M333" s="47">
        <f t="shared" si="23"/>
        <v>5.5351192692151017</v>
      </c>
    </row>
    <row r="334" spans="9:13" x14ac:dyDescent="0.25">
      <c r="I334" s="64">
        <f t="shared" si="20"/>
        <v>0.5</v>
      </c>
      <c r="J334" s="21">
        <f t="shared" si="21"/>
        <v>5.0352467270896394E-2</v>
      </c>
      <c r="K334" s="18">
        <v>8.2749999999999808</v>
      </c>
      <c r="L334" s="19">
        <f t="shared" si="22"/>
        <v>3.2628398791540868E-3</v>
      </c>
      <c r="M334" s="47">
        <f t="shared" si="23"/>
        <v>5.5518923579096926</v>
      </c>
    </row>
    <row r="335" spans="9:13" x14ac:dyDescent="0.25">
      <c r="I335" s="64">
        <f t="shared" si="20"/>
        <v>0.5</v>
      </c>
      <c r="J335" s="21">
        <f t="shared" si="21"/>
        <v>5.0200803212851461E-2</v>
      </c>
      <c r="K335" s="18">
        <v>8.2999999999999901</v>
      </c>
      <c r="L335" s="19">
        <f t="shared" si="22"/>
        <v>3.2530120481927753E-3</v>
      </c>
      <c r="M335" s="47">
        <f t="shared" si="23"/>
        <v>5.5686654466042906</v>
      </c>
    </row>
    <row r="336" spans="9:13" x14ac:dyDescent="0.25">
      <c r="I336" s="64">
        <f t="shared" si="20"/>
        <v>0.5</v>
      </c>
      <c r="J336" s="21">
        <f t="shared" si="21"/>
        <v>5.0050050050050171E-2</v>
      </c>
      <c r="K336" s="18">
        <v>8.3249999999999797</v>
      </c>
      <c r="L336" s="19">
        <f t="shared" si="22"/>
        <v>3.2432432432432517E-3</v>
      </c>
      <c r="M336" s="47">
        <f t="shared" si="23"/>
        <v>5.5854385352988754</v>
      </c>
    </row>
    <row r="337" spans="9:13" x14ac:dyDescent="0.25">
      <c r="I337" s="64">
        <f t="shared" si="20"/>
        <v>0.5</v>
      </c>
      <c r="J337" s="21">
        <f t="shared" si="21"/>
        <v>4.9900199600798521E-2</v>
      </c>
      <c r="K337" s="18">
        <v>8.3499999999999801</v>
      </c>
      <c r="L337" s="19">
        <f t="shared" si="22"/>
        <v>3.2335329341317445E-3</v>
      </c>
      <c r="M337" s="47">
        <f t="shared" si="23"/>
        <v>5.6022116239934663</v>
      </c>
    </row>
    <row r="338" spans="9:13" x14ac:dyDescent="0.25">
      <c r="I338" s="64">
        <f t="shared" si="20"/>
        <v>0.5</v>
      </c>
      <c r="J338" s="21">
        <f t="shared" si="21"/>
        <v>4.9751243781094648E-2</v>
      </c>
      <c r="K338" s="18">
        <v>8.3749999999999805</v>
      </c>
      <c r="L338" s="19">
        <f t="shared" si="22"/>
        <v>3.2238805970149337E-3</v>
      </c>
      <c r="M338" s="47">
        <f t="shared" si="23"/>
        <v>5.6189847126880581</v>
      </c>
    </row>
    <row r="339" spans="9:13" x14ac:dyDescent="0.25">
      <c r="I339" s="64">
        <f t="shared" si="20"/>
        <v>0.5</v>
      </c>
      <c r="J339" s="21">
        <f t="shared" si="21"/>
        <v>4.9603174603174718E-2</v>
      </c>
      <c r="K339" s="18">
        <v>8.3999999999999808</v>
      </c>
      <c r="L339" s="19">
        <f t="shared" si="22"/>
        <v>3.2142857142857225E-3</v>
      </c>
      <c r="M339" s="47">
        <f t="shared" si="23"/>
        <v>5.6357578013826499</v>
      </c>
    </row>
    <row r="340" spans="9:13" x14ac:dyDescent="0.25">
      <c r="I340" s="64">
        <f t="shared" si="20"/>
        <v>0.5</v>
      </c>
      <c r="J340" s="21">
        <f t="shared" si="21"/>
        <v>4.9455984174085192E-2</v>
      </c>
      <c r="K340" s="18">
        <v>8.4249999999999794</v>
      </c>
      <c r="L340" s="19">
        <f t="shared" si="22"/>
        <v>3.2047477744807209E-3</v>
      </c>
      <c r="M340" s="47">
        <f t="shared" si="23"/>
        <v>5.65253089007724</v>
      </c>
    </row>
    <row r="341" spans="9:13" x14ac:dyDescent="0.25">
      <c r="I341" s="64">
        <f t="shared" si="20"/>
        <v>0.5</v>
      </c>
      <c r="J341" s="21">
        <f t="shared" si="21"/>
        <v>4.9309664694280199E-2</v>
      </c>
      <c r="K341" s="18">
        <v>8.4499999999999797</v>
      </c>
      <c r="L341" s="19">
        <f t="shared" si="22"/>
        <v>3.1952662721893574E-3</v>
      </c>
      <c r="M341" s="47">
        <f t="shared" si="23"/>
        <v>5.6693039787718318</v>
      </c>
    </row>
    <row r="342" spans="9:13" x14ac:dyDescent="0.25">
      <c r="I342" s="64">
        <f t="shared" si="20"/>
        <v>0.5</v>
      </c>
      <c r="J342" s="21">
        <f t="shared" si="21"/>
        <v>4.9164208456243974E-2</v>
      </c>
      <c r="K342" s="18">
        <v>8.4749999999999801</v>
      </c>
      <c r="L342" s="19">
        <f t="shared" si="22"/>
        <v>3.1858407079646102E-3</v>
      </c>
      <c r="M342" s="47">
        <f t="shared" si="23"/>
        <v>5.6860770674664236</v>
      </c>
    </row>
    <row r="343" spans="9:13" x14ac:dyDescent="0.25">
      <c r="I343" s="64">
        <f t="shared" si="20"/>
        <v>0.5</v>
      </c>
      <c r="J343" s="21">
        <f t="shared" si="21"/>
        <v>4.9019607843137372E-2</v>
      </c>
      <c r="K343" s="18">
        <v>8.4999999999999805</v>
      </c>
      <c r="L343" s="19">
        <f t="shared" si="22"/>
        <v>3.1764705882353023E-3</v>
      </c>
      <c r="M343" s="47">
        <f t="shared" si="23"/>
        <v>5.7028501561610145</v>
      </c>
    </row>
    <row r="344" spans="9:13" x14ac:dyDescent="0.25">
      <c r="I344" s="64">
        <f t="shared" si="20"/>
        <v>0.5</v>
      </c>
      <c r="J344" s="21">
        <f t="shared" si="21"/>
        <v>4.887585532746834E-2</v>
      </c>
      <c r="K344" s="18">
        <v>8.5249999999999808</v>
      </c>
      <c r="L344" s="19">
        <f t="shared" si="22"/>
        <v>3.1671554252199487E-3</v>
      </c>
      <c r="M344" s="47">
        <f t="shared" si="23"/>
        <v>5.7196232448556046</v>
      </c>
    </row>
    <row r="345" spans="9:13" x14ac:dyDescent="0.25">
      <c r="I345" s="64">
        <f t="shared" si="20"/>
        <v>0.5</v>
      </c>
      <c r="J345" s="21">
        <f t="shared" si="21"/>
        <v>4.8732943469785697E-2</v>
      </c>
      <c r="K345" s="18">
        <v>8.5499999999999794</v>
      </c>
      <c r="L345" s="19">
        <f t="shared" si="22"/>
        <v>3.1578947368421139E-3</v>
      </c>
      <c r="M345" s="47">
        <f t="shared" si="23"/>
        <v>5.7363963335501973</v>
      </c>
    </row>
    <row r="346" spans="9:13" x14ac:dyDescent="0.25">
      <c r="I346" s="64">
        <f t="shared" si="20"/>
        <v>0.5</v>
      </c>
      <c r="J346" s="21">
        <f t="shared" si="21"/>
        <v>4.8590864917395643E-2</v>
      </c>
      <c r="K346" s="18">
        <v>8.5749999999999797</v>
      </c>
      <c r="L346" s="19">
        <f t="shared" si="22"/>
        <v>3.1486880466472383E-3</v>
      </c>
      <c r="M346" s="47">
        <f t="shared" si="23"/>
        <v>5.7531694222447891</v>
      </c>
    </row>
    <row r="347" spans="9:13" x14ac:dyDescent="0.25">
      <c r="I347" s="64">
        <f t="shared" si="20"/>
        <v>0.5</v>
      </c>
      <c r="J347" s="21">
        <f t="shared" si="21"/>
        <v>4.8449612403100889E-2</v>
      </c>
      <c r="K347" s="18">
        <v>8.5999999999999801</v>
      </c>
      <c r="L347" s="19">
        <f t="shared" si="22"/>
        <v>3.1395348837209383E-3</v>
      </c>
      <c r="M347" s="47">
        <f t="shared" si="23"/>
        <v>5.76994251093938</v>
      </c>
    </row>
    <row r="348" spans="9:13" x14ac:dyDescent="0.25">
      <c r="I348" s="64">
        <f t="shared" si="20"/>
        <v>0.5</v>
      </c>
      <c r="J348" s="21">
        <f t="shared" si="21"/>
        <v>4.8309178743961463E-2</v>
      </c>
      <c r="K348" s="18">
        <v>8.6249999999999805</v>
      </c>
      <c r="L348" s="19">
        <f t="shared" si="22"/>
        <v>3.1304347826087032E-3</v>
      </c>
      <c r="M348" s="47">
        <f t="shared" si="23"/>
        <v>5.7867155996339701</v>
      </c>
    </row>
    <row r="349" spans="9:13" x14ac:dyDescent="0.25">
      <c r="I349" s="64">
        <f t="shared" si="20"/>
        <v>0.5</v>
      </c>
      <c r="J349" s="21">
        <f t="shared" si="21"/>
        <v>4.8169556840077184E-2</v>
      </c>
      <c r="K349" s="18">
        <v>8.6499999999999808</v>
      </c>
      <c r="L349" s="19">
        <f t="shared" si="22"/>
        <v>3.1213872832370022E-3</v>
      </c>
      <c r="M349" s="47">
        <f t="shared" si="23"/>
        <v>5.8034886883285628</v>
      </c>
    </row>
    <row r="350" spans="9:13" x14ac:dyDescent="0.25">
      <c r="I350" s="64">
        <f t="shared" si="20"/>
        <v>0.5</v>
      </c>
      <c r="J350" s="21">
        <f t="shared" si="21"/>
        <v>4.8030739673391082E-2</v>
      </c>
      <c r="K350" s="18">
        <v>8.6749999999999794</v>
      </c>
      <c r="L350" s="19">
        <f t="shared" si="22"/>
        <v>3.1123919308357426E-3</v>
      </c>
      <c r="M350" s="47">
        <f t="shared" si="23"/>
        <v>5.820261777023152</v>
      </c>
    </row>
    <row r="351" spans="9:13" x14ac:dyDescent="0.25">
      <c r="I351" s="64">
        <f t="shared" si="20"/>
        <v>0.5</v>
      </c>
      <c r="J351" s="21">
        <f t="shared" si="21"/>
        <v>4.789272030651353E-2</v>
      </c>
      <c r="K351" s="18">
        <v>8.6999999999999797</v>
      </c>
      <c r="L351" s="19">
        <f t="shared" si="22"/>
        <v>3.1034482758620771E-3</v>
      </c>
      <c r="M351" s="47">
        <f t="shared" si="23"/>
        <v>5.8370348657177447</v>
      </c>
    </row>
    <row r="352" spans="9:13" x14ac:dyDescent="0.25">
      <c r="I352" s="64">
        <f t="shared" si="20"/>
        <v>0.5</v>
      </c>
      <c r="J352" s="21">
        <f t="shared" si="21"/>
        <v>4.7755491881566491E-2</v>
      </c>
      <c r="K352" s="18">
        <v>8.7249999999999801</v>
      </c>
      <c r="L352" s="19">
        <f t="shared" si="22"/>
        <v>3.0945558739255089E-3</v>
      </c>
      <c r="M352" s="47">
        <f t="shared" si="23"/>
        <v>5.8538079544123356</v>
      </c>
    </row>
    <row r="353" spans="9:13" x14ac:dyDescent="0.25">
      <c r="I353" s="64">
        <f t="shared" si="20"/>
        <v>0.5</v>
      </c>
      <c r="J353" s="21">
        <f t="shared" si="21"/>
        <v>4.761904761904772E-2</v>
      </c>
      <c r="K353" s="18">
        <v>8.7499999999999805</v>
      </c>
      <c r="L353" s="19">
        <f t="shared" si="22"/>
        <v>3.0857142857142928E-3</v>
      </c>
      <c r="M353" s="47">
        <f t="shared" si="23"/>
        <v>5.8705810431069265</v>
      </c>
    </row>
    <row r="354" spans="9:13" x14ac:dyDescent="0.25">
      <c r="I354" s="64">
        <f t="shared" si="20"/>
        <v>0.5</v>
      </c>
      <c r="J354" s="21">
        <f t="shared" si="21"/>
        <v>4.7483380816714257E-2</v>
      </c>
      <c r="K354" s="18">
        <v>8.7749999999999808</v>
      </c>
      <c r="L354" s="19">
        <f t="shared" si="22"/>
        <v>3.0769230769230843E-3</v>
      </c>
      <c r="M354" s="47">
        <f t="shared" si="23"/>
        <v>5.8873541318015183</v>
      </c>
    </row>
    <row r="355" spans="9:13" x14ac:dyDescent="0.25">
      <c r="I355" s="64">
        <f t="shared" si="20"/>
        <v>0.5</v>
      </c>
      <c r="J355" s="21">
        <f t="shared" si="21"/>
        <v>4.7348484848484959E-2</v>
      </c>
      <c r="K355" s="18">
        <v>8.7999999999999794</v>
      </c>
      <c r="L355" s="19">
        <f t="shared" si="22"/>
        <v>3.0681818181818258E-3</v>
      </c>
      <c r="M355" s="47">
        <f t="shared" si="23"/>
        <v>5.9041272204961084</v>
      </c>
    </row>
    <row r="356" spans="9:13" x14ac:dyDescent="0.25">
      <c r="I356" s="64">
        <f t="shared" ref="I356:I403" si="24">MAX(0.5,$B$19/(MAX(0.5,K356))^(1/3))</f>
        <v>0.5</v>
      </c>
      <c r="J356" s="21">
        <f t="shared" ref="J356:J403" si="25">IF(K356&lt;$H$6,1/$H$6^(1/3),1/(2*K356*(MIN(K356,(1/$H$6)^3*$B$19^3))^(1/3)))</f>
        <v>4.7214353163361776E-2</v>
      </c>
      <c r="K356" s="18">
        <v>8.8249999999999797</v>
      </c>
      <c r="L356" s="19">
        <f t="shared" ref="L356:L403" si="26">MIN(0.2,$B$10*$B$15*$B$19*$H$3*J356)</f>
        <v>3.0594900849858437E-3</v>
      </c>
      <c r="M356" s="47">
        <f t="shared" ref="M356:M403" si="27">L356*981*K356^2/(4*PI()^2)</f>
        <v>5.9209003091907011</v>
      </c>
    </row>
    <row r="357" spans="9:13" x14ac:dyDescent="0.25">
      <c r="I357" s="64">
        <f t="shared" si="24"/>
        <v>0.5</v>
      </c>
      <c r="J357" s="21">
        <f t="shared" si="25"/>
        <v>4.7080979284369218E-2</v>
      </c>
      <c r="K357" s="18">
        <v>8.8499999999999801</v>
      </c>
      <c r="L357" s="19">
        <f t="shared" si="26"/>
        <v>3.0508474576271256E-3</v>
      </c>
      <c r="M357" s="47">
        <f t="shared" si="27"/>
        <v>5.9376733978852902</v>
      </c>
    </row>
    <row r="358" spans="9:13" x14ac:dyDescent="0.25">
      <c r="I358" s="64">
        <f t="shared" si="24"/>
        <v>0.5</v>
      </c>
      <c r="J358" s="21">
        <f t="shared" si="25"/>
        <v>4.6948356807511846E-2</v>
      </c>
      <c r="K358" s="18">
        <v>8.8749999999999805</v>
      </c>
      <c r="L358" s="19">
        <f t="shared" si="26"/>
        <v>3.042253521126768E-3</v>
      </c>
      <c r="M358" s="47">
        <f t="shared" si="27"/>
        <v>5.9544464865798847</v>
      </c>
    </row>
    <row r="359" spans="9:13" x14ac:dyDescent="0.25">
      <c r="I359" s="64">
        <f t="shared" si="24"/>
        <v>0.5</v>
      </c>
      <c r="J359" s="21">
        <f t="shared" si="25"/>
        <v>4.6816479400749164E-2</v>
      </c>
      <c r="K359" s="18">
        <v>8.8999999999999808</v>
      </c>
      <c r="L359" s="19">
        <f t="shared" si="26"/>
        <v>3.0337078651685462E-3</v>
      </c>
      <c r="M359" s="47">
        <f t="shared" si="27"/>
        <v>5.9712195752744739</v>
      </c>
    </row>
    <row r="360" spans="9:13" x14ac:dyDescent="0.25">
      <c r="I360" s="64">
        <f t="shared" si="24"/>
        <v>0.5</v>
      </c>
      <c r="J360" s="21">
        <f t="shared" si="25"/>
        <v>4.6685340802987974E-2</v>
      </c>
      <c r="K360" s="18">
        <v>8.9249999999999794</v>
      </c>
      <c r="L360" s="19">
        <f t="shared" si="26"/>
        <v>3.0252100840336212E-3</v>
      </c>
      <c r="M360" s="47">
        <f t="shared" si="27"/>
        <v>5.9879926639690648</v>
      </c>
    </row>
    <row r="361" spans="9:13" x14ac:dyDescent="0.25">
      <c r="I361" s="64">
        <f t="shared" si="24"/>
        <v>0.5</v>
      </c>
      <c r="J361" s="21">
        <f t="shared" si="25"/>
        <v>4.6554934823091351E-2</v>
      </c>
      <c r="K361" s="18">
        <v>8.9499999999999797</v>
      </c>
      <c r="L361" s="19">
        <f t="shared" si="26"/>
        <v>3.01675977653632E-3</v>
      </c>
      <c r="M361" s="47">
        <f t="shared" si="27"/>
        <v>6.0047657526636558</v>
      </c>
    </row>
    <row r="362" spans="9:13" x14ac:dyDescent="0.25">
      <c r="I362" s="64">
        <f t="shared" si="24"/>
        <v>0.5</v>
      </c>
      <c r="J362" s="21">
        <f t="shared" si="25"/>
        <v>4.6425255338904466E-2</v>
      </c>
      <c r="K362" s="18">
        <v>8.9749999999999801</v>
      </c>
      <c r="L362" s="19">
        <f t="shared" si="26"/>
        <v>3.0083565459610097E-3</v>
      </c>
      <c r="M362" s="47">
        <f t="shared" si="27"/>
        <v>6.0215388413582476</v>
      </c>
    </row>
    <row r="363" spans="9:13" x14ac:dyDescent="0.25">
      <c r="I363" s="64">
        <f t="shared" si="24"/>
        <v>0.5</v>
      </c>
      <c r="J363" s="21">
        <f t="shared" si="25"/>
        <v>4.6296296296296398E-2</v>
      </c>
      <c r="K363" s="18">
        <v>8.9999999999999805</v>
      </c>
      <c r="L363" s="19">
        <f t="shared" si="26"/>
        <v>3.000000000000007E-3</v>
      </c>
      <c r="M363" s="47">
        <f t="shared" si="27"/>
        <v>6.0383119300528385</v>
      </c>
    </row>
    <row r="364" spans="9:13" x14ac:dyDescent="0.25">
      <c r="I364" s="64">
        <f t="shared" si="24"/>
        <v>0.5</v>
      </c>
      <c r="J364" s="21">
        <f t="shared" si="25"/>
        <v>4.6168051708218014E-2</v>
      </c>
      <c r="K364" s="18">
        <v>9.0249999999999808</v>
      </c>
      <c r="L364" s="19">
        <f t="shared" si="26"/>
        <v>2.9916897506925277E-3</v>
      </c>
      <c r="M364" s="47">
        <f t="shared" si="27"/>
        <v>6.0550850187474312</v>
      </c>
    </row>
    <row r="365" spans="9:13" x14ac:dyDescent="0.25">
      <c r="I365" s="64">
        <f t="shared" si="24"/>
        <v>0.5</v>
      </c>
      <c r="J365" s="21">
        <f t="shared" si="25"/>
        <v>4.6040515653775427E-2</v>
      </c>
      <c r="K365" s="18">
        <v>9.0499999999999794</v>
      </c>
      <c r="L365" s="19">
        <f t="shared" si="26"/>
        <v>2.9834254143646481E-3</v>
      </c>
      <c r="M365" s="47">
        <f t="shared" si="27"/>
        <v>6.0718581074420221</v>
      </c>
    </row>
    <row r="366" spans="9:13" x14ac:dyDescent="0.25">
      <c r="I366" s="64">
        <f t="shared" si="24"/>
        <v>0.5</v>
      </c>
      <c r="J366" s="21">
        <f t="shared" si="25"/>
        <v>4.5913682277318742E-2</v>
      </c>
      <c r="K366" s="18">
        <v>9.0749999999999797</v>
      </c>
      <c r="L366" s="19">
        <f t="shared" si="26"/>
        <v>2.9752066115702551E-3</v>
      </c>
      <c r="M366" s="47">
        <f t="shared" si="27"/>
        <v>6.0886311961366131</v>
      </c>
    </row>
    <row r="367" spans="9:13" x14ac:dyDescent="0.25">
      <c r="I367" s="64">
        <f t="shared" si="24"/>
        <v>0.5</v>
      </c>
      <c r="J367" s="21">
        <f t="shared" si="25"/>
        <v>4.5787545787545895E-2</v>
      </c>
      <c r="K367" s="18">
        <v>9.0999999999999801</v>
      </c>
      <c r="L367" s="19">
        <f t="shared" si="26"/>
        <v>2.9670329670329746E-3</v>
      </c>
      <c r="M367" s="47">
        <f t="shared" si="27"/>
        <v>6.1054042848312049</v>
      </c>
    </row>
    <row r="368" spans="9:13" x14ac:dyDescent="0.25">
      <c r="I368" s="64">
        <f t="shared" si="24"/>
        <v>0.5</v>
      </c>
      <c r="J368" s="21">
        <f t="shared" si="25"/>
        <v>4.5662100456621106E-2</v>
      </c>
      <c r="K368" s="18">
        <v>9.1249999999999805</v>
      </c>
      <c r="L368" s="19">
        <f t="shared" si="26"/>
        <v>2.958904109589048E-3</v>
      </c>
      <c r="M368" s="47">
        <f t="shared" si="27"/>
        <v>6.1221773735257958</v>
      </c>
    </row>
    <row r="369" spans="9:13" x14ac:dyDescent="0.25">
      <c r="I369" s="64">
        <f t="shared" si="24"/>
        <v>0.5</v>
      </c>
      <c r="J369" s="21">
        <f t="shared" si="25"/>
        <v>4.5537340619307927E-2</v>
      </c>
      <c r="K369" s="18">
        <v>9.1499999999999808</v>
      </c>
      <c r="L369" s="19">
        <f t="shared" si="26"/>
        <v>2.950819672131154E-3</v>
      </c>
      <c r="M369" s="47">
        <f t="shared" si="27"/>
        <v>6.1389504622203868</v>
      </c>
    </row>
    <row r="370" spans="9:13" x14ac:dyDescent="0.25">
      <c r="I370" s="64">
        <f t="shared" si="24"/>
        <v>0.5</v>
      </c>
      <c r="J370" s="21">
        <f t="shared" si="25"/>
        <v>4.541326067211636E-2</v>
      </c>
      <c r="K370" s="18">
        <v>9.1749999999999794</v>
      </c>
      <c r="L370" s="19">
        <f t="shared" si="26"/>
        <v>2.9427792915531405E-3</v>
      </c>
      <c r="M370" s="47">
        <f t="shared" si="27"/>
        <v>6.1557235509149777</v>
      </c>
    </row>
    <row r="371" spans="9:13" x14ac:dyDescent="0.25">
      <c r="I371" s="64">
        <f t="shared" si="24"/>
        <v>0.5</v>
      </c>
      <c r="J371" s="21">
        <f t="shared" si="25"/>
        <v>4.5289855072463865E-2</v>
      </c>
      <c r="K371" s="18">
        <v>9.1999999999999797</v>
      </c>
      <c r="L371" s="19">
        <f t="shared" si="26"/>
        <v>2.9347826086956589E-3</v>
      </c>
      <c r="M371" s="47">
        <f t="shared" si="27"/>
        <v>6.1724966396095695</v>
      </c>
    </row>
    <row r="372" spans="9:13" x14ac:dyDescent="0.25">
      <c r="I372" s="64">
        <f t="shared" si="24"/>
        <v>0.5</v>
      </c>
      <c r="J372" s="21">
        <f t="shared" si="25"/>
        <v>4.5167118337850143E-2</v>
      </c>
      <c r="K372" s="18">
        <v>9.2249999999999801</v>
      </c>
      <c r="L372" s="19">
        <f t="shared" si="26"/>
        <v>2.9268292682926899E-3</v>
      </c>
      <c r="M372" s="47">
        <f t="shared" si="27"/>
        <v>6.1892697283041613</v>
      </c>
    </row>
    <row r="373" spans="9:13" x14ac:dyDescent="0.25">
      <c r="I373" s="64">
        <f t="shared" si="24"/>
        <v>0.5</v>
      </c>
      <c r="J373" s="21">
        <f t="shared" si="25"/>
        <v>4.504504504504514E-2</v>
      </c>
      <c r="K373" s="18">
        <v>9.2499999999999805</v>
      </c>
      <c r="L373" s="19">
        <f t="shared" si="26"/>
        <v>2.9189189189189257E-3</v>
      </c>
      <c r="M373" s="47">
        <f t="shared" si="27"/>
        <v>6.2060428169987532</v>
      </c>
    </row>
    <row r="374" spans="9:13" x14ac:dyDescent="0.25">
      <c r="I374" s="64">
        <f t="shared" si="24"/>
        <v>0.5</v>
      </c>
      <c r="J374" s="21">
        <f t="shared" si="25"/>
        <v>4.4923629829290303E-2</v>
      </c>
      <c r="K374" s="18">
        <v>9.2749999999999808</v>
      </c>
      <c r="L374" s="19">
        <f t="shared" si="26"/>
        <v>2.9110512129380123E-3</v>
      </c>
      <c r="M374" s="47">
        <f t="shared" si="27"/>
        <v>6.222815905693345</v>
      </c>
    </row>
    <row r="375" spans="9:13" x14ac:dyDescent="0.25">
      <c r="I375" s="64">
        <f t="shared" si="24"/>
        <v>0.5</v>
      </c>
      <c r="J375" s="21">
        <f t="shared" si="25"/>
        <v>4.4802867383512641E-2</v>
      </c>
      <c r="K375" s="18">
        <v>9.2999999999999794</v>
      </c>
      <c r="L375" s="19">
        <f t="shared" si="26"/>
        <v>2.9032258064516196E-3</v>
      </c>
      <c r="M375" s="47">
        <f t="shared" si="27"/>
        <v>6.2395889943879332</v>
      </c>
    </row>
    <row r="376" spans="9:13" x14ac:dyDescent="0.25">
      <c r="I376" s="64">
        <f t="shared" si="24"/>
        <v>0.5</v>
      </c>
      <c r="J376" s="21">
        <f t="shared" si="25"/>
        <v>4.4682752457551489E-2</v>
      </c>
      <c r="K376" s="18">
        <v>9.3249999999999797</v>
      </c>
      <c r="L376" s="19">
        <f t="shared" si="26"/>
        <v>2.8954423592493371E-3</v>
      </c>
      <c r="M376" s="47">
        <f t="shared" si="27"/>
        <v>6.2563620830825268</v>
      </c>
    </row>
    <row r="377" spans="9:13" x14ac:dyDescent="0.25">
      <c r="I377" s="64">
        <f t="shared" si="24"/>
        <v>0.5</v>
      </c>
      <c r="J377" s="21">
        <f t="shared" si="25"/>
        <v>4.4563279857397602E-2</v>
      </c>
      <c r="K377" s="18">
        <v>9.3499999999999801</v>
      </c>
      <c r="L377" s="19">
        <f t="shared" si="26"/>
        <v>2.8877005347593653E-3</v>
      </c>
      <c r="M377" s="47">
        <f t="shared" si="27"/>
        <v>6.2731351717771178</v>
      </c>
    </row>
    <row r="378" spans="9:13" x14ac:dyDescent="0.25">
      <c r="I378" s="64">
        <f t="shared" si="24"/>
        <v>0.5</v>
      </c>
      <c r="J378" s="21">
        <f t="shared" si="25"/>
        <v>4.4444444444444536E-2</v>
      </c>
      <c r="K378" s="18">
        <v>9.3749999999999805</v>
      </c>
      <c r="L378" s="19">
        <f t="shared" si="26"/>
        <v>2.8800000000000063E-3</v>
      </c>
      <c r="M378" s="47">
        <f t="shared" si="27"/>
        <v>6.2899082604717069</v>
      </c>
    </row>
    <row r="379" spans="9:13" x14ac:dyDescent="0.25">
      <c r="I379" s="64">
        <f t="shared" si="24"/>
        <v>0.5</v>
      </c>
      <c r="J379" s="21">
        <f t="shared" si="25"/>
        <v>4.4326241134751865E-2</v>
      </c>
      <c r="K379" s="18">
        <v>9.3999999999999808</v>
      </c>
      <c r="L379" s="19">
        <f t="shared" si="26"/>
        <v>2.8723404255319215E-3</v>
      </c>
      <c r="M379" s="47">
        <f t="shared" si="27"/>
        <v>6.3066813491663005</v>
      </c>
    </row>
    <row r="380" spans="9:13" x14ac:dyDescent="0.25">
      <c r="I380" s="64">
        <f t="shared" si="24"/>
        <v>0.5</v>
      </c>
      <c r="J380" s="21">
        <f t="shared" si="25"/>
        <v>4.4208664898320163E-2</v>
      </c>
      <c r="K380" s="18">
        <v>9.4249999999999794</v>
      </c>
      <c r="L380" s="19">
        <f t="shared" si="26"/>
        <v>2.8647214854111472E-3</v>
      </c>
      <c r="M380" s="47">
        <f t="shared" si="27"/>
        <v>6.3234544378608897</v>
      </c>
    </row>
    <row r="381" spans="9:13" x14ac:dyDescent="0.25">
      <c r="I381" s="64">
        <f t="shared" si="24"/>
        <v>0.5</v>
      </c>
      <c r="J381" s="21">
        <f t="shared" si="25"/>
        <v>4.409171075837752E-2</v>
      </c>
      <c r="K381" s="18">
        <v>9.4499999999999797</v>
      </c>
      <c r="L381" s="19">
        <f t="shared" si="26"/>
        <v>2.8571428571428636E-3</v>
      </c>
      <c r="M381" s="47">
        <f t="shared" si="27"/>
        <v>6.3402275265554806</v>
      </c>
    </row>
    <row r="382" spans="9:13" x14ac:dyDescent="0.25">
      <c r="I382" s="64">
        <f t="shared" si="24"/>
        <v>0.5</v>
      </c>
      <c r="J382" s="21">
        <f t="shared" si="25"/>
        <v>4.3975373790677313E-2</v>
      </c>
      <c r="K382" s="18">
        <v>9.4749999999999801</v>
      </c>
      <c r="L382" s="19">
        <f t="shared" si="26"/>
        <v>2.8496042216358906E-3</v>
      </c>
      <c r="M382" s="47">
        <f t="shared" si="27"/>
        <v>6.3570006152500733</v>
      </c>
    </row>
    <row r="383" spans="9:13" x14ac:dyDescent="0.25">
      <c r="I383" s="64">
        <f t="shared" si="24"/>
        <v>0.5</v>
      </c>
      <c r="J383" s="21">
        <f t="shared" si="25"/>
        <v>4.3859649122807112E-2</v>
      </c>
      <c r="K383" s="18">
        <v>9.4999999999999805</v>
      </c>
      <c r="L383" s="19">
        <f t="shared" si="26"/>
        <v>2.8421052631579014E-3</v>
      </c>
      <c r="M383" s="47">
        <f t="shared" si="27"/>
        <v>6.373773703944666</v>
      </c>
    </row>
    <row r="384" spans="9:13" x14ac:dyDescent="0.25">
      <c r="I384" s="64">
        <f t="shared" si="24"/>
        <v>0.5</v>
      </c>
      <c r="J384" s="21">
        <f t="shared" si="25"/>
        <v>4.3744531933508399E-2</v>
      </c>
      <c r="K384" s="18">
        <v>9.5249999999999808</v>
      </c>
      <c r="L384" s="19">
        <f t="shared" si="26"/>
        <v>2.8346456692913448E-3</v>
      </c>
      <c r="M384" s="47">
        <f t="shared" si="27"/>
        <v>6.3905467926392561</v>
      </c>
    </row>
    <row r="385" spans="9:13" x14ac:dyDescent="0.25">
      <c r="I385" s="64">
        <f t="shared" si="24"/>
        <v>0.5</v>
      </c>
      <c r="J385" s="21">
        <f t="shared" si="25"/>
        <v>4.3630017452007078E-2</v>
      </c>
      <c r="K385" s="18">
        <v>9.5499999999999794</v>
      </c>
      <c r="L385" s="19">
        <f t="shared" si="26"/>
        <v>2.8272251308900593E-3</v>
      </c>
      <c r="M385" s="47">
        <f t="shared" si="27"/>
        <v>6.407319881333847</v>
      </c>
    </row>
    <row r="386" spans="9:13" x14ac:dyDescent="0.25">
      <c r="I386" s="64">
        <f t="shared" si="24"/>
        <v>0.5</v>
      </c>
      <c r="J386" s="21">
        <f t="shared" si="25"/>
        <v>4.3516100957354316E-2</v>
      </c>
      <c r="K386" s="18">
        <v>9.5749999999999797</v>
      </c>
      <c r="L386" s="19">
        <f t="shared" si="26"/>
        <v>2.8198433420365599E-3</v>
      </c>
      <c r="M386" s="47">
        <f t="shared" si="27"/>
        <v>6.424092970028437</v>
      </c>
    </row>
    <row r="387" spans="9:13" x14ac:dyDescent="0.25">
      <c r="I387" s="64">
        <f t="shared" si="24"/>
        <v>0.5</v>
      </c>
      <c r="J387" s="21">
        <f t="shared" si="25"/>
        <v>4.3402777777777866E-2</v>
      </c>
      <c r="K387" s="18">
        <v>9.5999999999999801</v>
      </c>
      <c r="L387" s="19">
        <f t="shared" si="26"/>
        <v>2.8125000000000064E-3</v>
      </c>
      <c r="M387" s="47">
        <f t="shared" si="27"/>
        <v>6.4408660587230298</v>
      </c>
    </row>
    <row r="388" spans="9:13" x14ac:dyDescent="0.25">
      <c r="I388" s="64">
        <f t="shared" si="24"/>
        <v>0.5</v>
      </c>
      <c r="J388" s="21">
        <f t="shared" si="25"/>
        <v>4.3290043290043378E-2</v>
      </c>
      <c r="K388" s="18">
        <v>9.6249999999999805</v>
      </c>
      <c r="L388" s="19">
        <f t="shared" si="26"/>
        <v>2.8051948051948114E-3</v>
      </c>
      <c r="M388" s="47">
        <f t="shared" si="27"/>
        <v>6.4576391474176207</v>
      </c>
    </row>
    <row r="389" spans="9:13" x14ac:dyDescent="0.25">
      <c r="I389" s="64">
        <f t="shared" si="24"/>
        <v>0.5</v>
      </c>
      <c r="J389" s="21">
        <f t="shared" si="25"/>
        <v>4.317789291882565E-2</v>
      </c>
      <c r="K389" s="18">
        <v>9.6499999999999808</v>
      </c>
      <c r="L389" s="19">
        <f t="shared" si="26"/>
        <v>2.7979274611399027E-3</v>
      </c>
      <c r="M389" s="47">
        <f t="shared" si="27"/>
        <v>6.4744122361122134</v>
      </c>
    </row>
    <row r="390" spans="9:13" x14ac:dyDescent="0.25">
      <c r="I390" s="64">
        <f t="shared" si="24"/>
        <v>0.5</v>
      </c>
      <c r="J390" s="21">
        <f t="shared" si="25"/>
        <v>4.3066322136089671E-2</v>
      </c>
      <c r="K390" s="18">
        <v>9.6749999999999794</v>
      </c>
      <c r="L390" s="19">
        <f t="shared" si="26"/>
        <v>2.7906976744186112E-3</v>
      </c>
      <c r="M390" s="47">
        <f t="shared" si="27"/>
        <v>6.4911853248068043</v>
      </c>
    </row>
    <row r="391" spans="9:13" x14ac:dyDescent="0.25">
      <c r="I391" s="64">
        <f t="shared" si="24"/>
        <v>0.5</v>
      </c>
      <c r="J391" s="21">
        <f t="shared" si="25"/>
        <v>4.295532646048119E-2</v>
      </c>
      <c r="K391" s="18">
        <v>9.6999999999999797</v>
      </c>
      <c r="L391" s="19">
        <f t="shared" si="26"/>
        <v>2.7835051546391816E-3</v>
      </c>
      <c r="M391" s="47">
        <f t="shared" si="27"/>
        <v>6.5079584135013935</v>
      </c>
    </row>
    <row r="392" spans="9:13" x14ac:dyDescent="0.25">
      <c r="I392" s="64">
        <f t="shared" si="24"/>
        <v>0.5</v>
      </c>
      <c r="J392" s="21">
        <f t="shared" si="25"/>
        <v>4.2844901456726744E-2</v>
      </c>
      <c r="K392" s="18">
        <v>9.7249999999999801</v>
      </c>
      <c r="L392" s="19">
        <f t="shared" si="26"/>
        <v>2.7763496143958935E-3</v>
      </c>
      <c r="M392" s="47">
        <f t="shared" si="27"/>
        <v>6.5247315021959862</v>
      </c>
    </row>
    <row r="393" spans="9:13" x14ac:dyDescent="0.25">
      <c r="I393" s="64">
        <f t="shared" si="24"/>
        <v>0.5</v>
      </c>
      <c r="J393" s="21">
        <f t="shared" si="25"/>
        <v>4.2735042735042819E-2</v>
      </c>
      <c r="K393" s="18">
        <v>9.7499999999999805</v>
      </c>
      <c r="L393" s="19">
        <f t="shared" si="26"/>
        <v>2.7692307692307751E-3</v>
      </c>
      <c r="M393" s="47">
        <f t="shared" si="27"/>
        <v>6.5415045908905762</v>
      </c>
    </row>
    <row r="394" spans="9:13" x14ac:dyDescent="0.25">
      <c r="I394" s="64">
        <f t="shared" si="24"/>
        <v>0.5</v>
      </c>
      <c r="J394" s="21">
        <f t="shared" si="25"/>
        <v>4.2625745950554218E-2</v>
      </c>
      <c r="K394" s="18">
        <v>9.7749999999999808</v>
      </c>
      <c r="L394" s="19">
        <f t="shared" si="26"/>
        <v>2.7621483375959138E-3</v>
      </c>
      <c r="M394" s="47">
        <f t="shared" si="27"/>
        <v>6.5582776795851698</v>
      </c>
    </row>
    <row r="395" spans="9:13" x14ac:dyDescent="0.25">
      <c r="I395" s="64">
        <f t="shared" si="24"/>
        <v>0.5</v>
      </c>
      <c r="J395" s="21">
        <f t="shared" si="25"/>
        <v>4.2517006802721177E-2</v>
      </c>
      <c r="K395" s="18">
        <v>9.7999999999999794</v>
      </c>
      <c r="L395" s="19">
        <f t="shared" si="26"/>
        <v>2.7551020408163327E-3</v>
      </c>
      <c r="M395" s="47">
        <f t="shared" si="27"/>
        <v>6.5750507682797581</v>
      </c>
    </row>
    <row r="396" spans="9:13" x14ac:dyDescent="0.25">
      <c r="I396" s="64">
        <f t="shared" si="24"/>
        <v>0.5</v>
      </c>
      <c r="J396" s="21">
        <f t="shared" si="25"/>
        <v>4.2408821034775321E-2</v>
      </c>
      <c r="K396" s="18">
        <v>9.8249999999999797</v>
      </c>
      <c r="L396" s="19">
        <f t="shared" si="26"/>
        <v>2.7480916030534412E-3</v>
      </c>
      <c r="M396" s="47">
        <f t="shared" si="27"/>
        <v>6.5918238569743508</v>
      </c>
    </row>
    <row r="397" spans="9:13" x14ac:dyDescent="0.25">
      <c r="I397" s="64">
        <f t="shared" si="24"/>
        <v>0.5</v>
      </c>
      <c r="J397" s="21">
        <f t="shared" si="25"/>
        <v>4.2301184433164218E-2</v>
      </c>
      <c r="K397" s="18">
        <v>9.8499999999999801</v>
      </c>
      <c r="L397" s="19">
        <f t="shared" si="26"/>
        <v>2.7411167512690418E-3</v>
      </c>
      <c r="M397" s="47">
        <f t="shared" si="27"/>
        <v>6.6085969456689426</v>
      </c>
    </row>
    <row r="398" spans="9:13" x14ac:dyDescent="0.25">
      <c r="I398" s="64">
        <f t="shared" si="24"/>
        <v>0.5</v>
      </c>
      <c r="J398" s="21">
        <f t="shared" si="25"/>
        <v>4.2194092827004301E-2</v>
      </c>
      <c r="K398" s="18">
        <v>9.8749999999999805</v>
      </c>
      <c r="L398" s="19">
        <f t="shared" si="26"/>
        <v>2.7341772151898793E-3</v>
      </c>
      <c r="M398" s="47">
        <f t="shared" si="27"/>
        <v>6.6253700343635336</v>
      </c>
    </row>
    <row r="399" spans="9:13" x14ac:dyDescent="0.25">
      <c r="I399" s="64">
        <f t="shared" si="24"/>
        <v>0.5</v>
      </c>
      <c r="J399" s="21">
        <f t="shared" si="25"/>
        <v>4.2087542087542174E-2</v>
      </c>
      <c r="K399" s="18">
        <v>9.8999999999999808</v>
      </c>
      <c r="L399" s="19">
        <f t="shared" si="26"/>
        <v>2.7272727272727331E-3</v>
      </c>
      <c r="M399" s="47">
        <f t="shared" si="27"/>
        <v>6.6421431230581245</v>
      </c>
    </row>
    <row r="400" spans="9:13" x14ac:dyDescent="0.25">
      <c r="I400" s="64">
        <f t="shared" si="24"/>
        <v>0.5</v>
      </c>
      <c r="J400" s="21">
        <f t="shared" si="25"/>
        <v>4.1981528127623929E-2</v>
      </c>
      <c r="K400" s="18">
        <v>9.9249999999999794</v>
      </c>
      <c r="L400" s="19">
        <f t="shared" si="26"/>
        <v>2.7204030226700309E-3</v>
      </c>
      <c r="M400" s="47">
        <f t="shared" si="27"/>
        <v>6.6589162117527145</v>
      </c>
    </row>
    <row r="401" spans="9:13" x14ac:dyDescent="0.25">
      <c r="I401" s="64">
        <f t="shared" si="24"/>
        <v>0.5</v>
      </c>
      <c r="J401" s="21">
        <f t="shared" si="25"/>
        <v>4.1876046901172616E-2</v>
      </c>
      <c r="K401" s="18">
        <v>9.9499999999999797</v>
      </c>
      <c r="L401" s="19">
        <f t="shared" si="26"/>
        <v>2.7135678391959858E-3</v>
      </c>
      <c r="M401" s="47">
        <f t="shared" si="27"/>
        <v>6.6756893004473072</v>
      </c>
    </row>
    <row r="402" spans="9:13" x14ac:dyDescent="0.25">
      <c r="I402" s="64">
        <f t="shared" si="24"/>
        <v>0.5</v>
      </c>
      <c r="J402" s="21">
        <f t="shared" si="25"/>
        <v>4.1771094402673438E-2</v>
      </c>
      <c r="K402" s="18">
        <v>9.9749999999999801</v>
      </c>
      <c r="L402" s="19">
        <f t="shared" si="26"/>
        <v>2.7067669172932394E-3</v>
      </c>
      <c r="M402" s="47">
        <f t="shared" si="27"/>
        <v>6.6924623891418991</v>
      </c>
    </row>
    <row r="403" spans="9:13" x14ac:dyDescent="0.25">
      <c r="I403" s="64">
        <f t="shared" si="24"/>
        <v>0.5</v>
      </c>
      <c r="J403" s="21">
        <f t="shared" si="25"/>
        <v>4.1666666666666748E-2</v>
      </c>
      <c r="K403" s="18">
        <v>9.9999999999999805</v>
      </c>
      <c r="L403" s="19">
        <f t="shared" si="26"/>
        <v>2.7000000000000058E-3</v>
      </c>
      <c r="M403" s="47">
        <f t="shared" si="27"/>
        <v>6.7092354778364891</v>
      </c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aux!$A$39:$A$43</xm:f>
          </x14:formula1>
          <xm:sqref>B14</xm:sqref>
        </x14:dataValidation>
        <x14:dataValidation type="list" allowBlank="1" showInputMessage="1" showErrorMessage="1">
          <x14:formula1>
            <xm:f>aux!$C$38:$G$38</xm:f>
          </x14:formula1>
          <xm:sqref>B13</xm:sqref>
        </x14:dataValidation>
        <x14:dataValidation type="list" allowBlank="1" showInputMessage="1" showErrorMessage="1">
          <x14:formula1>
            <xm:f>aux!$A$33:$A$35</xm:f>
          </x14:formula1>
          <xm:sqref>E11</xm:sqref>
        </x14:dataValidation>
        <x14:dataValidation type="list" allowBlank="1" showInputMessage="1" showErrorMessage="1">
          <x14:formula1>
            <xm:f>aux!$A$15:$A$16</xm:f>
          </x14:formula1>
          <xm:sqref>B18</xm:sqref>
        </x14:dataValidation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aux!$A$3:$A$8</xm:f>
          </x14:formula1>
          <xm:sqref>B2</xm:sqref>
        </x14:dataValidation>
        <x14:dataValidation type="list" allowBlank="1" showInputMessage="1" showErrorMessage="1">
          <x14:formula1>
            <xm:f>aux!$F$3:$F$4</xm:f>
          </x14:formula1>
          <xm:sqref>E6 E10</xm:sqref>
        </x14:dataValidation>
        <x14:dataValidation type="list" allowBlank="1" showInputMessage="1" showErrorMessage="1">
          <x14:formula1>
            <xm:f>aux!$G$7:$J$7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3"/>
  <sheetViews>
    <sheetView zoomScale="85" zoomScaleNormal="85" workbookViewId="0">
      <selection activeCell="Z27" sqref="Z27"/>
    </sheetView>
  </sheetViews>
  <sheetFormatPr baseColWidth="10" defaultRowHeight="15" x14ac:dyDescent="0.25"/>
  <cols>
    <col min="1" max="1" width="16.28515625" customWidth="1"/>
    <col min="3" max="3" width="8" customWidth="1"/>
    <col min="4" max="4" width="17.140625" customWidth="1"/>
    <col min="5" max="5" width="6.5703125" customWidth="1"/>
  </cols>
  <sheetData>
    <row r="1" spans="1:13" x14ac:dyDescent="0.25">
      <c r="A1" t="s">
        <v>8</v>
      </c>
      <c r="D1" t="s">
        <v>14</v>
      </c>
      <c r="G1" t="s">
        <v>18</v>
      </c>
      <c r="J1" s="21" t="str">
        <f>G12</f>
        <v>α(T)</v>
      </c>
      <c r="K1" t="s">
        <v>214</v>
      </c>
      <c r="L1" t="s">
        <v>213</v>
      </c>
      <c r="M1" s="46" t="s">
        <v>212</v>
      </c>
    </row>
    <row r="2" spans="1:13" x14ac:dyDescent="0.25">
      <c r="D2" s="2" t="s">
        <v>11</v>
      </c>
      <c r="E2" s="3">
        <v>3</v>
      </c>
      <c r="G2" s="5" t="s">
        <v>19</v>
      </c>
      <c r="H2" s="6" t="s">
        <v>20</v>
      </c>
      <c r="J2" s="21" t="s">
        <v>215</v>
      </c>
      <c r="K2" t="s">
        <v>209</v>
      </c>
      <c r="L2" t="s">
        <v>210</v>
      </c>
      <c r="M2" s="67" t="s">
        <v>211</v>
      </c>
    </row>
    <row r="3" spans="1:13" x14ac:dyDescent="0.25">
      <c r="A3" s="58" t="s">
        <v>63</v>
      </c>
      <c r="B3" s="60">
        <v>0.12</v>
      </c>
      <c r="D3" s="4" t="s">
        <v>12</v>
      </c>
      <c r="E3" s="7">
        <v>3</v>
      </c>
      <c r="G3" s="14" t="s">
        <v>22</v>
      </c>
      <c r="H3" s="14">
        <f>IF(H2=aux!A11,1,0.7)</f>
        <v>1</v>
      </c>
      <c r="J3" s="21">
        <f t="shared" ref="J3:J34" si="0">IF(K3&lt;$H$6,1+((3*$B$23-3.8)*($B$4-1.25)+1.3)*K3/$H$6,IF(K3&lt;$H$7,$H$11,0.215*$B$4*(5*$B$23-1)/K3))</f>
        <v>1</v>
      </c>
      <c r="K3" s="18">
        <v>0</v>
      </c>
      <c r="L3" s="19">
        <f t="shared" ref="L3:L34" si="1">$H$3*IF(K3&lt;$H$6,$B$11*J3*$B$37*(1+K3/$H$6*($B$37*$H$11-1))/($B$37*J3),$B$11*J3*$B$37)</f>
        <v>0.12</v>
      </c>
      <c r="M3" s="47">
        <f>IF($B$38=1,L3*981*K3^2/(4*PI()^2),"")</f>
        <v>0</v>
      </c>
    </row>
    <row r="4" spans="1:13" x14ac:dyDescent="0.25">
      <c r="A4" s="24" t="s">
        <v>64</v>
      </c>
      <c r="B4" s="35">
        <v>1</v>
      </c>
      <c r="D4" t="s">
        <v>13</v>
      </c>
      <c r="E4" s="1">
        <f>E2*E3</f>
        <v>9</v>
      </c>
      <c r="J4" s="21">
        <f t="shared" si="0"/>
        <v>1.1499999999999999</v>
      </c>
      <c r="K4" s="18">
        <v>2.5000000000000001E-2</v>
      </c>
      <c r="L4" s="19">
        <f t="shared" si="1"/>
        <v>0.13384448076897654</v>
      </c>
      <c r="M4" s="47">
        <f t="shared" ref="M4:M67" si="2">IF($B$38=1,L4*981*K4^2/(4*PI()^2),"")</f>
        <v>2.0786901363144049E-3</v>
      </c>
    </row>
    <row r="5" spans="1:13" x14ac:dyDescent="0.25">
      <c r="D5" s="2" t="s">
        <v>10</v>
      </c>
      <c r="E5" s="23">
        <v>12</v>
      </c>
      <c r="G5" t="s">
        <v>9</v>
      </c>
      <c r="J5" s="21">
        <f t="shared" si="0"/>
        <v>1.3</v>
      </c>
      <c r="K5" s="18">
        <v>0.05</v>
      </c>
      <c r="L5" s="19">
        <f t="shared" si="1"/>
        <v>0.14768896153795311</v>
      </c>
      <c r="M5" s="47">
        <f t="shared" si="2"/>
        <v>9.174815004030239E-3</v>
      </c>
    </row>
    <row r="6" spans="1:13" x14ac:dyDescent="0.25">
      <c r="D6" s="26" t="s">
        <v>81</v>
      </c>
      <c r="E6" s="27" t="s">
        <v>60</v>
      </c>
      <c r="G6" t="s">
        <v>84</v>
      </c>
      <c r="H6" s="1">
        <f>0.125*B23+0.2*B4-0.175</f>
        <v>0.2</v>
      </c>
      <c r="J6" s="21">
        <f t="shared" si="0"/>
        <v>1.45</v>
      </c>
      <c r="K6" s="18">
        <v>7.4999999999999997E-2</v>
      </c>
      <c r="L6" s="19">
        <f t="shared" si="1"/>
        <v>0.16153344230692959</v>
      </c>
      <c r="M6" s="47">
        <f t="shared" si="2"/>
        <v>2.257845629130641E-2</v>
      </c>
    </row>
    <row r="7" spans="1:13" x14ac:dyDescent="0.25">
      <c r="D7" s="4" t="s">
        <v>82</v>
      </c>
      <c r="E7" s="11">
        <v>5</v>
      </c>
      <c r="G7" t="s">
        <v>39</v>
      </c>
      <c r="H7" s="1">
        <f>0.215*B4*(5*B23-1)/((3*B23-3.8)*(B4-1.25)+2.3)</f>
        <v>0.58636363636363631</v>
      </c>
      <c r="J7" s="21">
        <f t="shared" si="0"/>
        <v>1.6</v>
      </c>
      <c r="K7" s="18">
        <v>0.1</v>
      </c>
      <c r="L7" s="19">
        <f t="shared" si="1"/>
        <v>0.17537792307590613</v>
      </c>
      <c r="M7" s="47">
        <f t="shared" si="2"/>
        <v>4.3579695686301878E-2</v>
      </c>
    </row>
    <row r="8" spans="1:13" x14ac:dyDescent="0.25">
      <c r="A8" s="36" t="s">
        <v>33</v>
      </c>
      <c r="B8" s="36"/>
      <c r="J8" s="21">
        <f t="shared" si="0"/>
        <v>1.75</v>
      </c>
      <c r="K8" s="18">
        <v>0.125</v>
      </c>
      <c r="L8" s="19">
        <f t="shared" si="1"/>
        <v>0.1892224038448827</v>
      </c>
      <c r="M8" s="47">
        <f t="shared" si="2"/>
        <v>7.3468614877175528E-2</v>
      </c>
    </row>
    <row r="9" spans="1:13" x14ac:dyDescent="0.25">
      <c r="A9" s="25" t="s">
        <v>62</v>
      </c>
      <c r="B9" s="37">
        <v>50</v>
      </c>
      <c r="J9" s="21">
        <f t="shared" si="0"/>
        <v>1.9</v>
      </c>
      <c r="K9" s="18">
        <v>0.15</v>
      </c>
      <c r="L9" s="19">
        <f t="shared" si="1"/>
        <v>0.20306688461385922</v>
      </c>
      <c r="M9" s="47">
        <f t="shared" si="2"/>
        <v>0.1135352955520863</v>
      </c>
    </row>
    <row r="10" spans="1:13" x14ac:dyDescent="0.25">
      <c r="A10" s="32" t="s">
        <v>65</v>
      </c>
      <c r="B10" s="33">
        <f>(B9/50)^0.37</f>
        <v>1</v>
      </c>
      <c r="G10" t="s">
        <v>16</v>
      </c>
      <c r="J10" s="21">
        <f t="shared" si="0"/>
        <v>2.0499999999999998</v>
      </c>
      <c r="K10" s="18">
        <v>0.17499999999999999</v>
      </c>
      <c r="L10" s="19">
        <f t="shared" si="1"/>
        <v>0.21691136538283576</v>
      </c>
      <c r="M10" s="47">
        <f t="shared" si="2"/>
        <v>0.1650698193991931</v>
      </c>
    </row>
    <row r="11" spans="1:13" x14ac:dyDescent="0.25">
      <c r="A11" s="17" t="s">
        <v>87</v>
      </c>
      <c r="B11" s="59">
        <f>B3*B10</f>
        <v>0.12</v>
      </c>
      <c r="G11" s="9" t="s">
        <v>85</v>
      </c>
      <c r="H11" s="1">
        <f>(3*B23-3.8)*($B$4-1.25)+2.3</f>
        <v>2.2000000000000002</v>
      </c>
      <c r="J11" s="21">
        <f t="shared" si="0"/>
        <v>2.2000000000000002</v>
      </c>
      <c r="K11" s="18">
        <v>0.2</v>
      </c>
      <c r="L11" s="19">
        <f t="shared" si="1"/>
        <v>0.2307558461518123</v>
      </c>
      <c r="M11" s="47">
        <f t="shared" si="2"/>
        <v>0.22936226810665497</v>
      </c>
    </row>
    <row r="12" spans="1:13" x14ac:dyDescent="0.25">
      <c r="D12" t="s">
        <v>15</v>
      </c>
      <c r="G12" s="34" t="s">
        <v>86</v>
      </c>
      <c r="H12" s="16">
        <f>IF(E19&lt;$H$6,1+((3*$B$23-3.8)*($B$4-1.25)+1.3)*E19/$H$6,IF(E19&lt;$H$7,$H$11,0.215*$B$4*(5*$B$23-1)/E19))</f>
        <v>2.2000000000000002</v>
      </c>
      <c r="J12" s="21">
        <f t="shared" si="0"/>
        <v>2.2000000000000002</v>
      </c>
      <c r="K12" s="18">
        <v>0.22500000000000001</v>
      </c>
      <c r="L12" s="19">
        <f t="shared" si="1"/>
        <v>0.2307558461518123</v>
      </c>
      <c r="M12" s="47">
        <f t="shared" si="2"/>
        <v>0.29028662057248517</v>
      </c>
    </row>
    <row r="13" spans="1:13" x14ac:dyDescent="0.25">
      <c r="A13" t="s">
        <v>42</v>
      </c>
      <c r="D13" s="2" t="s">
        <v>124</v>
      </c>
      <c r="E13" s="3" t="s">
        <v>60</v>
      </c>
      <c r="J13" s="21">
        <f t="shared" si="0"/>
        <v>2.2000000000000002</v>
      </c>
      <c r="K13" s="18">
        <v>0.25</v>
      </c>
      <c r="L13" s="19">
        <f t="shared" si="1"/>
        <v>0.2307558461518123</v>
      </c>
      <c r="M13" s="47">
        <f t="shared" si="2"/>
        <v>0.35837854391664831</v>
      </c>
    </row>
    <row r="14" spans="1:13" x14ac:dyDescent="0.25">
      <c r="A14" s="2" t="s">
        <v>71</v>
      </c>
      <c r="B14" s="3" t="s">
        <v>60</v>
      </c>
      <c r="D14" s="4" t="s">
        <v>38</v>
      </c>
      <c r="E14" s="11" t="s">
        <v>36</v>
      </c>
      <c r="G14" s="12" t="s">
        <v>55</v>
      </c>
      <c r="H14" s="13">
        <f>H3*IF(E19&lt;$H$6,$B$11*H12*$B$37*(1+E19/$H$6*($B$37*$H$11-1))/($B$37*H12),$B$11*H12*$B$37)</f>
        <v>0.2307558461518123</v>
      </c>
      <c r="J14" s="21">
        <f t="shared" si="0"/>
        <v>2.2000000000000002</v>
      </c>
      <c r="K14" s="18">
        <v>0.27500000000000002</v>
      </c>
      <c r="L14" s="19">
        <f t="shared" si="1"/>
        <v>0.2307558461518123</v>
      </c>
      <c r="M14" s="47">
        <f t="shared" si="2"/>
        <v>0.43363803813914459</v>
      </c>
    </row>
    <row r="15" spans="1:13" x14ac:dyDescent="0.25">
      <c r="A15" s="24" t="s">
        <v>66</v>
      </c>
      <c r="B15" s="11" t="s">
        <v>69</v>
      </c>
      <c r="D15" t="s">
        <v>39</v>
      </c>
      <c r="E15" s="1">
        <f>IF(E14=aux!A33,0.06*(E4/(2*E5+E4))^0.5*E4/E5^0.5,IF(E6=aux!F4,IF(E14=aux!A34,0.09*E2,0.11*E2),IF(E6=aux!F3,0.07*E2*(E4/(E7+E4))^0.5,0.085*E2*(E4/(E7+E4))^0.5)))</f>
        <v>0.27</v>
      </c>
      <c r="J15" s="21">
        <f t="shared" si="0"/>
        <v>2.2000000000000002</v>
      </c>
      <c r="K15" s="18">
        <v>0.3</v>
      </c>
      <c r="L15" s="19">
        <f t="shared" si="1"/>
        <v>0.2307558461518123</v>
      </c>
      <c r="M15" s="47">
        <f t="shared" si="2"/>
        <v>0.51606510323997357</v>
      </c>
    </row>
    <row r="16" spans="1:13" x14ac:dyDescent="0.25">
      <c r="A16" s="22" t="s">
        <v>76</v>
      </c>
      <c r="B16" s="1">
        <f>IF(B15=aux!F24,aux!G24,IF(B15=aux!F25,aux!G25,IF(B15=aux!F26,aux!G26,"")))</f>
        <v>1.4</v>
      </c>
      <c r="D16" t="s">
        <v>40</v>
      </c>
      <c r="E16" s="1">
        <f>E15/3</f>
        <v>9.0000000000000011E-2</v>
      </c>
      <c r="J16" s="21">
        <f t="shared" si="0"/>
        <v>2.2000000000000002</v>
      </c>
      <c r="K16" s="18">
        <v>0.32500000000000001</v>
      </c>
      <c r="L16" s="19">
        <f t="shared" si="1"/>
        <v>0.2307558461518123</v>
      </c>
      <c r="M16" s="47">
        <f t="shared" si="2"/>
        <v>0.60565973921913574</v>
      </c>
    </row>
    <row r="17" spans="1:13" x14ac:dyDescent="0.25">
      <c r="A17" s="22" t="s">
        <v>72</v>
      </c>
      <c r="B17" t="s">
        <v>74</v>
      </c>
      <c r="C17" t="s">
        <v>67</v>
      </c>
      <c r="D17" t="s">
        <v>41</v>
      </c>
      <c r="E17" s="1">
        <f>E15/5</f>
        <v>5.4000000000000006E-2</v>
      </c>
      <c r="J17" s="21">
        <f t="shared" si="0"/>
        <v>2.2000000000000002</v>
      </c>
      <c r="K17" s="18">
        <v>0.35</v>
      </c>
      <c r="L17" s="19">
        <f t="shared" si="1"/>
        <v>0.2307558461518123</v>
      </c>
      <c r="M17" s="47">
        <f t="shared" si="2"/>
        <v>0.70242194607663055</v>
      </c>
    </row>
    <row r="18" spans="1:13" x14ac:dyDescent="0.25">
      <c r="A18" s="2" t="s">
        <v>70</v>
      </c>
      <c r="B18" s="3">
        <v>1</v>
      </c>
      <c r="C18" s="1">
        <f>IF(A18=aux!F24,aux!G24,IF(A18=aux!F25,aux!G25,IF(A18=aux!F26,aux!G26,"")))</f>
        <v>1.8</v>
      </c>
      <c r="D18" s="5" t="s">
        <v>145</v>
      </c>
      <c r="E18" s="8">
        <v>0.4</v>
      </c>
      <c r="J18" s="21">
        <f t="shared" si="0"/>
        <v>2.2000000000000002</v>
      </c>
      <c r="K18" s="18">
        <v>0.375</v>
      </c>
      <c r="L18" s="19">
        <f t="shared" si="1"/>
        <v>0.2307558461518123</v>
      </c>
      <c r="M18" s="47">
        <f t="shared" si="2"/>
        <v>0.80635172381245879</v>
      </c>
    </row>
    <row r="19" spans="1:13" x14ac:dyDescent="0.25">
      <c r="A19" s="26" t="s">
        <v>69</v>
      </c>
      <c r="B19" s="27">
        <v>4</v>
      </c>
      <c r="C19" s="1">
        <f>IF(A19=aux!F24,aux!G24,IF(A19=aux!F25,aux!G25,IF(A19=aux!F26,aux!G26,"")))</f>
        <v>1.4</v>
      </c>
      <c r="D19" s="17" t="s">
        <v>54</v>
      </c>
      <c r="E19" s="28">
        <v>0.3</v>
      </c>
      <c r="J19" s="21">
        <f t="shared" si="0"/>
        <v>2.2000000000000002</v>
      </c>
      <c r="K19" s="18">
        <v>0.4</v>
      </c>
      <c r="L19" s="19">
        <f t="shared" si="1"/>
        <v>0.2307558461518123</v>
      </c>
      <c r="M19" s="47">
        <f t="shared" si="2"/>
        <v>0.91744907242661988</v>
      </c>
    </row>
    <row r="20" spans="1:13" x14ac:dyDescent="0.25">
      <c r="A20" s="26" t="s">
        <v>70</v>
      </c>
      <c r="B20" s="27">
        <v>7</v>
      </c>
      <c r="C20" s="1">
        <f>IF(A20=aux!F24,aux!G24,IF(A20=aux!F25,aux!G25,IF(A20=aux!F26,aux!G26,"")))</f>
        <v>1.8</v>
      </c>
      <c r="J20" s="21">
        <f t="shared" si="0"/>
        <v>2.2000000000000002</v>
      </c>
      <c r="K20" s="18">
        <v>0.42499999999999999</v>
      </c>
      <c r="L20" s="19">
        <f t="shared" si="1"/>
        <v>0.2307558461518123</v>
      </c>
      <c r="M20" s="47">
        <f t="shared" si="2"/>
        <v>1.0357139919191136</v>
      </c>
    </row>
    <row r="21" spans="1:13" x14ac:dyDescent="0.25">
      <c r="A21" s="4" t="s">
        <v>68</v>
      </c>
      <c r="B21" s="11">
        <f>IF(30-B20-B19-B18&gt;1,30-B20-B19-B18,"")</f>
        <v>18</v>
      </c>
      <c r="C21" s="1">
        <f>IF(A21=aux!F24,aux!G24,IF(A21=aux!F25,aux!G25,IF(A21=aux!F26,aux!G26,"")))</f>
        <v>1</v>
      </c>
      <c r="J21" s="21">
        <f t="shared" si="0"/>
        <v>2.2000000000000002</v>
      </c>
      <c r="K21" s="18">
        <v>0.45</v>
      </c>
      <c r="L21" s="19">
        <f t="shared" si="1"/>
        <v>0.2307558461518123</v>
      </c>
      <c r="M21" s="47">
        <f t="shared" si="2"/>
        <v>1.1611464822899407</v>
      </c>
    </row>
    <row r="22" spans="1:13" x14ac:dyDescent="0.25">
      <c r="A22" s="22" t="s">
        <v>75</v>
      </c>
      <c r="B22" s="1">
        <f>(B18*C18+B19*C19+B20*C20+B21*C21)/30</f>
        <v>1.2666666666666666</v>
      </c>
      <c r="J22" s="21">
        <f t="shared" si="0"/>
        <v>2.2000000000000002</v>
      </c>
      <c r="K22" s="18">
        <v>0.47499999999999998</v>
      </c>
      <c r="L22" s="19">
        <f t="shared" si="1"/>
        <v>0.2307558461518123</v>
      </c>
      <c r="M22" s="47">
        <f t="shared" si="2"/>
        <v>1.2937465435391005</v>
      </c>
    </row>
    <row r="23" spans="1:13" x14ac:dyDescent="0.25">
      <c r="A23" s="29" t="s">
        <v>73</v>
      </c>
      <c r="B23" s="16">
        <f>IF(B14=aux!F4,B16,B22)</f>
        <v>1.4</v>
      </c>
      <c r="J23" s="21">
        <f t="shared" si="0"/>
        <v>2.2000000000000002</v>
      </c>
      <c r="K23" s="18">
        <v>0.5</v>
      </c>
      <c r="L23" s="19">
        <f t="shared" si="1"/>
        <v>0.2307558461518123</v>
      </c>
      <c r="M23" s="47">
        <f t="shared" si="2"/>
        <v>1.4335141756665932</v>
      </c>
    </row>
    <row r="24" spans="1:13" x14ac:dyDescent="0.25">
      <c r="J24" s="21">
        <f t="shared" si="0"/>
        <v>2.2000000000000002</v>
      </c>
      <c r="K24" s="18">
        <v>0.52500000000000002</v>
      </c>
      <c r="L24" s="19">
        <f t="shared" si="1"/>
        <v>0.2307558461518123</v>
      </c>
      <c r="M24" s="47">
        <f t="shared" si="2"/>
        <v>1.5804493786724192</v>
      </c>
    </row>
    <row r="25" spans="1:13" x14ac:dyDescent="0.25">
      <c r="J25" s="21">
        <f t="shared" si="0"/>
        <v>2.2000000000000002</v>
      </c>
      <c r="K25" s="18">
        <v>0.55000000000000004</v>
      </c>
      <c r="L25" s="19">
        <f t="shared" si="1"/>
        <v>0.2307558461518123</v>
      </c>
      <c r="M25" s="47">
        <f t="shared" si="2"/>
        <v>1.7345521525565784</v>
      </c>
    </row>
    <row r="26" spans="1:13" x14ac:dyDescent="0.25">
      <c r="J26" s="21">
        <f t="shared" si="0"/>
        <v>2.2000000000000002</v>
      </c>
      <c r="K26" s="18">
        <v>0.57499999999999996</v>
      </c>
      <c r="L26" s="19">
        <f t="shared" si="1"/>
        <v>0.2307558461518123</v>
      </c>
      <c r="M26" s="47">
        <f t="shared" si="2"/>
        <v>1.8958224973190694</v>
      </c>
    </row>
    <row r="27" spans="1:13" x14ac:dyDescent="0.25">
      <c r="A27" t="s">
        <v>23</v>
      </c>
      <c r="D27" s="67" t="s">
        <v>149</v>
      </c>
      <c r="E27" s="67"/>
      <c r="F27" s="67"/>
      <c r="J27" s="21">
        <f t="shared" si="0"/>
        <v>2.1500000000000004</v>
      </c>
      <c r="K27" s="18">
        <v>0.6</v>
      </c>
      <c r="L27" s="19">
        <f t="shared" si="1"/>
        <v>0.22551139510290746</v>
      </c>
      <c r="M27" s="47">
        <f t="shared" si="2"/>
        <v>2.017345403574442</v>
      </c>
    </row>
    <row r="28" spans="1:13" x14ac:dyDescent="0.25">
      <c r="A28" s="30" t="s">
        <v>77</v>
      </c>
      <c r="B28" s="31">
        <v>7</v>
      </c>
      <c r="D28" s="67" t="s">
        <v>54</v>
      </c>
      <c r="E28" s="67" t="s">
        <v>55</v>
      </c>
      <c r="F28" s="67" t="s">
        <v>144</v>
      </c>
      <c r="G28" s="1"/>
      <c r="J28" s="21">
        <f t="shared" si="0"/>
        <v>2.0640000000000001</v>
      </c>
      <c r="K28" s="18">
        <v>0.625</v>
      </c>
      <c r="L28" s="19">
        <f t="shared" si="1"/>
        <v>0.21649093929879118</v>
      </c>
      <c r="M28" s="47">
        <f t="shared" si="2"/>
        <v>2.1014014620567107</v>
      </c>
    </row>
    <row r="29" spans="1:13" x14ac:dyDescent="0.25">
      <c r="A29" s="32" t="s">
        <v>78</v>
      </c>
      <c r="B29" s="33">
        <f>(5/B28)^0.4</f>
        <v>0.87407517481747077</v>
      </c>
      <c r="D29" s="68">
        <f>H6</f>
        <v>0.2</v>
      </c>
      <c r="E29" s="68">
        <f>INDEX(L3:L163,MATCH(H6,K3:K163,1))</f>
        <v>0.2307558461518123</v>
      </c>
      <c r="F29" s="68">
        <f>INDEX(M3:M163,MATCH(H6,K3:K163,1))</f>
        <v>0.22936226810665497</v>
      </c>
      <c r="G29" s="1"/>
      <c r="J29" s="21">
        <f t="shared" si="0"/>
        <v>1.9846153846153847</v>
      </c>
      <c r="K29" s="18">
        <v>0.65</v>
      </c>
      <c r="L29" s="19">
        <f t="shared" si="1"/>
        <v>0.20816436471037611</v>
      </c>
      <c r="M29" s="47">
        <f t="shared" si="2"/>
        <v>2.185457520538979</v>
      </c>
    </row>
    <row r="30" spans="1:13" x14ac:dyDescent="0.25">
      <c r="D30" s="68">
        <f>H7</f>
        <v>0.58636363636363631</v>
      </c>
      <c r="E30" s="68">
        <f>INDEX(L3:L163,MATCH(H7,K3:K163,1))</f>
        <v>0.2307558461518123</v>
      </c>
      <c r="F30" s="68">
        <f>INDEX(M3:M163,MATCH(H7,K3:K163,1))</f>
        <v>1.8958224973190694</v>
      </c>
      <c r="G30" s="1"/>
      <c r="J30" s="21">
        <f t="shared" si="0"/>
        <v>1.911111111111111</v>
      </c>
      <c r="K30" s="18">
        <v>0.67500000000000004</v>
      </c>
      <c r="L30" s="19">
        <f t="shared" si="1"/>
        <v>0.2004545734248066</v>
      </c>
      <c r="M30" s="47">
        <f t="shared" si="2"/>
        <v>2.2695135790212473</v>
      </c>
    </row>
    <row r="31" spans="1:13" x14ac:dyDescent="0.25">
      <c r="J31" s="21">
        <f t="shared" si="0"/>
        <v>1.842857142857143</v>
      </c>
      <c r="K31" s="18">
        <v>0.7</v>
      </c>
      <c r="L31" s="19">
        <f t="shared" si="1"/>
        <v>0.19329548151677781</v>
      </c>
      <c r="M31" s="47">
        <f t="shared" si="2"/>
        <v>2.3535696375035151</v>
      </c>
    </row>
    <row r="32" spans="1:13" x14ac:dyDescent="0.25">
      <c r="J32" s="21">
        <f t="shared" si="0"/>
        <v>1.7793103448275862</v>
      </c>
      <c r="K32" s="18">
        <v>0.72499999999999998</v>
      </c>
      <c r="L32" s="19">
        <f t="shared" si="1"/>
        <v>0.18663012008516477</v>
      </c>
      <c r="M32" s="47">
        <f t="shared" si="2"/>
        <v>2.4376256959857838</v>
      </c>
    </row>
    <row r="33" spans="1:13" x14ac:dyDescent="0.25">
      <c r="J33" s="21">
        <f t="shared" si="0"/>
        <v>1.72</v>
      </c>
      <c r="K33" s="18">
        <v>0.75</v>
      </c>
      <c r="L33" s="19">
        <f t="shared" si="1"/>
        <v>0.18040911608232596</v>
      </c>
      <c r="M33" s="47">
        <f t="shared" si="2"/>
        <v>2.5216817544680525</v>
      </c>
    </row>
    <row r="34" spans="1:13" x14ac:dyDescent="0.25">
      <c r="J34" s="21">
        <f t="shared" si="0"/>
        <v>1.6645161290322581</v>
      </c>
      <c r="K34" s="18">
        <v>0.77500000000000002</v>
      </c>
      <c r="L34" s="19">
        <f t="shared" si="1"/>
        <v>0.17458946717644447</v>
      </c>
      <c r="M34" s="47">
        <f t="shared" si="2"/>
        <v>2.6057378129503208</v>
      </c>
    </row>
    <row r="35" spans="1:13" x14ac:dyDescent="0.25">
      <c r="J35" s="21">
        <f t="shared" ref="J35:J66" si="3">IF(K35&lt;$H$6,1+((3*$B$23-3.8)*($B$4-1.25)+1.3)*K35/$H$6,IF(K35&lt;$H$7,$H$11,0.215*$B$4*(5*$B$23-1)/K35))</f>
        <v>1.6125</v>
      </c>
      <c r="K35" s="18">
        <v>0.8</v>
      </c>
      <c r="L35" s="19">
        <f t="shared" ref="L35:L66" si="4">$H$3*IF(K35&lt;$H$6,$B$11*J35*$B$37*(1+K35/$H$6*($B$37*$H$11-1))/($B$37*J35),$B$11*J35*$B$37)</f>
        <v>0.16913354632718061</v>
      </c>
      <c r="M35" s="47">
        <f t="shared" si="2"/>
        <v>2.68979387143259</v>
      </c>
    </row>
    <row r="36" spans="1:13" x14ac:dyDescent="0.25">
      <c r="A36" t="s">
        <v>79</v>
      </c>
      <c r="J36" s="21">
        <f t="shared" si="3"/>
        <v>1.5636363636363637</v>
      </c>
      <c r="K36" s="18">
        <v>0.82499999999999996</v>
      </c>
      <c r="L36" s="19">
        <f t="shared" si="4"/>
        <v>0.16400828734756906</v>
      </c>
      <c r="M36" s="47">
        <f t="shared" si="2"/>
        <v>2.7738499299148573</v>
      </c>
    </row>
    <row r="37" spans="1:13" x14ac:dyDescent="0.25">
      <c r="A37" s="15" t="s">
        <v>25</v>
      </c>
      <c r="B37" s="16">
        <f>B29/B38</f>
        <v>0.87407517481747077</v>
      </c>
      <c r="J37" s="21">
        <f t="shared" si="3"/>
        <v>1.5176470588235296</v>
      </c>
      <c r="K37" s="18">
        <v>0.85</v>
      </c>
      <c r="L37" s="19">
        <f t="shared" si="4"/>
        <v>0.15918451419028765</v>
      </c>
      <c r="M37" s="47">
        <f t="shared" si="2"/>
        <v>2.8579059883971261</v>
      </c>
    </row>
    <row r="38" spans="1:13" x14ac:dyDescent="0.25">
      <c r="A38" s="30" t="s">
        <v>80</v>
      </c>
      <c r="B38" s="6">
        <v>1</v>
      </c>
      <c r="C38" s="61"/>
      <c r="D38" s="61"/>
      <c r="E38" s="61"/>
      <c r="F38" s="61"/>
      <c r="J38" s="21">
        <f t="shared" si="3"/>
        <v>1.4742857142857144</v>
      </c>
      <c r="K38" s="18">
        <v>0.875</v>
      </c>
      <c r="L38" s="19">
        <f t="shared" si="4"/>
        <v>0.15463638521342227</v>
      </c>
      <c r="M38" s="47">
        <f t="shared" si="2"/>
        <v>2.9419620468793948</v>
      </c>
    </row>
    <row r="39" spans="1:13" x14ac:dyDescent="0.25">
      <c r="J39" s="21">
        <f t="shared" si="3"/>
        <v>1.4333333333333333</v>
      </c>
      <c r="K39" s="18">
        <v>0.9</v>
      </c>
      <c r="L39" s="19">
        <f t="shared" si="4"/>
        <v>0.15034093006860497</v>
      </c>
      <c r="M39" s="47">
        <f t="shared" si="2"/>
        <v>3.0260181053616635</v>
      </c>
    </row>
    <row r="40" spans="1:13" x14ac:dyDescent="0.25">
      <c r="J40" s="21">
        <f t="shared" si="3"/>
        <v>1.3945945945945946</v>
      </c>
      <c r="K40" s="18">
        <v>0.92500000000000004</v>
      </c>
      <c r="L40" s="19">
        <f t="shared" si="4"/>
        <v>0.14627766168837239</v>
      </c>
      <c r="M40" s="47">
        <f t="shared" si="2"/>
        <v>3.1100741638439313</v>
      </c>
    </row>
    <row r="41" spans="1:13" x14ac:dyDescent="0.25">
      <c r="J41" s="21">
        <f t="shared" si="3"/>
        <v>1.3578947368421053</v>
      </c>
      <c r="K41" s="18">
        <v>0.95</v>
      </c>
      <c r="L41" s="19">
        <f t="shared" si="4"/>
        <v>0.14242824953867839</v>
      </c>
      <c r="M41" s="47">
        <f t="shared" si="2"/>
        <v>3.1941302223261991</v>
      </c>
    </row>
    <row r="42" spans="1:13" x14ac:dyDescent="0.25">
      <c r="J42" s="21">
        <f t="shared" si="3"/>
        <v>1.323076923076923</v>
      </c>
      <c r="K42" s="18">
        <v>0.97499999999999998</v>
      </c>
      <c r="L42" s="19">
        <f t="shared" si="4"/>
        <v>0.13877624314025072</v>
      </c>
      <c r="M42" s="47">
        <f t="shared" si="2"/>
        <v>3.2781862808084674</v>
      </c>
    </row>
    <row r="43" spans="1:13" x14ac:dyDescent="0.25">
      <c r="J43" s="21">
        <f t="shared" si="3"/>
        <v>1.29</v>
      </c>
      <c r="K43" s="18">
        <v>1</v>
      </c>
      <c r="L43" s="19">
        <f t="shared" si="4"/>
        <v>0.13530683706174446</v>
      </c>
      <c r="M43" s="47">
        <f t="shared" si="2"/>
        <v>3.3622423392907366</v>
      </c>
    </row>
    <row r="44" spans="1:13" x14ac:dyDescent="0.25">
      <c r="J44" s="21">
        <f t="shared" si="3"/>
        <v>1.2585365853658539</v>
      </c>
      <c r="K44" s="18">
        <v>1.0249999999999999</v>
      </c>
      <c r="L44" s="19">
        <f t="shared" si="4"/>
        <v>0.13200667030414098</v>
      </c>
      <c r="M44" s="47">
        <f t="shared" si="2"/>
        <v>3.4462983977730053</v>
      </c>
    </row>
    <row r="45" spans="1:13" x14ac:dyDescent="0.25">
      <c r="J45" s="21">
        <f t="shared" si="3"/>
        <v>1.2285714285714286</v>
      </c>
      <c r="K45" s="18">
        <v>1.05</v>
      </c>
      <c r="L45" s="19">
        <f t="shared" si="4"/>
        <v>0.12886365434451855</v>
      </c>
      <c r="M45" s="47">
        <f t="shared" si="2"/>
        <v>3.5303544562552736</v>
      </c>
    </row>
    <row r="46" spans="1:13" x14ac:dyDescent="0.25">
      <c r="J46" s="21">
        <f t="shared" si="3"/>
        <v>1.2000000000000002</v>
      </c>
      <c r="K46" s="18">
        <v>1.075</v>
      </c>
      <c r="L46" s="19">
        <f t="shared" si="4"/>
        <v>0.12586682517371581</v>
      </c>
      <c r="M46" s="47">
        <f t="shared" si="2"/>
        <v>3.6144105147375423</v>
      </c>
    </row>
    <row r="47" spans="1:13" x14ac:dyDescent="0.25">
      <c r="J47" s="21">
        <f t="shared" si="3"/>
        <v>1.1727272727272726</v>
      </c>
      <c r="K47" s="18">
        <v>1.1000000000000001</v>
      </c>
      <c r="L47" s="19">
        <f t="shared" si="4"/>
        <v>0.12300621551067677</v>
      </c>
      <c r="M47" s="47">
        <f t="shared" si="2"/>
        <v>3.6984665732198101</v>
      </c>
    </row>
    <row r="48" spans="1:13" x14ac:dyDescent="0.25">
      <c r="J48" s="21">
        <f t="shared" si="3"/>
        <v>1.1466666666666667</v>
      </c>
      <c r="K48" s="18">
        <v>1.125</v>
      </c>
      <c r="L48" s="19">
        <f t="shared" si="4"/>
        <v>0.12027274405488397</v>
      </c>
      <c r="M48" s="47">
        <f t="shared" si="2"/>
        <v>3.7825226317020784</v>
      </c>
    </row>
    <row r="49" spans="10:13" x14ac:dyDescent="0.25">
      <c r="J49" s="21">
        <f t="shared" si="3"/>
        <v>1.1217391304347828</v>
      </c>
      <c r="K49" s="18">
        <v>1.1499999999999999</v>
      </c>
      <c r="L49" s="19">
        <f t="shared" si="4"/>
        <v>0.11765811918412564</v>
      </c>
      <c r="M49" s="47">
        <f t="shared" si="2"/>
        <v>3.8665786901843466</v>
      </c>
    </row>
    <row r="50" spans="10:13" x14ac:dyDescent="0.25">
      <c r="J50" s="21">
        <f t="shared" si="3"/>
        <v>1.0978723404255319</v>
      </c>
      <c r="K50" s="18">
        <v>1.175</v>
      </c>
      <c r="L50" s="19">
        <f t="shared" si="4"/>
        <v>0.11515475494616552</v>
      </c>
      <c r="M50" s="47">
        <f t="shared" si="2"/>
        <v>3.9506347486666167</v>
      </c>
    </row>
    <row r="51" spans="10:13" x14ac:dyDescent="0.25">
      <c r="J51" s="21">
        <f t="shared" si="3"/>
        <v>1.0750000000000002</v>
      </c>
      <c r="K51" s="18">
        <v>1.2</v>
      </c>
      <c r="L51" s="19">
        <f t="shared" si="4"/>
        <v>0.11275569755145373</v>
      </c>
      <c r="M51" s="47">
        <f t="shared" si="2"/>
        <v>4.0346908071488841</v>
      </c>
    </row>
    <row r="52" spans="10:13" x14ac:dyDescent="0.25">
      <c r="J52" s="21">
        <f t="shared" si="3"/>
        <v>1.0530612244897959</v>
      </c>
      <c r="K52" s="18">
        <v>1.2250000000000001</v>
      </c>
      <c r="L52" s="19">
        <f t="shared" si="4"/>
        <v>0.11045456086673017</v>
      </c>
      <c r="M52" s="47">
        <f t="shared" si="2"/>
        <v>4.1187468656311523</v>
      </c>
    </row>
    <row r="53" spans="10:13" x14ac:dyDescent="0.25">
      <c r="J53" s="21">
        <f t="shared" si="3"/>
        <v>1.032</v>
      </c>
      <c r="K53" s="18">
        <v>1.25</v>
      </c>
      <c r="L53" s="19">
        <f t="shared" si="4"/>
        <v>0.10824546964939559</v>
      </c>
      <c r="M53" s="47">
        <f t="shared" si="2"/>
        <v>4.2028029241134215</v>
      </c>
    </row>
    <row r="54" spans="10:13" x14ac:dyDescent="0.25">
      <c r="J54" s="21">
        <f t="shared" si="3"/>
        <v>1.0117647058823531</v>
      </c>
      <c r="K54" s="18">
        <v>1.2749999999999999</v>
      </c>
      <c r="L54" s="19">
        <f t="shared" si="4"/>
        <v>0.10612300946019176</v>
      </c>
      <c r="M54" s="47">
        <f t="shared" si="2"/>
        <v>4.2868589825956898</v>
      </c>
    </row>
    <row r="55" spans="10:13" x14ac:dyDescent="0.25">
      <c r="J55" s="21">
        <f t="shared" si="3"/>
        <v>0.99230769230769234</v>
      </c>
      <c r="K55" s="18">
        <v>1.3</v>
      </c>
      <c r="L55" s="19">
        <f t="shared" si="4"/>
        <v>0.10408218235518805</v>
      </c>
      <c r="M55" s="47">
        <f t="shared" si="2"/>
        <v>4.370915041077958</v>
      </c>
    </row>
    <row r="56" spans="10:13" x14ac:dyDescent="0.25">
      <c r="J56" s="21">
        <f t="shared" si="3"/>
        <v>0.97358490566037736</v>
      </c>
      <c r="K56" s="18">
        <v>1.325</v>
      </c>
      <c r="L56" s="19">
        <f t="shared" si="4"/>
        <v>0.10211836759376941</v>
      </c>
      <c r="M56" s="47">
        <f t="shared" si="2"/>
        <v>4.4549710995602263</v>
      </c>
    </row>
    <row r="57" spans="10:13" x14ac:dyDescent="0.25">
      <c r="J57" s="21">
        <f t="shared" si="3"/>
        <v>0.95555555555555549</v>
      </c>
      <c r="K57" s="18">
        <v>1.35</v>
      </c>
      <c r="L57" s="19">
        <f t="shared" si="4"/>
        <v>0.1002272867124033</v>
      </c>
      <c r="M57" s="47">
        <f t="shared" si="2"/>
        <v>4.5390271580424946</v>
      </c>
    </row>
    <row r="58" spans="10:13" x14ac:dyDescent="0.25">
      <c r="J58" s="21">
        <f t="shared" si="3"/>
        <v>0.93818181818181823</v>
      </c>
      <c r="K58" s="18">
        <v>1.375</v>
      </c>
      <c r="L58" s="19">
        <f t="shared" si="4"/>
        <v>9.8404972408541444E-2</v>
      </c>
      <c r="M58" s="47">
        <f t="shared" si="2"/>
        <v>4.6230832165247628</v>
      </c>
    </row>
    <row r="59" spans="10:13" x14ac:dyDescent="0.25">
      <c r="J59" s="21">
        <f t="shared" si="3"/>
        <v>0.92142857142857149</v>
      </c>
      <c r="K59" s="18">
        <v>1.4</v>
      </c>
      <c r="L59" s="19">
        <f t="shared" si="4"/>
        <v>9.6647740758388903E-2</v>
      </c>
      <c r="M59" s="47">
        <f t="shared" si="2"/>
        <v>4.7071392750070302</v>
      </c>
    </row>
    <row r="60" spans="10:13" x14ac:dyDescent="0.25">
      <c r="J60" s="21">
        <f t="shared" si="3"/>
        <v>0.90526315789473688</v>
      </c>
      <c r="K60" s="18">
        <v>1.425</v>
      </c>
      <c r="L60" s="19">
        <f t="shared" si="4"/>
        <v>9.4952166359118934E-2</v>
      </c>
      <c r="M60" s="47">
        <f t="shared" si="2"/>
        <v>4.7911953334893003</v>
      </c>
    </row>
    <row r="61" spans="10:13" x14ac:dyDescent="0.25">
      <c r="J61" s="21">
        <f t="shared" si="3"/>
        <v>0.8896551724137931</v>
      </c>
      <c r="K61" s="18">
        <v>1.45</v>
      </c>
      <c r="L61" s="19">
        <f t="shared" si="4"/>
        <v>9.3315060042582387E-2</v>
      </c>
      <c r="M61" s="47">
        <f t="shared" si="2"/>
        <v>4.8752513919715676</v>
      </c>
    </row>
    <row r="62" spans="10:13" x14ac:dyDescent="0.25">
      <c r="J62" s="21">
        <f t="shared" si="3"/>
        <v>0.87457627118644066</v>
      </c>
      <c r="K62" s="18">
        <v>1.4750000000000001</v>
      </c>
      <c r="L62" s="19">
        <f t="shared" si="4"/>
        <v>9.173344885541998E-2</v>
      </c>
      <c r="M62" s="47">
        <f t="shared" si="2"/>
        <v>4.9593074504538359</v>
      </c>
    </row>
    <row r="63" spans="10:13" x14ac:dyDescent="0.25">
      <c r="J63" s="21">
        <f t="shared" si="3"/>
        <v>0.86</v>
      </c>
      <c r="K63" s="18">
        <v>1.5</v>
      </c>
      <c r="L63" s="19">
        <f t="shared" si="4"/>
        <v>9.020455804116298E-2</v>
      </c>
      <c r="M63" s="47">
        <f t="shared" si="2"/>
        <v>5.0433635089361051</v>
      </c>
    </row>
    <row r="64" spans="10:13" x14ac:dyDescent="0.25">
      <c r="J64" s="21">
        <f t="shared" si="3"/>
        <v>0.84590163934426232</v>
      </c>
      <c r="K64" s="18">
        <v>1.5249999999999999</v>
      </c>
      <c r="L64" s="19">
        <f t="shared" si="4"/>
        <v>8.8725794794586546E-2</v>
      </c>
      <c r="M64" s="47">
        <f t="shared" si="2"/>
        <v>5.1274195674183733</v>
      </c>
    </row>
    <row r="65" spans="10:13" x14ac:dyDescent="0.25">
      <c r="J65" s="21">
        <f t="shared" si="3"/>
        <v>0.83225806451612905</v>
      </c>
      <c r="K65" s="18">
        <v>1.55</v>
      </c>
      <c r="L65" s="19">
        <f t="shared" si="4"/>
        <v>8.7294733588222234E-2</v>
      </c>
      <c r="M65" s="47">
        <f t="shared" si="2"/>
        <v>5.2114756259006416</v>
      </c>
    </row>
    <row r="66" spans="10:13" x14ac:dyDescent="0.25">
      <c r="J66" s="21">
        <f t="shared" si="3"/>
        <v>0.81904761904761914</v>
      </c>
      <c r="K66" s="18">
        <v>1.575</v>
      </c>
      <c r="L66" s="19">
        <f t="shared" si="4"/>
        <v>8.5909102896345707E-2</v>
      </c>
      <c r="M66" s="47">
        <f t="shared" si="2"/>
        <v>5.2955316843829108</v>
      </c>
    </row>
    <row r="67" spans="10:13" x14ac:dyDescent="0.25">
      <c r="J67" s="21">
        <f t="shared" ref="J67:J98" si="5">IF(K67&lt;$H$6,1+((3*$B$23-3.8)*($B$4-1.25)+1.3)*K67/$H$6,IF(K67&lt;$H$7,$H$11,0.215*$B$4*(5*$B$23-1)/K67))</f>
        <v>0.80625000000000002</v>
      </c>
      <c r="K67" s="18">
        <v>1.6</v>
      </c>
      <c r="L67" s="19">
        <f t="shared" ref="L67:L98" si="6">$H$3*IF(K67&lt;$H$6,$B$11*J67*$B$37*(1+K67/$H$6*($B$37*$H$11-1))/($B$37*J67),$B$11*J67*$B$37)</f>
        <v>8.4566773163590306E-2</v>
      </c>
      <c r="M67" s="47">
        <f t="shared" si="2"/>
        <v>5.3795877428651799</v>
      </c>
    </row>
    <row r="68" spans="10:13" x14ac:dyDescent="0.25">
      <c r="J68" s="21">
        <f t="shared" si="5"/>
        <v>0.79384615384615387</v>
      </c>
      <c r="K68" s="18">
        <v>1.625</v>
      </c>
      <c r="L68" s="19">
        <f t="shared" si="6"/>
        <v>8.3265745884150449E-2</v>
      </c>
      <c r="M68" s="47">
        <f t="shared" ref="M68:M131" si="7">IF($B$38=1,L68*981*K68^2/(4*PI()^2),"")</f>
        <v>5.4636438013474473</v>
      </c>
    </row>
    <row r="69" spans="10:13" x14ac:dyDescent="0.25">
      <c r="J69" s="21">
        <f t="shared" si="5"/>
        <v>0.78181818181818186</v>
      </c>
      <c r="K69" s="18">
        <v>1.65</v>
      </c>
      <c r="L69" s="19">
        <f t="shared" si="6"/>
        <v>8.200414367378453E-2</v>
      </c>
      <c r="M69" s="47">
        <f t="shared" si="7"/>
        <v>5.5476998598297147</v>
      </c>
    </row>
    <row r="70" spans="10:13" x14ac:dyDescent="0.25">
      <c r="J70" s="21">
        <f t="shared" si="5"/>
        <v>0.77014925373134324</v>
      </c>
      <c r="K70" s="18">
        <v>1.675</v>
      </c>
      <c r="L70" s="19">
        <f t="shared" si="6"/>
        <v>8.0780201230892218E-2</v>
      </c>
      <c r="M70" s="47">
        <f t="shared" si="7"/>
        <v>5.631755918311983</v>
      </c>
    </row>
    <row r="71" spans="10:13" x14ac:dyDescent="0.25">
      <c r="J71" s="21">
        <f t="shared" si="5"/>
        <v>0.75882352941176479</v>
      </c>
      <c r="K71" s="18">
        <v>1.7</v>
      </c>
      <c r="L71" s="19">
        <f t="shared" si="6"/>
        <v>7.9592257095143823E-2</v>
      </c>
      <c r="M71" s="47">
        <f t="shared" si="7"/>
        <v>5.7158119767942521</v>
      </c>
    </row>
    <row r="72" spans="10:13" x14ac:dyDescent="0.25">
      <c r="J72" s="21">
        <f t="shared" si="5"/>
        <v>0.74782608695652175</v>
      </c>
      <c r="K72" s="18">
        <v>1.7250000000000001</v>
      </c>
      <c r="L72" s="19">
        <f t="shared" si="6"/>
        <v>7.8438746122750425E-2</v>
      </c>
      <c r="M72" s="47">
        <f t="shared" si="7"/>
        <v>5.7998680352765213</v>
      </c>
    </row>
    <row r="73" spans="10:13" x14ac:dyDescent="0.25">
      <c r="J73" s="21">
        <f t="shared" si="5"/>
        <v>0.73714285714285721</v>
      </c>
      <c r="K73" s="18">
        <v>1.75</v>
      </c>
      <c r="L73" s="19">
        <f t="shared" si="6"/>
        <v>7.7318192606711134E-2</v>
      </c>
      <c r="M73" s="47">
        <f t="shared" si="7"/>
        <v>5.8839240937587896</v>
      </c>
    </row>
    <row r="74" spans="10:13" x14ac:dyDescent="0.25">
      <c r="J74" s="21">
        <f t="shared" si="5"/>
        <v>0.72676056338028172</v>
      </c>
      <c r="K74" s="18">
        <v>1.7749999999999999</v>
      </c>
      <c r="L74" s="19">
        <f t="shared" si="6"/>
        <v>7.6229203978447596E-2</v>
      </c>
      <c r="M74" s="47">
        <f t="shared" si="7"/>
        <v>5.9679801522410569</v>
      </c>
    </row>
    <row r="75" spans="10:13" x14ac:dyDescent="0.25">
      <c r="J75" s="21">
        <f t="shared" si="5"/>
        <v>0.71666666666666667</v>
      </c>
      <c r="K75" s="18">
        <v>1.8</v>
      </c>
      <c r="L75" s="19">
        <f t="shared" si="6"/>
        <v>7.5170465034302483E-2</v>
      </c>
      <c r="M75" s="47">
        <f t="shared" si="7"/>
        <v>6.052036210723327</v>
      </c>
    </row>
    <row r="76" spans="10:13" x14ac:dyDescent="0.25">
      <c r="J76" s="21">
        <f t="shared" si="5"/>
        <v>0.70684931506849313</v>
      </c>
      <c r="K76" s="18">
        <v>1.825</v>
      </c>
      <c r="L76" s="19">
        <f t="shared" si="6"/>
        <v>7.414073263657231E-2</v>
      </c>
      <c r="M76" s="47">
        <f t="shared" si="7"/>
        <v>6.1360922692055944</v>
      </c>
    </row>
    <row r="77" spans="10:13" x14ac:dyDescent="0.25">
      <c r="J77" s="21">
        <f t="shared" si="5"/>
        <v>0.69729729729729728</v>
      </c>
      <c r="K77" s="18">
        <v>1.85</v>
      </c>
      <c r="L77" s="19">
        <f t="shared" si="6"/>
        <v>7.3138830844186195E-2</v>
      </c>
      <c r="M77" s="47">
        <f t="shared" si="7"/>
        <v>6.2201483276878626</v>
      </c>
    </row>
    <row r="78" spans="10:13" x14ac:dyDescent="0.25">
      <c r="J78" s="21">
        <f t="shared" si="5"/>
        <v>0.68800000000000006</v>
      </c>
      <c r="K78" s="18">
        <v>1.875</v>
      </c>
      <c r="L78" s="19">
        <f t="shared" si="6"/>
        <v>7.2163646432930398E-2</v>
      </c>
      <c r="M78" s="47">
        <f t="shared" si="7"/>
        <v>6.3042043861701318</v>
      </c>
    </row>
    <row r="79" spans="10:13" x14ac:dyDescent="0.25">
      <c r="J79" s="21">
        <f t="shared" si="5"/>
        <v>0.67894736842105263</v>
      </c>
      <c r="K79" s="18">
        <v>1.9</v>
      </c>
      <c r="L79" s="19">
        <f t="shared" si="6"/>
        <v>7.1214124769339193E-2</v>
      </c>
      <c r="M79" s="47">
        <f t="shared" si="7"/>
        <v>6.3882604446523983</v>
      </c>
    </row>
    <row r="80" spans="10:13" x14ac:dyDescent="0.25">
      <c r="J80" s="21">
        <f t="shared" si="5"/>
        <v>0.67012987012987013</v>
      </c>
      <c r="K80" s="18">
        <v>1.925</v>
      </c>
      <c r="L80" s="19">
        <f t="shared" si="6"/>
        <v>7.0289266006101025E-2</v>
      </c>
      <c r="M80" s="47">
        <f t="shared" si="7"/>
        <v>6.4723165031346692</v>
      </c>
    </row>
    <row r="81" spans="10:13" x14ac:dyDescent="0.25">
      <c r="J81" s="21">
        <f t="shared" si="5"/>
        <v>0.66153846153846152</v>
      </c>
      <c r="K81" s="18">
        <v>1.95</v>
      </c>
      <c r="L81" s="19">
        <f t="shared" si="6"/>
        <v>6.9388121570125361E-2</v>
      </c>
      <c r="M81" s="47">
        <f t="shared" si="7"/>
        <v>6.5563725616169348</v>
      </c>
    </row>
    <row r="82" spans="10:13" x14ac:dyDescent="0.25">
      <c r="J82" s="21">
        <f t="shared" si="5"/>
        <v>0.65316455696202536</v>
      </c>
      <c r="K82" s="18">
        <v>1.9750000000000001</v>
      </c>
      <c r="L82" s="19">
        <f t="shared" si="6"/>
        <v>6.850979091733897E-2</v>
      </c>
      <c r="M82" s="47">
        <f t="shared" si="7"/>
        <v>6.6404286200992049</v>
      </c>
    </row>
    <row r="83" spans="10:13" x14ac:dyDescent="0.25">
      <c r="J83" s="21">
        <f t="shared" si="5"/>
        <v>0.64500000000000002</v>
      </c>
      <c r="K83" s="18">
        <v>2</v>
      </c>
      <c r="L83" s="19">
        <f t="shared" si="6"/>
        <v>6.7653418530872228E-2</v>
      </c>
      <c r="M83" s="47">
        <f t="shared" si="7"/>
        <v>6.7244846785814731</v>
      </c>
    </row>
    <row r="84" spans="10:13" x14ac:dyDescent="0.25">
      <c r="J84" s="21">
        <f t="shared" si="5"/>
        <v>0.63703703703703707</v>
      </c>
      <c r="K84" s="18">
        <v>2.0249999999999999</v>
      </c>
      <c r="L84" s="19">
        <f t="shared" si="6"/>
        <v>6.6818191141602201E-2</v>
      </c>
      <c r="M84" s="47">
        <f t="shared" si="7"/>
        <v>6.8085407370637405</v>
      </c>
    </row>
    <row r="85" spans="10:13" x14ac:dyDescent="0.25">
      <c r="J85" s="21">
        <f t="shared" si="5"/>
        <v>0.62926829268292694</v>
      </c>
      <c r="K85" s="18">
        <v>2.0499999999999998</v>
      </c>
      <c r="L85" s="19">
        <f t="shared" si="6"/>
        <v>6.6003335152070491E-2</v>
      </c>
      <c r="M85" s="47">
        <f t="shared" si="7"/>
        <v>6.8925967955460106</v>
      </c>
    </row>
    <row r="86" spans="10:13" x14ac:dyDescent="0.25">
      <c r="J86" s="21">
        <f t="shared" si="5"/>
        <v>0.62168674698795179</v>
      </c>
      <c r="K86" s="18">
        <v>2.0750000000000002</v>
      </c>
      <c r="L86" s="19">
        <f t="shared" si="6"/>
        <v>6.5208114246623844E-2</v>
      </c>
      <c r="M86" s="47">
        <f t="shared" si="7"/>
        <v>6.9766528540282797</v>
      </c>
    </row>
    <row r="87" spans="10:13" x14ac:dyDescent="0.25">
      <c r="J87" s="21">
        <f t="shared" si="5"/>
        <v>0.61428571428571432</v>
      </c>
      <c r="K87" s="18">
        <v>2.1</v>
      </c>
      <c r="L87" s="19">
        <f t="shared" si="6"/>
        <v>6.4431827172259273E-2</v>
      </c>
      <c r="M87" s="47">
        <f t="shared" si="7"/>
        <v>7.0607089125105471</v>
      </c>
    </row>
    <row r="88" spans="10:13" x14ac:dyDescent="0.25">
      <c r="J88" s="21">
        <f t="shared" si="5"/>
        <v>0.60705882352941176</v>
      </c>
      <c r="K88" s="18">
        <v>2.125</v>
      </c>
      <c r="L88" s="19">
        <f t="shared" si="6"/>
        <v>6.3673805676115039E-2</v>
      </c>
      <c r="M88" s="47">
        <f t="shared" si="7"/>
        <v>7.1447649709928145</v>
      </c>
    </row>
    <row r="89" spans="10:13" x14ac:dyDescent="0.25">
      <c r="J89" s="21">
        <f t="shared" si="5"/>
        <v>0.60000000000000009</v>
      </c>
      <c r="K89" s="18">
        <v>2.15</v>
      </c>
      <c r="L89" s="19">
        <f t="shared" si="6"/>
        <v>6.2933412586857904E-2</v>
      </c>
      <c r="M89" s="47">
        <f t="shared" si="7"/>
        <v>7.2288210294750845</v>
      </c>
    </row>
    <row r="90" spans="10:13" x14ac:dyDescent="0.25">
      <c r="J90" s="21">
        <f t="shared" si="5"/>
        <v>0.59310344827586214</v>
      </c>
      <c r="K90" s="18">
        <v>2.1749999999999998</v>
      </c>
      <c r="L90" s="19">
        <f t="shared" si="6"/>
        <v>6.2210040028388265E-2</v>
      </c>
      <c r="M90" s="47">
        <f t="shared" si="7"/>
        <v>7.312877087957351</v>
      </c>
    </row>
    <row r="91" spans="10:13" x14ac:dyDescent="0.25">
      <c r="J91" s="21">
        <f t="shared" si="5"/>
        <v>0.58636363636363631</v>
      </c>
      <c r="K91" s="18">
        <v>2.2000000000000002</v>
      </c>
      <c r="L91" s="19">
        <f t="shared" si="6"/>
        <v>6.1503107755338383E-2</v>
      </c>
      <c r="M91" s="47">
        <f t="shared" si="7"/>
        <v>7.3969331464396202</v>
      </c>
    </row>
    <row r="92" spans="10:13" x14ac:dyDescent="0.25">
      <c r="J92" s="21">
        <f t="shared" si="5"/>
        <v>0.57977528089887642</v>
      </c>
      <c r="K92" s="18">
        <v>2.2250000000000001</v>
      </c>
      <c r="L92" s="19">
        <f t="shared" si="6"/>
        <v>6.0812061600784027E-2</v>
      </c>
      <c r="M92" s="47">
        <f t="shared" si="7"/>
        <v>7.4809892049218885</v>
      </c>
    </row>
    <row r="93" spans="10:13" x14ac:dyDescent="0.25">
      <c r="J93" s="21">
        <f t="shared" si="5"/>
        <v>0.57333333333333336</v>
      </c>
      <c r="K93" s="18">
        <v>2.25</v>
      </c>
      <c r="L93" s="19">
        <f t="shared" si="6"/>
        <v>6.0136372027441987E-2</v>
      </c>
      <c r="M93" s="47">
        <f t="shared" si="7"/>
        <v>7.5650452634041567</v>
      </c>
    </row>
    <row r="94" spans="10:13" x14ac:dyDescent="0.25">
      <c r="J94" s="21">
        <f t="shared" si="5"/>
        <v>0.56703296703296702</v>
      </c>
      <c r="K94" s="18">
        <v>2.2749999999999999</v>
      </c>
      <c r="L94" s="19">
        <f t="shared" si="6"/>
        <v>5.9475532774393172E-2</v>
      </c>
      <c r="M94" s="47">
        <f t="shared" si="7"/>
        <v>7.6491013218864232</v>
      </c>
    </row>
    <row r="95" spans="10:13" x14ac:dyDescent="0.25">
      <c r="J95" s="21">
        <f t="shared" si="5"/>
        <v>0.5608695652173914</v>
      </c>
      <c r="K95" s="18">
        <v>2.2999999999999998</v>
      </c>
      <c r="L95" s="19">
        <f t="shared" si="6"/>
        <v>5.8829059592062818E-2</v>
      </c>
      <c r="M95" s="47">
        <f t="shared" si="7"/>
        <v>7.7331573803686933</v>
      </c>
    </row>
    <row r="96" spans="10:13" x14ac:dyDescent="0.25">
      <c r="J96" s="21">
        <f t="shared" si="5"/>
        <v>0.55483870967741933</v>
      </c>
      <c r="K96" s="18">
        <v>2.3250000000000002</v>
      </c>
      <c r="L96" s="19">
        <f t="shared" si="6"/>
        <v>5.8196489058814825E-2</v>
      </c>
      <c r="M96" s="47">
        <f t="shared" si="7"/>
        <v>7.8172134388509624</v>
      </c>
    </row>
    <row r="97" spans="10:13" x14ac:dyDescent="0.25">
      <c r="J97" s="21">
        <f t="shared" si="5"/>
        <v>0.54893617021276597</v>
      </c>
      <c r="K97" s="18">
        <v>2.35</v>
      </c>
      <c r="L97" s="19">
        <f t="shared" si="6"/>
        <v>5.7577377473082759E-2</v>
      </c>
      <c r="M97" s="47">
        <f t="shared" si="7"/>
        <v>7.9012694973332334</v>
      </c>
    </row>
    <row r="98" spans="10:13" x14ac:dyDescent="0.25">
      <c r="J98" s="21">
        <f t="shared" si="5"/>
        <v>0.54315789473684217</v>
      </c>
      <c r="K98" s="18">
        <v>2.375</v>
      </c>
      <c r="L98" s="19">
        <f t="shared" si="6"/>
        <v>5.697129981547136E-2</v>
      </c>
      <c r="M98" s="47">
        <f t="shared" si="7"/>
        <v>7.9853255558154999</v>
      </c>
    </row>
    <row r="99" spans="10:13" x14ac:dyDescent="0.25">
      <c r="J99" s="21">
        <f t="shared" ref="J99:J130" si="8">IF(K99&lt;$H$6,1+((3*$B$23-3.8)*($B$4-1.25)+1.3)*K99/$H$6,IF(K99&lt;$H$7,$H$11,0.215*$B$4*(5*$B$23-1)/K99))</f>
        <v>0.53750000000000009</v>
      </c>
      <c r="K99" s="18">
        <v>2.4</v>
      </c>
      <c r="L99" s="19">
        <f t="shared" ref="L99:L130" si="9">$H$3*IF(K99&lt;$H$6,$B$11*J99*$B$37*(1+K99/$H$6*($B$37*$H$11-1))/($B$37*J99),$B$11*J99*$B$37)</f>
        <v>5.6377848775726866E-2</v>
      </c>
      <c r="M99" s="47">
        <f t="shared" si="7"/>
        <v>8.0693816142977681</v>
      </c>
    </row>
    <row r="100" spans="10:13" x14ac:dyDescent="0.25">
      <c r="J100" s="21">
        <f t="shared" si="8"/>
        <v>0.53195876288659805</v>
      </c>
      <c r="K100" s="18">
        <v>2.4249999999999998</v>
      </c>
      <c r="L100" s="19">
        <f t="shared" si="9"/>
        <v>5.5796633839894645E-2</v>
      </c>
      <c r="M100" s="47">
        <f t="shared" si="7"/>
        <v>8.1534376727800382</v>
      </c>
    </row>
    <row r="101" spans="10:13" x14ac:dyDescent="0.25">
      <c r="J101" s="21">
        <f t="shared" si="8"/>
        <v>0.52653061224489794</v>
      </c>
      <c r="K101" s="18">
        <v>2.4500000000000002</v>
      </c>
      <c r="L101" s="19">
        <f t="shared" si="9"/>
        <v>5.5227280433365084E-2</v>
      </c>
      <c r="M101" s="47">
        <f t="shared" si="7"/>
        <v>8.2374937312623047</v>
      </c>
    </row>
    <row r="102" spans="10:13" x14ac:dyDescent="0.25">
      <c r="J102" s="21">
        <f t="shared" si="8"/>
        <v>0.52121212121212124</v>
      </c>
      <c r="K102" s="18">
        <v>2.4750000000000001</v>
      </c>
      <c r="L102" s="19">
        <f t="shared" si="9"/>
        <v>5.4669429115856351E-2</v>
      </c>
      <c r="M102" s="47">
        <f t="shared" si="7"/>
        <v>8.3215497897445747</v>
      </c>
    </row>
    <row r="103" spans="10:13" x14ac:dyDescent="0.25">
      <c r="J103" s="21">
        <f t="shared" si="8"/>
        <v>0.51600000000000001</v>
      </c>
      <c r="K103" s="18">
        <v>2.5</v>
      </c>
      <c r="L103" s="19">
        <f t="shared" si="9"/>
        <v>5.4122734824697795E-2</v>
      </c>
      <c r="M103" s="47">
        <f t="shared" si="7"/>
        <v>8.405605848226843</v>
      </c>
    </row>
    <row r="104" spans="10:13" x14ac:dyDescent="0.25">
      <c r="J104" s="21">
        <f t="shared" si="8"/>
        <v>0.5108910891089109</v>
      </c>
      <c r="K104" s="18">
        <v>2.5249999999999999</v>
      </c>
      <c r="L104" s="19">
        <f t="shared" si="9"/>
        <v>5.3586866163067119E-2</v>
      </c>
      <c r="M104" s="47">
        <f t="shared" si="7"/>
        <v>8.4896619067091095</v>
      </c>
    </row>
    <row r="105" spans="10:13" x14ac:dyDescent="0.25">
      <c r="J105" s="21">
        <f t="shared" si="8"/>
        <v>0.50588235294117656</v>
      </c>
      <c r="K105" s="18">
        <v>2.5499999999999998</v>
      </c>
      <c r="L105" s="19">
        <f t="shared" si="9"/>
        <v>5.3061504730095882E-2</v>
      </c>
      <c r="M105" s="47">
        <f t="shared" si="7"/>
        <v>8.5737179651913795</v>
      </c>
    </row>
    <row r="106" spans="10:13" x14ac:dyDescent="0.25">
      <c r="J106" s="21">
        <f t="shared" si="8"/>
        <v>0.5009708737864077</v>
      </c>
      <c r="K106" s="18">
        <v>2.5750000000000002</v>
      </c>
      <c r="L106" s="19">
        <f t="shared" si="9"/>
        <v>5.254634448999785E-2</v>
      </c>
      <c r="M106" s="47">
        <f t="shared" si="7"/>
        <v>8.6577740236736478</v>
      </c>
    </row>
    <row r="107" spans="10:13" x14ac:dyDescent="0.25">
      <c r="J107" s="21">
        <f t="shared" si="8"/>
        <v>0.49615384615384617</v>
      </c>
      <c r="K107" s="18">
        <v>2.6</v>
      </c>
      <c r="L107" s="19">
        <f t="shared" si="9"/>
        <v>5.2041091177594027E-2</v>
      </c>
      <c r="M107" s="47">
        <f t="shared" si="7"/>
        <v>8.7418300821559161</v>
      </c>
    </row>
    <row r="108" spans="10:13" x14ac:dyDescent="0.25">
      <c r="J108" s="21">
        <f t="shared" si="8"/>
        <v>0.49142857142857144</v>
      </c>
      <c r="K108" s="18">
        <v>2.625</v>
      </c>
      <c r="L108" s="19">
        <f t="shared" si="9"/>
        <v>5.154546173780742E-2</v>
      </c>
      <c r="M108" s="47">
        <f t="shared" si="7"/>
        <v>8.8258861406381843</v>
      </c>
    </row>
    <row r="109" spans="10:13" x14ac:dyDescent="0.25">
      <c r="J109" s="21">
        <f t="shared" si="8"/>
        <v>0.48679245283018868</v>
      </c>
      <c r="K109" s="18">
        <v>2.65</v>
      </c>
      <c r="L109" s="19">
        <f t="shared" si="9"/>
        <v>5.1059183796884705E-2</v>
      </c>
      <c r="M109" s="47">
        <f t="shared" si="7"/>
        <v>8.9099421991204526</v>
      </c>
    </row>
    <row r="110" spans="10:13" x14ac:dyDescent="0.25">
      <c r="J110" s="21">
        <f t="shared" si="8"/>
        <v>0.48224299065420567</v>
      </c>
      <c r="K110" s="18">
        <v>2.6749999999999998</v>
      </c>
      <c r="L110" s="19">
        <f t="shared" si="9"/>
        <v>5.0581995163268965E-2</v>
      </c>
      <c r="M110" s="47">
        <f t="shared" si="7"/>
        <v>8.9939982576027209</v>
      </c>
    </row>
    <row r="111" spans="10:13" x14ac:dyDescent="0.25">
      <c r="J111" s="21">
        <f t="shared" si="8"/>
        <v>0.47777777777777775</v>
      </c>
      <c r="K111" s="18">
        <v>2.7</v>
      </c>
      <c r="L111" s="19">
        <f t="shared" si="9"/>
        <v>5.0113643356201651E-2</v>
      </c>
      <c r="M111" s="47">
        <f t="shared" si="7"/>
        <v>9.0780543160849891</v>
      </c>
    </row>
    <row r="112" spans="10:13" x14ac:dyDescent="0.25">
      <c r="J112" s="21">
        <f t="shared" si="8"/>
        <v>0.47339449541284401</v>
      </c>
      <c r="K112" s="18">
        <v>2.7250000000000001</v>
      </c>
      <c r="L112" s="19">
        <f t="shared" si="9"/>
        <v>4.9653885160273199E-2</v>
      </c>
      <c r="M112" s="47">
        <f t="shared" si="7"/>
        <v>9.1621103745672556</v>
      </c>
    </row>
    <row r="113" spans="10:13" x14ac:dyDescent="0.25">
      <c r="J113" s="21">
        <f t="shared" si="8"/>
        <v>0.46909090909090911</v>
      </c>
      <c r="K113" s="18">
        <v>2.75</v>
      </c>
      <c r="L113" s="19">
        <f t="shared" si="9"/>
        <v>4.9202486204270722E-2</v>
      </c>
      <c r="M113" s="47">
        <f t="shared" si="7"/>
        <v>9.2461664330495257</v>
      </c>
    </row>
    <row r="114" spans="10:13" x14ac:dyDescent="0.25">
      <c r="J114" s="21">
        <f t="shared" si="8"/>
        <v>0.46486486486486489</v>
      </c>
      <c r="K114" s="18">
        <v>2.7749999999999999</v>
      </c>
      <c r="L114" s="19">
        <f t="shared" si="9"/>
        <v>4.8759220562790799E-2</v>
      </c>
      <c r="M114" s="47">
        <f t="shared" si="7"/>
        <v>9.3302224915317922</v>
      </c>
    </row>
    <row r="115" spans="10:13" x14ac:dyDescent="0.25">
      <c r="J115" s="21">
        <f t="shared" si="8"/>
        <v>0.46071428571428574</v>
      </c>
      <c r="K115" s="18">
        <v>2.8</v>
      </c>
      <c r="L115" s="19">
        <f t="shared" si="9"/>
        <v>4.8323870379194452E-2</v>
      </c>
      <c r="M115" s="47">
        <f t="shared" si="7"/>
        <v>9.4142785500140604</v>
      </c>
    </row>
    <row r="116" spans="10:13" x14ac:dyDescent="0.25">
      <c r="J116" s="21">
        <f t="shared" si="8"/>
        <v>0.45663716814159289</v>
      </c>
      <c r="K116" s="18">
        <v>2.8250000000000002</v>
      </c>
      <c r="L116" s="19">
        <f t="shared" si="9"/>
        <v>4.7896225508582108E-2</v>
      </c>
      <c r="M116" s="47">
        <f t="shared" si="7"/>
        <v>9.4983346084963305</v>
      </c>
    </row>
    <row r="117" spans="10:13" x14ac:dyDescent="0.25">
      <c r="J117" s="21">
        <f t="shared" si="8"/>
        <v>0.45263157894736844</v>
      </c>
      <c r="K117" s="18">
        <v>2.85</v>
      </c>
      <c r="L117" s="19">
        <f t="shared" si="9"/>
        <v>4.7476083179559467E-2</v>
      </c>
      <c r="M117" s="47">
        <f t="shared" si="7"/>
        <v>9.5823906669786005</v>
      </c>
    </row>
    <row r="118" spans="10:13" x14ac:dyDescent="0.25">
      <c r="J118" s="21">
        <f t="shared" si="8"/>
        <v>0.44869565217391305</v>
      </c>
      <c r="K118" s="18">
        <v>2.875</v>
      </c>
      <c r="L118" s="19">
        <f t="shared" si="9"/>
        <v>4.7063247673650249E-2</v>
      </c>
      <c r="M118" s="47">
        <f t="shared" si="7"/>
        <v>9.666446725460867</v>
      </c>
    </row>
    <row r="119" spans="10:13" x14ac:dyDescent="0.25">
      <c r="J119" s="21">
        <f t="shared" si="8"/>
        <v>0.44482758620689655</v>
      </c>
      <c r="K119" s="18">
        <v>2.9</v>
      </c>
      <c r="L119" s="19">
        <f t="shared" si="9"/>
        <v>4.6657530021291194E-2</v>
      </c>
      <c r="M119" s="47">
        <f t="shared" si="7"/>
        <v>9.7505027839431353</v>
      </c>
    </row>
    <row r="120" spans="10:13" x14ac:dyDescent="0.25">
      <c r="J120" s="21">
        <f t="shared" si="8"/>
        <v>0.44102564102564107</v>
      </c>
      <c r="K120" s="18">
        <v>2.9249999999999998</v>
      </c>
      <c r="L120" s="19">
        <f t="shared" si="9"/>
        <v>4.6258747713416919E-2</v>
      </c>
      <c r="M120" s="47">
        <f t="shared" si="7"/>
        <v>9.8345588424254036</v>
      </c>
    </row>
    <row r="121" spans="10:13" x14ac:dyDescent="0.25">
      <c r="J121" s="21">
        <f t="shared" si="8"/>
        <v>0.43728813559322033</v>
      </c>
      <c r="K121" s="18">
        <v>2.95</v>
      </c>
      <c r="L121" s="19">
        <f t="shared" si="9"/>
        <v>4.586672442770999E-2</v>
      </c>
      <c r="M121" s="47">
        <f t="shared" si="7"/>
        <v>9.9186149009076718</v>
      </c>
    </row>
    <row r="122" spans="10:13" x14ac:dyDescent="0.25">
      <c r="J122" s="21">
        <f t="shared" si="8"/>
        <v>0.43361344537815127</v>
      </c>
      <c r="K122" s="18">
        <v>2.9750000000000001</v>
      </c>
      <c r="L122" s="19">
        <f t="shared" si="9"/>
        <v>4.5481289768653607E-2</v>
      </c>
      <c r="M122" s="47">
        <f t="shared" si="7"/>
        <v>10.002670959389944</v>
      </c>
    </row>
    <row r="123" spans="10:13" x14ac:dyDescent="0.25">
      <c r="J123" s="21">
        <f t="shared" si="8"/>
        <v>0.43</v>
      </c>
      <c r="K123" s="18">
        <v>3</v>
      </c>
      <c r="L123" s="19">
        <f t="shared" si="9"/>
        <v>4.510227902058149E-2</v>
      </c>
      <c r="M123" s="47">
        <f t="shared" si="7"/>
        <v>10.08672701787221</v>
      </c>
    </row>
    <row r="124" spans="10:13" x14ac:dyDescent="0.25">
      <c r="J124" s="21">
        <f t="shared" si="8"/>
        <v>0.42644628099173554</v>
      </c>
      <c r="K124" s="18">
        <v>3.0249999999999999</v>
      </c>
      <c r="L124" s="19">
        <f t="shared" si="9"/>
        <v>4.4729532912973373E-2</v>
      </c>
      <c r="M124" s="47">
        <f t="shared" si="7"/>
        <v>10.170783076354475</v>
      </c>
    </row>
    <row r="125" spans="10:13" x14ac:dyDescent="0.25">
      <c r="J125" s="21">
        <f t="shared" si="8"/>
        <v>0.42295081967213116</v>
      </c>
      <c r="K125" s="18">
        <v>3.05</v>
      </c>
      <c r="L125" s="19">
        <f t="shared" si="9"/>
        <v>4.4362897397293273E-2</v>
      </c>
      <c r="M125" s="47">
        <f t="shared" si="7"/>
        <v>10.254839134836747</v>
      </c>
    </row>
    <row r="126" spans="10:13" x14ac:dyDescent="0.25">
      <c r="J126" s="21">
        <f t="shared" si="8"/>
        <v>0.4195121951219512</v>
      </c>
      <c r="K126" s="18">
        <v>3.0750000000000002</v>
      </c>
      <c r="L126" s="19">
        <f t="shared" si="9"/>
        <v>4.4002223434713647E-2</v>
      </c>
      <c r="M126" s="47">
        <f t="shared" si="7"/>
        <v>10.338895193319015</v>
      </c>
    </row>
    <row r="127" spans="10:13" x14ac:dyDescent="0.25">
      <c r="J127" s="21">
        <f t="shared" si="8"/>
        <v>0.41612903225806452</v>
      </c>
      <c r="K127" s="18">
        <v>3.1</v>
      </c>
      <c r="L127" s="19">
        <f t="shared" si="9"/>
        <v>4.3647366794111117E-2</v>
      </c>
      <c r="M127" s="47">
        <f t="shared" si="7"/>
        <v>10.422951251801283</v>
      </c>
    </row>
    <row r="128" spans="10:13" x14ac:dyDescent="0.25">
      <c r="J128" s="21">
        <f t="shared" si="8"/>
        <v>0.4128</v>
      </c>
      <c r="K128" s="18">
        <v>3.125</v>
      </c>
      <c r="L128" s="19">
        <f t="shared" si="9"/>
        <v>4.3298187859758232E-2</v>
      </c>
      <c r="M128" s="47">
        <f t="shared" si="7"/>
        <v>10.507007310283552</v>
      </c>
    </row>
    <row r="129" spans="10:13" x14ac:dyDescent="0.25">
      <c r="J129" s="21">
        <f t="shared" si="8"/>
        <v>0.40952380952380957</v>
      </c>
      <c r="K129" s="18">
        <v>3.15</v>
      </c>
      <c r="L129" s="19">
        <f t="shared" si="9"/>
        <v>4.2954551448172854E-2</v>
      </c>
      <c r="M129" s="47">
        <f t="shared" si="7"/>
        <v>10.591063368765822</v>
      </c>
    </row>
    <row r="130" spans="10:13" x14ac:dyDescent="0.25">
      <c r="J130" s="21">
        <f t="shared" si="8"/>
        <v>0.40629921259842522</v>
      </c>
      <c r="K130" s="18">
        <v>3.1749999999999998</v>
      </c>
      <c r="L130" s="19">
        <f t="shared" si="9"/>
        <v>4.2616326633620312E-2</v>
      </c>
      <c r="M130" s="47">
        <f t="shared" si="7"/>
        <v>10.67511942724809</v>
      </c>
    </row>
    <row r="131" spans="10:13" x14ac:dyDescent="0.25">
      <c r="J131" s="21">
        <f t="shared" ref="J131:J162" si="10">IF(K131&lt;$H$6,1+((3*$B$23-3.8)*($B$4-1.25)+1.3)*K131/$H$6,IF(K131&lt;$H$7,$H$11,0.215*$B$4*(5*$B$23-1)/K131))</f>
        <v>0.40312500000000001</v>
      </c>
      <c r="K131" s="18">
        <v>3.2</v>
      </c>
      <c r="L131" s="19">
        <f t="shared" ref="L131:L162" si="11">$H$3*IF(K131&lt;$H$6,$B$11*J131*$B$37*(1+K131/$H$6*($B$37*$H$11-1))/($B$37*J131),$B$11*J131*$B$37)</f>
        <v>4.2283386581795153E-2</v>
      </c>
      <c r="M131" s="47">
        <f t="shared" si="7"/>
        <v>10.75917548573036</v>
      </c>
    </row>
    <row r="132" spans="10:13" x14ac:dyDescent="0.25">
      <c r="J132" s="21">
        <f t="shared" si="10"/>
        <v>0.4</v>
      </c>
      <c r="K132" s="18">
        <v>3.2250000000000001</v>
      </c>
      <c r="L132" s="19">
        <f t="shared" si="11"/>
        <v>4.1955608391238595E-2</v>
      </c>
      <c r="M132" s="47">
        <f t="shared" ref="M132:M195" si="12">IF($B$38=1,L132*981*K132^2/(4*PI()^2),"")</f>
        <v>10.843231544212625</v>
      </c>
    </row>
    <row r="133" spans="10:13" x14ac:dyDescent="0.25">
      <c r="J133" s="21">
        <f t="shared" si="10"/>
        <v>0.39692307692307693</v>
      </c>
      <c r="K133" s="18">
        <v>3.25</v>
      </c>
      <c r="L133" s="19">
        <f t="shared" si="11"/>
        <v>4.1632872942075225E-2</v>
      </c>
      <c r="M133" s="47">
        <f t="shared" si="12"/>
        <v>10.927287602694895</v>
      </c>
    </row>
    <row r="134" spans="10:13" x14ac:dyDescent="0.25">
      <c r="J134" s="21">
        <f t="shared" si="10"/>
        <v>0.39389312977099239</v>
      </c>
      <c r="K134" s="18">
        <v>3.2749999999999999</v>
      </c>
      <c r="L134" s="19">
        <f t="shared" si="11"/>
        <v>4.1315064751677698E-2</v>
      </c>
      <c r="M134" s="47">
        <f t="shared" si="12"/>
        <v>11.011343661177161</v>
      </c>
    </row>
    <row r="135" spans="10:13" x14ac:dyDescent="0.25">
      <c r="J135" s="21">
        <f t="shared" si="10"/>
        <v>0.39090909090909093</v>
      </c>
      <c r="K135" s="18">
        <v>3.3</v>
      </c>
      <c r="L135" s="19">
        <f t="shared" si="11"/>
        <v>4.1002071836892265E-2</v>
      </c>
      <c r="M135" s="47">
        <f t="shared" si="12"/>
        <v>11.095399719659429</v>
      </c>
    </row>
    <row r="136" spans="10:13" x14ac:dyDescent="0.25">
      <c r="J136" s="21">
        <f t="shared" si="10"/>
        <v>0.38796992481203008</v>
      </c>
      <c r="K136" s="18">
        <v>3.3250000000000002</v>
      </c>
      <c r="L136" s="19">
        <f t="shared" si="11"/>
        <v>4.069378558247954E-2</v>
      </c>
      <c r="M136" s="47">
        <f t="shared" si="12"/>
        <v>11.179455778141701</v>
      </c>
    </row>
    <row r="137" spans="10:13" x14ac:dyDescent="0.25">
      <c r="J137" s="21">
        <f t="shared" si="10"/>
        <v>0.38507462686567162</v>
      </c>
      <c r="K137" s="18">
        <v>3.35</v>
      </c>
      <c r="L137" s="19">
        <f t="shared" si="11"/>
        <v>4.0390100615446109E-2</v>
      </c>
      <c r="M137" s="47">
        <f t="shared" si="12"/>
        <v>11.263511836623966</v>
      </c>
    </row>
    <row r="138" spans="10:13" x14ac:dyDescent="0.25">
      <c r="J138" s="21">
        <f t="shared" si="10"/>
        <v>0.38222222222222224</v>
      </c>
      <c r="K138" s="18">
        <v>3.375</v>
      </c>
      <c r="L138" s="19">
        <f t="shared" si="11"/>
        <v>4.0090914684961329E-2</v>
      </c>
      <c r="M138" s="47">
        <f t="shared" si="12"/>
        <v>11.347567895106238</v>
      </c>
    </row>
    <row r="139" spans="10:13" x14ac:dyDescent="0.25">
      <c r="J139" s="21">
        <f t="shared" si="10"/>
        <v>0.37941176470588239</v>
      </c>
      <c r="K139" s="18">
        <v>3.4</v>
      </c>
      <c r="L139" s="19">
        <f t="shared" si="11"/>
        <v>3.9796128547571911E-2</v>
      </c>
      <c r="M139" s="47">
        <f t="shared" si="12"/>
        <v>11.431623953588504</v>
      </c>
    </row>
    <row r="140" spans="10:13" x14ac:dyDescent="0.25">
      <c r="J140" s="21">
        <f t="shared" si="10"/>
        <v>0.37664233576642336</v>
      </c>
      <c r="K140" s="18">
        <v>3.4249999999999998</v>
      </c>
      <c r="L140" s="19">
        <f t="shared" si="11"/>
        <v>3.9505645857443643E-2</v>
      </c>
      <c r="M140" s="47">
        <f t="shared" si="12"/>
        <v>11.515680012070771</v>
      </c>
    </row>
    <row r="141" spans="10:13" x14ac:dyDescent="0.25">
      <c r="J141" s="21">
        <f t="shared" si="10"/>
        <v>0.37391304347826088</v>
      </c>
      <c r="K141" s="18">
        <v>3.45</v>
      </c>
      <c r="L141" s="19">
        <f t="shared" si="11"/>
        <v>3.9219373061375212E-2</v>
      </c>
      <c r="M141" s="47">
        <f t="shared" si="12"/>
        <v>11.599736070553043</v>
      </c>
    </row>
    <row r="142" spans="10:13" x14ac:dyDescent="0.25">
      <c r="J142" s="21">
        <f t="shared" si="10"/>
        <v>0.37122302158273379</v>
      </c>
      <c r="K142" s="18">
        <v>3.4750000000000001</v>
      </c>
      <c r="L142" s="19">
        <f t="shared" si="11"/>
        <v>3.8937219298343734E-2</v>
      </c>
      <c r="M142" s="47">
        <f t="shared" si="12"/>
        <v>11.683792129035309</v>
      </c>
    </row>
    <row r="143" spans="10:13" x14ac:dyDescent="0.25">
      <c r="J143" s="21">
        <f t="shared" si="10"/>
        <v>0.36857142857142861</v>
      </c>
      <c r="K143" s="18">
        <v>3.5</v>
      </c>
      <c r="L143" s="19">
        <f t="shared" si="11"/>
        <v>3.8659096303355567E-2</v>
      </c>
      <c r="M143" s="47">
        <f t="shared" si="12"/>
        <v>11.767848187517579</v>
      </c>
    </row>
    <row r="144" spans="10:13" x14ac:dyDescent="0.25">
      <c r="J144" s="21">
        <f t="shared" si="10"/>
        <v>0.36595744680851067</v>
      </c>
      <c r="K144" s="18">
        <v>3.5249999999999999</v>
      </c>
      <c r="L144" s="19">
        <f t="shared" si="11"/>
        <v>3.8384918315388504E-2</v>
      </c>
      <c r="M144" s="47">
        <f t="shared" si="12"/>
        <v>11.851904245999846</v>
      </c>
    </row>
    <row r="145" spans="10:13" x14ac:dyDescent="0.25">
      <c r="J145" s="21">
        <f t="shared" si="10"/>
        <v>0.36338028169014086</v>
      </c>
      <c r="K145" s="18">
        <v>3.55</v>
      </c>
      <c r="L145" s="19">
        <f t="shared" si="11"/>
        <v>3.8114601989223798E-2</v>
      </c>
      <c r="M145" s="47">
        <f t="shared" si="12"/>
        <v>11.935960304482114</v>
      </c>
    </row>
    <row r="146" spans="10:13" x14ac:dyDescent="0.25">
      <c r="J146" s="21">
        <f t="shared" si="10"/>
        <v>0.36083916083916084</v>
      </c>
      <c r="K146" s="18">
        <v>3.5750000000000002</v>
      </c>
      <c r="L146" s="19">
        <f t="shared" si="11"/>
        <v>3.7848066310977473E-2</v>
      </c>
      <c r="M146" s="47">
        <f t="shared" si="12"/>
        <v>12.020016362964382</v>
      </c>
    </row>
    <row r="147" spans="10:13" x14ac:dyDescent="0.25">
      <c r="J147" s="21">
        <f t="shared" si="10"/>
        <v>0.35833333333333334</v>
      </c>
      <c r="K147" s="18">
        <v>3.6</v>
      </c>
      <c r="L147" s="19">
        <f t="shared" si="11"/>
        <v>3.7585232517151242E-2</v>
      </c>
      <c r="M147" s="47">
        <f t="shared" si="12"/>
        <v>12.104072421446654</v>
      </c>
    </row>
    <row r="148" spans="10:13" x14ac:dyDescent="0.25">
      <c r="J148" s="21">
        <f t="shared" si="10"/>
        <v>0.35586206896551725</v>
      </c>
      <c r="K148" s="18">
        <v>3.625</v>
      </c>
      <c r="L148" s="19">
        <f t="shared" si="11"/>
        <v>3.7326024017032958E-2</v>
      </c>
      <c r="M148" s="47">
        <f t="shared" si="12"/>
        <v>12.18812847992892</v>
      </c>
    </row>
    <row r="149" spans="10:13" x14ac:dyDescent="0.25">
      <c r="J149" s="21">
        <f t="shared" si="10"/>
        <v>0.35342465753424657</v>
      </c>
      <c r="K149" s="18">
        <v>3.65</v>
      </c>
      <c r="L149" s="19">
        <f t="shared" si="11"/>
        <v>3.7070366318286155E-2</v>
      </c>
      <c r="M149" s="47">
        <f t="shared" si="12"/>
        <v>12.272184538411189</v>
      </c>
    </row>
    <row r="150" spans="10:13" x14ac:dyDescent="0.25">
      <c r="J150" s="21">
        <f t="shared" si="10"/>
        <v>0.35102040816326535</v>
      </c>
      <c r="K150" s="18">
        <v>3.6749999999999998</v>
      </c>
      <c r="L150" s="19">
        <f t="shared" si="11"/>
        <v>3.6818186955576732E-2</v>
      </c>
      <c r="M150" s="47">
        <f t="shared" si="12"/>
        <v>12.356240596893457</v>
      </c>
    </row>
    <row r="151" spans="10:13" x14ac:dyDescent="0.25">
      <c r="J151" s="21">
        <f t="shared" si="10"/>
        <v>0.34864864864864864</v>
      </c>
      <c r="K151" s="18">
        <v>3.7</v>
      </c>
      <c r="L151" s="19">
        <f t="shared" si="11"/>
        <v>3.6569415422093098E-2</v>
      </c>
      <c r="M151" s="47">
        <f t="shared" si="12"/>
        <v>12.440296655375725</v>
      </c>
    </row>
    <row r="152" spans="10:13" x14ac:dyDescent="0.25">
      <c r="J152" s="21">
        <f t="shared" si="10"/>
        <v>0.34630872483221475</v>
      </c>
      <c r="K152" s="18">
        <v>3.7250000000000001</v>
      </c>
      <c r="L152" s="19">
        <f t="shared" si="11"/>
        <v>3.6323983103824023E-2</v>
      </c>
      <c r="M152" s="47">
        <f t="shared" si="12"/>
        <v>12.524352713857997</v>
      </c>
    </row>
    <row r="153" spans="10:13" x14ac:dyDescent="0.25">
      <c r="J153" s="21">
        <f t="shared" si="10"/>
        <v>0.34400000000000003</v>
      </c>
      <c r="K153" s="18">
        <v>3.75</v>
      </c>
      <c r="L153" s="19">
        <f t="shared" si="11"/>
        <v>3.6081823216465199E-2</v>
      </c>
      <c r="M153" s="47">
        <f t="shared" si="12"/>
        <v>12.608408772340264</v>
      </c>
    </row>
    <row r="154" spans="10:13" x14ac:dyDescent="0.25">
      <c r="J154" s="21">
        <f t="shared" si="10"/>
        <v>0.34172185430463575</v>
      </c>
      <c r="K154" s="18">
        <v>3.7749999999999999</v>
      </c>
      <c r="L154" s="19">
        <f t="shared" si="11"/>
        <v>3.5842870744832972E-2</v>
      </c>
      <c r="M154" s="47">
        <f t="shared" si="12"/>
        <v>12.692464830822528</v>
      </c>
    </row>
    <row r="155" spans="10:13" x14ac:dyDescent="0.25">
      <c r="J155" s="21">
        <f t="shared" si="10"/>
        <v>0.33947368421052632</v>
      </c>
      <c r="K155" s="18">
        <v>3.8</v>
      </c>
      <c r="L155" s="19">
        <f t="shared" si="11"/>
        <v>3.5607062384669597E-2</v>
      </c>
      <c r="M155" s="47">
        <f t="shared" si="12"/>
        <v>12.776520889304797</v>
      </c>
    </row>
    <row r="156" spans="10:13" x14ac:dyDescent="0.25">
      <c r="J156" s="21">
        <f t="shared" si="10"/>
        <v>0.33725490196078428</v>
      </c>
      <c r="K156" s="18">
        <v>3.8250000000000002</v>
      </c>
      <c r="L156" s="19">
        <f t="shared" si="11"/>
        <v>3.5374336486730579E-2</v>
      </c>
      <c r="M156" s="47">
        <f t="shared" si="12"/>
        <v>12.860576947787068</v>
      </c>
    </row>
    <row r="157" spans="10:13" x14ac:dyDescent="0.25">
      <c r="J157" s="21">
        <f t="shared" si="10"/>
        <v>0.33506493506493507</v>
      </c>
      <c r="K157" s="18">
        <v>3.85</v>
      </c>
      <c r="L157" s="19">
        <f t="shared" si="11"/>
        <v>3.5144633003050513E-2</v>
      </c>
      <c r="M157" s="47">
        <f t="shared" si="12"/>
        <v>12.944633006269338</v>
      </c>
    </row>
    <row r="158" spans="10:13" x14ac:dyDescent="0.25">
      <c r="J158" s="21">
        <f t="shared" si="10"/>
        <v>0.3329032258064516</v>
      </c>
      <c r="K158" s="18">
        <v>3.875</v>
      </c>
      <c r="L158" s="19">
        <f t="shared" si="11"/>
        <v>3.4917893435288894E-2</v>
      </c>
      <c r="M158" s="47">
        <f t="shared" si="12"/>
        <v>13.028689064751603</v>
      </c>
    </row>
    <row r="159" spans="10:13" x14ac:dyDescent="0.25">
      <c r="J159" s="21">
        <f t="shared" si="10"/>
        <v>0.33076923076923076</v>
      </c>
      <c r="K159" s="18">
        <v>3.9</v>
      </c>
      <c r="L159" s="19">
        <f t="shared" si="11"/>
        <v>3.469406078506268E-2</v>
      </c>
      <c r="M159" s="47">
        <f t="shared" si="12"/>
        <v>13.11274512323387</v>
      </c>
    </row>
    <row r="160" spans="10:13" x14ac:dyDescent="0.25">
      <c r="J160" s="21">
        <f t="shared" si="10"/>
        <v>0.32866242038216564</v>
      </c>
      <c r="K160" s="18">
        <v>3.9249999999999998</v>
      </c>
      <c r="L160" s="19">
        <f t="shared" si="11"/>
        <v>3.4473079506176937E-2</v>
      </c>
      <c r="M160" s="47">
        <f t="shared" si="12"/>
        <v>13.19680118171614</v>
      </c>
    </row>
    <row r="161" spans="10:13" x14ac:dyDescent="0.25">
      <c r="J161" s="21">
        <f t="shared" si="10"/>
        <v>0.32658227848101268</v>
      </c>
      <c r="K161" s="18">
        <v>3.95</v>
      </c>
      <c r="L161" s="19">
        <f t="shared" si="11"/>
        <v>3.4254895458669485E-2</v>
      </c>
      <c r="M161" s="47">
        <f t="shared" si="12"/>
        <v>13.28085724019841</v>
      </c>
    </row>
    <row r="162" spans="10:13" x14ac:dyDescent="0.25">
      <c r="J162" s="21">
        <f t="shared" si="10"/>
        <v>0.32452830188679244</v>
      </c>
      <c r="K162" s="18">
        <v>3.9750000000000001</v>
      </c>
      <c r="L162" s="19">
        <f t="shared" si="11"/>
        <v>3.4039455864589806E-2</v>
      </c>
      <c r="M162" s="47">
        <f t="shared" si="12"/>
        <v>13.364913298680676</v>
      </c>
    </row>
    <row r="163" spans="10:13" x14ac:dyDescent="0.25">
      <c r="J163" s="21">
        <f t="shared" ref="J163:J165" si="13">IF(K163&lt;$H$6,1+((3*$B$23-3.8)*($B$4-1.25)+1.3)*K163/$H$6,IF(K163&lt;$H$7,$H$11,0.215*$B$4*(5*$B$23-1)/K163))</f>
        <v>0.32250000000000001</v>
      </c>
      <c r="K163" s="18">
        <v>4</v>
      </c>
      <c r="L163" s="19">
        <f t="shared" ref="L163:L165" si="14">$H$3*IF(K163&lt;$H$6,$B$11*J163*$B$37*(1+K163/$H$6*($B$37*$H$11-1))/($B$37*J163),$B$11*J163*$B$37)</f>
        <v>3.3826709265436114E-2</v>
      </c>
      <c r="M163" s="47">
        <f t="shared" si="12"/>
        <v>13.448969357162946</v>
      </c>
    </row>
    <row r="164" spans="10:13" x14ac:dyDescent="0.25">
      <c r="J164" s="21">
        <f t="shared" si="13"/>
        <v>0.32049689440993789</v>
      </c>
      <c r="K164" s="18">
        <v>4.0250000000000004</v>
      </c>
      <c r="L164" s="19">
        <f t="shared" si="14"/>
        <v>3.361660548117875E-2</v>
      </c>
      <c r="M164" s="47">
        <f t="shared" si="12"/>
        <v>13.533025415645218</v>
      </c>
    </row>
    <row r="165" spans="10:13" x14ac:dyDescent="0.25">
      <c r="J165" s="21">
        <f t="shared" si="13"/>
        <v>0.31851851851851853</v>
      </c>
      <c r="K165" s="18">
        <v>4.05</v>
      </c>
      <c r="L165" s="19">
        <f t="shared" si="14"/>
        <v>3.3409095570801101E-2</v>
      </c>
      <c r="M165" s="47">
        <f t="shared" si="12"/>
        <v>13.617081474127481</v>
      </c>
    </row>
    <row r="166" spans="10:13" x14ac:dyDescent="0.25">
      <c r="J166" s="21">
        <f t="shared" ref="J166:J229" si="15">IF(K166&lt;$H$6,1+((3*$B$23-3.8)*($B$4-1.25)+1.3)*K166/$H$6,IF(K166&lt;$H$7,$H$11,0.215*$B$4*(5*$B$23-1)/K166))</f>
        <v>0.31656441717791411</v>
      </c>
      <c r="K166" s="18">
        <v>4.0750000000000002</v>
      </c>
      <c r="L166" s="19">
        <f t="shared" ref="L166:L229" si="16">$H$3*IF(K166&lt;$H$6,$B$11*J166*$B$37*(1+K166/$H$6*($B$37*$H$11-1))/($B$37*J166),$B$11*J166*$B$37)</f>
        <v>3.3204131794293122E-2</v>
      </c>
      <c r="M166" s="47">
        <f t="shared" si="12"/>
        <v>13.701137532609751</v>
      </c>
    </row>
    <row r="167" spans="10:13" x14ac:dyDescent="0.25">
      <c r="J167" s="21">
        <f t="shared" si="15"/>
        <v>0.31463414634146347</v>
      </c>
      <c r="K167" s="18">
        <v>4.0999999999999996</v>
      </c>
      <c r="L167" s="19">
        <f t="shared" si="16"/>
        <v>3.3001667576035246E-2</v>
      </c>
      <c r="M167" s="47">
        <f t="shared" si="12"/>
        <v>13.785193591092021</v>
      </c>
    </row>
    <row r="168" spans="10:13" x14ac:dyDescent="0.25">
      <c r="J168" s="21">
        <f t="shared" si="15"/>
        <v>0.31272727272727274</v>
      </c>
      <c r="K168" s="18">
        <v>4.125</v>
      </c>
      <c r="L168" s="19">
        <f t="shared" si="16"/>
        <v>3.2801657469513815E-2</v>
      </c>
      <c r="M168" s="47">
        <f t="shared" si="12"/>
        <v>13.869249649574288</v>
      </c>
    </row>
    <row r="169" spans="10:13" x14ac:dyDescent="0.25">
      <c r="J169" s="21">
        <f t="shared" si="15"/>
        <v>0.31084337349397589</v>
      </c>
      <c r="K169" s="18">
        <v>4.1500000000000004</v>
      </c>
      <c r="L169" s="19">
        <f t="shared" si="16"/>
        <v>3.2604057123311922E-2</v>
      </c>
      <c r="M169" s="47">
        <f t="shared" si="12"/>
        <v>13.953305708056559</v>
      </c>
    </row>
    <row r="170" spans="10:13" x14ac:dyDescent="0.25">
      <c r="J170" s="21">
        <f t="shared" si="15"/>
        <v>0.30898203592814372</v>
      </c>
      <c r="K170" s="18">
        <v>4.1749999999999998</v>
      </c>
      <c r="L170" s="19">
        <f t="shared" si="16"/>
        <v>3.2408823248322026E-2</v>
      </c>
      <c r="M170" s="47">
        <f t="shared" si="12"/>
        <v>14.037361766538824</v>
      </c>
    </row>
    <row r="171" spans="10:13" x14ac:dyDescent="0.25">
      <c r="J171" s="21">
        <f t="shared" si="15"/>
        <v>0.30714285714285716</v>
      </c>
      <c r="K171" s="18">
        <v>4.2</v>
      </c>
      <c r="L171" s="19">
        <f t="shared" si="16"/>
        <v>3.2215913586129637E-2</v>
      </c>
      <c r="M171" s="47">
        <f t="shared" si="12"/>
        <v>14.121417825021094</v>
      </c>
    </row>
    <row r="172" spans="10:13" x14ac:dyDescent="0.25">
      <c r="J172" s="21">
        <f t="shared" si="15"/>
        <v>0.30532544378698229</v>
      </c>
      <c r="K172" s="18">
        <v>4.2249999999999996</v>
      </c>
      <c r="L172" s="19">
        <f t="shared" si="16"/>
        <v>3.2025286878519403E-2</v>
      </c>
      <c r="M172" s="47">
        <f t="shared" si="12"/>
        <v>14.205473883503361</v>
      </c>
    </row>
    <row r="173" spans="10:13" x14ac:dyDescent="0.25">
      <c r="J173" s="21">
        <f t="shared" si="15"/>
        <v>0.30352941176470588</v>
      </c>
      <c r="K173" s="18">
        <v>4.25</v>
      </c>
      <c r="L173" s="19">
        <f t="shared" si="16"/>
        <v>3.1836902838057519E-2</v>
      </c>
      <c r="M173" s="47">
        <f t="shared" si="12"/>
        <v>14.289529941985629</v>
      </c>
    </row>
    <row r="174" spans="10:13" x14ac:dyDescent="0.25">
      <c r="J174" s="21">
        <f t="shared" si="15"/>
        <v>0.30175438596491228</v>
      </c>
      <c r="K174" s="18">
        <v>4.2750000000000004</v>
      </c>
      <c r="L174" s="19">
        <f t="shared" si="16"/>
        <v>3.1650722119706307E-2</v>
      </c>
      <c r="M174" s="47">
        <f t="shared" si="12"/>
        <v>14.373586000467899</v>
      </c>
    </row>
    <row r="175" spans="10:13" x14ac:dyDescent="0.25">
      <c r="J175" s="21">
        <f t="shared" si="15"/>
        <v>0.30000000000000004</v>
      </c>
      <c r="K175" s="18">
        <v>4.3</v>
      </c>
      <c r="L175" s="19">
        <f t="shared" si="16"/>
        <v>3.1466706293428952E-2</v>
      </c>
      <c r="M175" s="47">
        <f t="shared" si="12"/>
        <v>14.457642058950169</v>
      </c>
    </row>
    <row r="176" spans="10:13" x14ac:dyDescent="0.25">
      <c r="J176" s="21">
        <f t="shared" si="15"/>
        <v>0.29826589595375724</v>
      </c>
      <c r="K176" s="18">
        <v>4.3250000000000002</v>
      </c>
      <c r="L176" s="19">
        <f t="shared" si="16"/>
        <v>3.1284817817744386E-2</v>
      </c>
      <c r="M176" s="47">
        <f t="shared" si="12"/>
        <v>14.541698117432436</v>
      </c>
    </row>
    <row r="177" spans="10:13" x14ac:dyDescent="0.25">
      <c r="J177" s="21">
        <f t="shared" si="15"/>
        <v>0.29655172413793107</v>
      </c>
      <c r="K177" s="18">
        <v>4.3499999999999996</v>
      </c>
      <c r="L177" s="19">
        <f t="shared" si="16"/>
        <v>3.1105020014194133E-2</v>
      </c>
      <c r="M177" s="47">
        <f t="shared" si="12"/>
        <v>14.625754175914702</v>
      </c>
    </row>
    <row r="178" spans="10:13" x14ac:dyDescent="0.25">
      <c r="J178" s="21">
        <f t="shared" si="15"/>
        <v>0.29485714285714287</v>
      </c>
      <c r="K178" s="18">
        <v>4.375</v>
      </c>
      <c r="L178" s="19">
        <f t="shared" si="16"/>
        <v>3.0927277042684456E-2</v>
      </c>
      <c r="M178" s="47">
        <f t="shared" si="12"/>
        <v>14.709810234396974</v>
      </c>
    </row>
    <row r="179" spans="10:13" x14ac:dyDescent="0.25">
      <c r="J179" s="21">
        <f t="shared" si="15"/>
        <v>0.29318181818181815</v>
      </c>
      <c r="K179" s="18">
        <v>4.4000000000000004</v>
      </c>
      <c r="L179" s="19">
        <f t="shared" si="16"/>
        <v>3.0751553877669192E-2</v>
      </c>
      <c r="M179" s="47">
        <f t="shared" si="12"/>
        <v>14.79386629287924</v>
      </c>
    </row>
    <row r="180" spans="10:13" x14ac:dyDescent="0.25">
      <c r="J180" s="21">
        <f t="shared" si="15"/>
        <v>0.29152542372881357</v>
      </c>
      <c r="K180" s="18">
        <v>4.4249999999999998</v>
      </c>
      <c r="L180" s="19">
        <f t="shared" si="16"/>
        <v>3.0577816285139992E-2</v>
      </c>
      <c r="M180" s="47">
        <f t="shared" si="12"/>
        <v>14.877922351361507</v>
      </c>
    </row>
    <row r="181" spans="10:13" x14ac:dyDescent="0.25">
      <c r="J181" s="21">
        <f t="shared" si="15"/>
        <v>0.28988764044943821</v>
      </c>
      <c r="K181" s="18">
        <v>4.45</v>
      </c>
      <c r="L181" s="19">
        <f t="shared" si="16"/>
        <v>3.0406030800392014E-2</v>
      </c>
      <c r="M181" s="47">
        <f t="shared" si="12"/>
        <v>14.961978409843777</v>
      </c>
    </row>
    <row r="182" spans="10:13" x14ac:dyDescent="0.25">
      <c r="J182" s="21">
        <f t="shared" si="15"/>
        <v>0.28826815642458103</v>
      </c>
      <c r="K182" s="18">
        <v>4.4749999999999996</v>
      </c>
      <c r="L182" s="19">
        <f t="shared" si="16"/>
        <v>3.023616470653508E-2</v>
      </c>
      <c r="M182" s="47">
        <f t="shared" si="12"/>
        <v>15.046034468326047</v>
      </c>
    </row>
    <row r="183" spans="10:13" x14ac:dyDescent="0.25">
      <c r="J183" s="21">
        <f t="shared" si="15"/>
        <v>0.28666666666666668</v>
      </c>
      <c r="K183" s="18">
        <v>4.5</v>
      </c>
      <c r="L183" s="19">
        <f t="shared" si="16"/>
        <v>3.0068186013720993E-2</v>
      </c>
      <c r="M183" s="47">
        <f t="shared" si="12"/>
        <v>15.130090526808313</v>
      </c>
    </row>
    <row r="184" spans="10:13" x14ac:dyDescent="0.25">
      <c r="J184" s="21">
        <f t="shared" si="15"/>
        <v>0.2850828729281768</v>
      </c>
      <c r="K184" s="18">
        <v>4.5250000000000004</v>
      </c>
      <c r="L184" s="19">
        <f t="shared" si="16"/>
        <v>2.9902063439059552E-2</v>
      </c>
      <c r="M184" s="47">
        <f t="shared" si="12"/>
        <v>15.214146585290585</v>
      </c>
    </row>
    <row r="185" spans="10:13" x14ac:dyDescent="0.25">
      <c r="J185" s="21">
        <f t="shared" si="15"/>
        <v>0.28351648351648351</v>
      </c>
      <c r="K185" s="18">
        <v>4.55</v>
      </c>
      <c r="L185" s="19">
        <f t="shared" si="16"/>
        <v>2.9737766387196586E-2</v>
      </c>
      <c r="M185" s="47">
        <f t="shared" si="12"/>
        <v>15.298202643772846</v>
      </c>
    </row>
    <row r="186" spans="10:13" x14ac:dyDescent="0.25">
      <c r="J186" s="21">
        <f t="shared" si="15"/>
        <v>0.28196721311475409</v>
      </c>
      <c r="K186" s="18">
        <v>4.5750000000000002</v>
      </c>
      <c r="L186" s="19">
        <f t="shared" si="16"/>
        <v>2.9575264931528844E-2</v>
      </c>
      <c r="M186" s="47">
        <f t="shared" si="12"/>
        <v>15.382258702255122</v>
      </c>
    </row>
    <row r="187" spans="10:13" x14ac:dyDescent="0.25">
      <c r="J187" s="21">
        <f t="shared" si="15"/>
        <v>0.2804347826086957</v>
      </c>
      <c r="K187" s="18">
        <v>4.5999999999999996</v>
      </c>
      <c r="L187" s="19">
        <f t="shared" si="16"/>
        <v>2.9414529796031409E-2</v>
      </c>
      <c r="M187" s="47">
        <f t="shared" si="12"/>
        <v>15.466314760737387</v>
      </c>
    </row>
    <row r="188" spans="10:13" x14ac:dyDescent="0.25">
      <c r="J188" s="21">
        <f t="shared" si="15"/>
        <v>0.2789189189189189</v>
      </c>
      <c r="K188" s="18">
        <v>4.625</v>
      </c>
      <c r="L188" s="19">
        <f t="shared" si="16"/>
        <v>2.9255532337674479E-2</v>
      </c>
      <c r="M188" s="47">
        <f t="shared" si="12"/>
        <v>15.550370819219655</v>
      </c>
    </row>
    <row r="189" spans="10:13" x14ac:dyDescent="0.25">
      <c r="J189" s="21">
        <f t="shared" si="15"/>
        <v>0.27741935483870966</v>
      </c>
      <c r="K189" s="18">
        <v>4.6500000000000004</v>
      </c>
      <c r="L189" s="19">
        <f t="shared" si="16"/>
        <v>2.9098244529407413E-2</v>
      </c>
      <c r="M189" s="47">
        <f t="shared" si="12"/>
        <v>15.634426877701925</v>
      </c>
    </row>
    <row r="190" spans="10:13" x14ac:dyDescent="0.25">
      <c r="J190" s="21">
        <f t="shared" si="15"/>
        <v>0.27593582887700535</v>
      </c>
      <c r="K190" s="18">
        <v>4.6749999999999998</v>
      </c>
      <c r="L190" s="19">
        <f t="shared" si="16"/>
        <v>2.8942638943688658E-2</v>
      </c>
      <c r="M190" s="47">
        <f t="shared" si="12"/>
        <v>15.718482936184195</v>
      </c>
    </row>
    <row r="191" spans="10:13" x14ac:dyDescent="0.25">
      <c r="J191" s="21">
        <f t="shared" si="15"/>
        <v>0.27446808510638299</v>
      </c>
      <c r="K191" s="18">
        <v>4.7</v>
      </c>
      <c r="L191" s="19">
        <f t="shared" si="16"/>
        <v>2.878868873654138E-2</v>
      </c>
      <c r="M191" s="47">
        <f t="shared" si="12"/>
        <v>15.802538994666467</v>
      </c>
    </row>
    <row r="192" spans="10:13" x14ac:dyDescent="0.25">
      <c r="J192" s="21">
        <f t="shared" si="15"/>
        <v>0.27301587301587305</v>
      </c>
      <c r="K192" s="18">
        <v>4.7249999999999996</v>
      </c>
      <c r="L192" s="19">
        <f t="shared" si="16"/>
        <v>2.8636367632115235E-2</v>
      </c>
      <c r="M192" s="47">
        <f t="shared" si="12"/>
        <v>15.886595053148728</v>
      </c>
    </row>
    <row r="193" spans="10:13" x14ac:dyDescent="0.25">
      <c r="J193" s="21">
        <f t="shared" si="15"/>
        <v>0.27157894736842109</v>
      </c>
      <c r="K193" s="18">
        <v>4.75</v>
      </c>
      <c r="L193" s="19">
        <f t="shared" si="16"/>
        <v>2.848564990773568E-2</v>
      </c>
      <c r="M193" s="47">
        <f t="shared" si="12"/>
        <v>15.970651111631</v>
      </c>
    </row>
    <row r="194" spans="10:13" x14ac:dyDescent="0.25">
      <c r="J194" s="21">
        <f t="shared" si="15"/>
        <v>0.27015706806282719</v>
      </c>
      <c r="K194" s="18">
        <v>4.7750000000000004</v>
      </c>
      <c r="L194" s="19">
        <f t="shared" si="16"/>
        <v>2.8336510379422922E-2</v>
      </c>
      <c r="M194" s="47">
        <f t="shared" si="12"/>
        <v>16.054707170113268</v>
      </c>
    </row>
    <row r="195" spans="10:13" x14ac:dyDescent="0.25">
      <c r="J195" s="21">
        <f t="shared" si="15"/>
        <v>0.26875000000000004</v>
      </c>
      <c r="K195" s="18">
        <v>4.8</v>
      </c>
      <c r="L195" s="19">
        <f t="shared" si="16"/>
        <v>2.8188924387863433E-2</v>
      </c>
      <c r="M195" s="47">
        <f t="shared" si="12"/>
        <v>16.138763228595536</v>
      </c>
    </row>
    <row r="196" spans="10:13" x14ac:dyDescent="0.25">
      <c r="J196" s="21">
        <f t="shared" si="15"/>
        <v>0.26735751295336785</v>
      </c>
      <c r="K196" s="18">
        <v>4.8250000000000002</v>
      </c>
      <c r="L196" s="19">
        <f t="shared" si="16"/>
        <v>2.8042867784817502E-2</v>
      </c>
      <c r="M196" s="47">
        <f t="shared" ref="M196:M259" si="17">IF($B$38=1,L196*981*K196^2/(4*PI()^2),"")</f>
        <v>16.222819287077801</v>
      </c>
    </row>
    <row r="197" spans="10:13" x14ac:dyDescent="0.25">
      <c r="J197" s="21">
        <f t="shared" si="15"/>
        <v>0.26597938144329902</v>
      </c>
      <c r="K197" s="18">
        <v>4.8499999999999996</v>
      </c>
      <c r="L197" s="19">
        <f t="shared" si="16"/>
        <v>2.7898316919947323E-2</v>
      </c>
      <c r="M197" s="47">
        <f t="shared" si="17"/>
        <v>16.306875345560076</v>
      </c>
    </row>
    <row r="198" spans="10:13" x14ac:dyDescent="0.25">
      <c r="J198" s="21">
        <f t="shared" si="15"/>
        <v>0.26461538461538464</v>
      </c>
      <c r="K198" s="18">
        <v>4.875</v>
      </c>
      <c r="L198" s="19">
        <f t="shared" si="16"/>
        <v>2.775524862805015E-2</v>
      </c>
      <c r="M198" s="47">
        <f t="shared" si="17"/>
        <v>16.390931404042341</v>
      </c>
    </row>
    <row r="199" spans="10:13" x14ac:dyDescent="0.25">
      <c r="J199" s="21">
        <f t="shared" si="15"/>
        <v>0.26326530612244897</v>
      </c>
      <c r="K199" s="18">
        <v>4.9000000000000004</v>
      </c>
      <c r="L199" s="19">
        <f t="shared" si="16"/>
        <v>2.7613640216682542E-2</v>
      </c>
      <c r="M199" s="47">
        <f t="shared" si="17"/>
        <v>16.474987462524609</v>
      </c>
    </row>
    <row r="200" spans="10:13" x14ac:dyDescent="0.25">
      <c r="J200" s="21">
        <f t="shared" si="15"/>
        <v>0.26192893401015233</v>
      </c>
      <c r="K200" s="18">
        <v>4.9249999999999998</v>
      </c>
      <c r="L200" s="19">
        <f t="shared" si="16"/>
        <v>2.7473469454161317E-2</v>
      </c>
      <c r="M200" s="47">
        <f t="shared" si="17"/>
        <v>16.559043521006878</v>
      </c>
    </row>
    <row r="201" spans="10:13" x14ac:dyDescent="0.25">
      <c r="J201" s="21">
        <f t="shared" si="15"/>
        <v>0.26060606060606062</v>
      </c>
      <c r="K201" s="18">
        <v>4.95</v>
      </c>
      <c r="L201" s="19">
        <f t="shared" si="16"/>
        <v>2.7334714557928175E-2</v>
      </c>
      <c r="M201" s="47">
        <f t="shared" si="17"/>
        <v>16.643099579489149</v>
      </c>
    </row>
    <row r="202" spans="10:13" x14ac:dyDescent="0.25">
      <c r="J202" s="21">
        <f t="shared" si="15"/>
        <v>0.25929648241206033</v>
      </c>
      <c r="K202" s="18">
        <v>4.9749999999999996</v>
      </c>
      <c r="L202" s="19">
        <f t="shared" si="16"/>
        <v>2.7197354183265222E-2</v>
      </c>
      <c r="M202" s="47">
        <f t="shared" si="17"/>
        <v>16.727155637971411</v>
      </c>
    </row>
    <row r="203" spans="10:13" x14ac:dyDescent="0.25">
      <c r="J203" s="21">
        <f t="shared" si="15"/>
        <v>0.25800000000000001</v>
      </c>
      <c r="K203" s="18">
        <v>5</v>
      </c>
      <c r="L203" s="19">
        <f t="shared" si="16"/>
        <v>2.7061367412348897E-2</v>
      </c>
      <c r="M203" s="47">
        <f t="shared" si="17"/>
        <v>16.811211696453686</v>
      </c>
    </row>
    <row r="204" spans="10:13" x14ac:dyDescent="0.25">
      <c r="J204" s="21">
        <f t="shared" si="15"/>
        <v>0.25671641791044775</v>
      </c>
      <c r="K204" s="18">
        <v>5.0250000000000004</v>
      </c>
      <c r="L204" s="19">
        <f t="shared" si="16"/>
        <v>2.6926733743630738E-2</v>
      </c>
      <c r="M204" s="47">
        <f t="shared" si="17"/>
        <v>16.895267754935954</v>
      </c>
    </row>
    <row r="205" spans="10:13" x14ac:dyDescent="0.25">
      <c r="J205" s="21">
        <f t="shared" si="15"/>
        <v>0.25544554455445545</v>
      </c>
      <c r="K205" s="18">
        <v>5.05</v>
      </c>
      <c r="L205" s="19">
        <f t="shared" si="16"/>
        <v>2.679343308153356E-2</v>
      </c>
      <c r="M205" s="47">
        <f t="shared" si="17"/>
        <v>16.979323813418219</v>
      </c>
    </row>
    <row r="206" spans="10:13" x14ac:dyDescent="0.25">
      <c r="J206" s="21">
        <f t="shared" si="15"/>
        <v>0.2541871921182266</v>
      </c>
      <c r="K206" s="18">
        <v>5.0750000000000002</v>
      </c>
      <c r="L206" s="19">
        <f t="shared" si="16"/>
        <v>2.6661445726452113E-2</v>
      </c>
      <c r="M206" s="47">
        <f t="shared" si="17"/>
        <v>17.063379871900487</v>
      </c>
    </row>
    <row r="207" spans="10:13" x14ac:dyDescent="0.25">
      <c r="J207" s="21">
        <f t="shared" si="15"/>
        <v>0.25294117647058828</v>
      </c>
      <c r="K207" s="18">
        <v>5.0999999999999996</v>
      </c>
      <c r="L207" s="19">
        <f t="shared" si="16"/>
        <v>2.6530752365047941E-2</v>
      </c>
      <c r="M207" s="47">
        <f t="shared" si="17"/>
        <v>17.147435930382759</v>
      </c>
    </row>
    <row r="208" spans="10:13" x14ac:dyDescent="0.25">
      <c r="J208" s="21">
        <f t="shared" si="15"/>
        <v>0.25170731707317073</v>
      </c>
      <c r="K208" s="18">
        <v>5.125</v>
      </c>
      <c r="L208" s="19">
        <f t="shared" si="16"/>
        <v>2.6401334060828192E-2</v>
      </c>
      <c r="M208" s="47">
        <f t="shared" si="17"/>
        <v>17.231491988865027</v>
      </c>
    </row>
    <row r="209" spans="10:13" x14ac:dyDescent="0.25">
      <c r="J209" s="21">
        <f t="shared" si="15"/>
        <v>0.25048543689320385</v>
      </c>
      <c r="K209" s="18">
        <v>5.15</v>
      </c>
      <c r="L209" s="19">
        <f t="shared" si="16"/>
        <v>2.6273172244998925E-2</v>
      </c>
      <c r="M209" s="47">
        <f t="shared" si="17"/>
        <v>17.315548047347296</v>
      </c>
    </row>
    <row r="210" spans="10:13" x14ac:dyDescent="0.25">
      <c r="J210" s="21">
        <f t="shared" si="15"/>
        <v>0.24927536231884059</v>
      </c>
      <c r="K210" s="18">
        <v>5.1749999999999998</v>
      </c>
      <c r="L210" s="19">
        <f t="shared" si="16"/>
        <v>2.6146248707583471E-2</v>
      </c>
      <c r="M210" s="47">
        <f t="shared" si="17"/>
        <v>17.39960410582956</v>
      </c>
    </row>
    <row r="211" spans="10:13" x14ac:dyDescent="0.25">
      <c r="J211" s="21">
        <f t="shared" si="15"/>
        <v>0.24807692307692308</v>
      </c>
      <c r="K211" s="18">
        <v>5.2</v>
      </c>
      <c r="L211" s="19">
        <f t="shared" si="16"/>
        <v>2.6020545588797014E-2</v>
      </c>
      <c r="M211" s="47">
        <f t="shared" si="17"/>
        <v>17.483660164311832</v>
      </c>
    </row>
    <row r="212" spans="10:13" x14ac:dyDescent="0.25">
      <c r="J212" s="21">
        <f t="shared" si="15"/>
        <v>0.24688995215311008</v>
      </c>
      <c r="K212" s="18">
        <v>5.2249999999999996</v>
      </c>
      <c r="L212" s="19">
        <f t="shared" si="16"/>
        <v>2.5896045370668804E-2</v>
      </c>
      <c r="M212" s="47">
        <f t="shared" si="17"/>
        <v>17.5677162227941</v>
      </c>
    </row>
    <row r="213" spans="10:13" x14ac:dyDescent="0.25">
      <c r="J213" s="21">
        <f t="shared" si="15"/>
        <v>0.24571428571428572</v>
      </c>
      <c r="K213" s="18">
        <v>5.25</v>
      </c>
      <c r="L213" s="19">
        <f t="shared" si="16"/>
        <v>2.577273086890371E-2</v>
      </c>
      <c r="M213" s="47">
        <f t="shared" si="17"/>
        <v>17.651772281276369</v>
      </c>
    </row>
    <row r="214" spans="10:13" x14ac:dyDescent="0.25">
      <c r="J214" s="21">
        <f t="shared" si="15"/>
        <v>0.24454976303317535</v>
      </c>
      <c r="K214" s="18">
        <v>5.2750000000000004</v>
      </c>
      <c r="L214" s="19">
        <f t="shared" si="16"/>
        <v>2.5650585224975254E-2</v>
      </c>
      <c r="M214" s="47">
        <f t="shared" si="17"/>
        <v>17.735828339758633</v>
      </c>
    </row>
    <row r="215" spans="10:13" x14ac:dyDescent="0.25">
      <c r="J215" s="21">
        <f t="shared" si="15"/>
        <v>0.24339622641509434</v>
      </c>
      <c r="K215" s="18">
        <v>5.3</v>
      </c>
      <c r="L215" s="19">
        <f t="shared" si="16"/>
        <v>2.5529591898442353E-2</v>
      </c>
      <c r="M215" s="47">
        <f t="shared" si="17"/>
        <v>17.819884398240905</v>
      </c>
    </row>
    <row r="216" spans="10:13" x14ac:dyDescent="0.25">
      <c r="J216" s="21">
        <f t="shared" si="15"/>
        <v>0.24225352112676057</v>
      </c>
      <c r="K216" s="18">
        <v>5.3250000000000002</v>
      </c>
      <c r="L216" s="19">
        <f t="shared" si="16"/>
        <v>2.5409734659482531E-2</v>
      </c>
      <c r="M216" s="47">
        <f t="shared" si="17"/>
        <v>17.903940456723173</v>
      </c>
    </row>
    <row r="217" spans="10:13" x14ac:dyDescent="0.25">
      <c r="J217" s="21">
        <f t="shared" si="15"/>
        <v>0.24112149532710284</v>
      </c>
      <c r="K217" s="18">
        <v>5.35</v>
      </c>
      <c r="L217" s="19">
        <f t="shared" si="16"/>
        <v>2.5290997581634483E-2</v>
      </c>
      <c r="M217" s="47">
        <f t="shared" si="17"/>
        <v>17.987996515205442</v>
      </c>
    </row>
    <row r="218" spans="10:13" x14ac:dyDescent="0.25">
      <c r="J218" s="21">
        <f t="shared" si="15"/>
        <v>0.24000000000000044</v>
      </c>
      <c r="K218" s="18">
        <v>5.3749999999999902</v>
      </c>
      <c r="L218" s="19">
        <f t="shared" si="16"/>
        <v>2.5173365034743204E-2</v>
      </c>
      <c r="M218" s="47">
        <f t="shared" si="17"/>
        <v>18.072052573687674</v>
      </c>
    </row>
    <row r="219" spans="10:13" x14ac:dyDescent="0.25">
      <c r="J219" s="21">
        <f t="shared" si="15"/>
        <v>0.23888888888888934</v>
      </c>
      <c r="K219" s="18">
        <v>5.3999999999999897</v>
      </c>
      <c r="L219" s="19">
        <f t="shared" si="16"/>
        <v>2.5056821678100874E-2</v>
      </c>
      <c r="M219" s="47">
        <f t="shared" si="17"/>
        <v>18.156108632169943</v>
      </c>
    </row>
    <row r="220" spans="10:13" x14ac:dyDescent="0.25">
      <c r="J220" s="21">
        <f t="shared" si="15"/>
        <v>0.23778801843318018</v>
      </c>
      <c r="K220" s="18">
        <v>5.4249999999999901</v>
      </c>
      <c r="L220" s="19">
        <f t="shared" si="16"/>
        <v>2.4941352453777828E-2</v>
      </c>
      <c r="M220" s="47">
        <f t="shared" si="17"/>
        <v>18.240164690652211</v>
      </c>
    </row>
    <row r="221" spans="10:13" x14ac:dyDescent="0.25">
      <c r="J221" s="21">
        <f t="shared" si="15"/>
        <v>0.23669724770642245</v>
      </c>
      <c r="K221" s="18">
        <v>5.4499999999999904</v>
      </c>
      <c r="L221" s="19">
        <f t="shared" si="16"/>
        <v>2.4826942580136645E-2</v>
      </c>
      <c r="M221" s="47">
        <f t="shared" si="17"/>
        <v>18.324220749134483</v>
      </c>
    </row>
    <row r="222" spans="10:13" x14ac:dyDescent="0.25">
      <c r="J222" s="21">
        <f t="shared" si="15"/>
        <v>0.23561643835616483</v>
      </c>
      <c r="K222" s="18">
        <v>5.4749999999999899</v>
      </c>
      <c r="L222" s="19">
        <f t="shared" si="16"/>
        <v>2.4713577545524151E-2</v>
      </c>
      <c r="M222" s="47">
        <f t="shared" si="17"/>
        <v>18.408276807616751</v>
      </c>
    </row>
    <row r="223" spans="10:13" x14ac:dyDescent="0.25">
      <c r="J223" s="21">
        <f t="shared" si="15"/>
        <v>0.23454545454545497</v>
      </c>
      <c r="K223" s="18">
        <v>5.4999999999999902</v>
      </c>
      <c r="L223" s="19">
        <f t="shared" si="16"/>
        <v>2.4601243102135403E-2</v>
      </c>
      <c r="M223" s="47">
        <f t="shared" si="17"/>
        <v>18.492332866099019</v>
      </c>
    </row>
    <row r="224" spans="10:13" x14ac:dyDescent="0.25">
      <c r="J224" s="21">
        <f t="shared" si="15"/>
        <v>0.23348416289592805</v>
      </c>
      <c r="K224" s="18">
        <v>5.5249999999999897</v>
      </c>
      <c r="L224" s="19">
        <f t="shared" si="16"/>
        <v>2.4489925260044294E-2</v>
      </c>
      <c r="M224" s="47">
        <f t="shared" si="17"/>
        <v>18.576388924581288</v>
      </c>
    </row>
    <row r="225" spans="10:13" x14ac:dyDescent="0.25">
      <c r="J225" s="21">
        <f t="shared" si="15"/>
        <v>0.23243243243243286</v>
      </c>
      <c r="K225" s="18">
        <v>5.5499999999999901</v>
      </c>
      <c r="L225" s="19">
        <f t="shared" si="16"/>
        <v>2.4379610281395445E-2</v>
      </c>
      <c r="M225" s="47">
        <f t="shared" si="17"/>
        <v>18.660444983063552</v>
      </c>
    </row>
    <row r="226" spans="10:13" x14ac:dyDescent="0.25">
      <c r="J226" s="21">
        <f t="shared" si="15"/>
        <v>0.23139013452914839</v>
      </c>
      <c r="K226" s="18">
        <v>5.5749999999999904</v>
      </c>
      <c r="L226" s="19">
        <f t="shared" si="16"/>
        <v>2.4270284674752417E-2</v>
      </c>
      <c r="M226" s="47">
        <f t="shared" si="17"/>
        <v>18.744501041545828</v>
      </c>
    </row>
    <row r="227" spans="10:13" x14ac:dyDescent="0.25">
      <c r="J227" s="21">
        <f t="shared" si="15"/>
        <v>0.23035714285714329</v>
      </c>
      <c r="K227" s="18">
        <v>5.5999999999999899</v>
      </c>
      <c r="L227" s="19">
        <f t="shared" si="16"/>
        <v>2.4161935189597274E-2</v>
      </c>
      <c r="M227" s="47">
        <f t="shared" si="17"/>
        <v>18.828557100028092</v>
      </c>
    </row>
    <row r="228" spans="10:13" x14ac:dyDescent="0.25">
      <c r="J228" s="21">
        <f t="shared" si="15"/>
        <v>0.22933333333333375</v>
      </c>
      <c r="K228" s="18">
        <v>5.6249999999999902</v>
      </c>
      <c r="L228" s="19">
        <f t="shared" si="16"/>
        <v>2.4054548810976836E-2</v>
      </c>
      <c r="M228" s="47">
        <f t="shared" si="17"/>
        <v>18.912613158510361</v>
      </c>
    </row>
    <row r="229" spans="10:13" x14ac:dyDescent="0.25">
      <c r="J229" s="21">
        <f t="shared" si="15"/>
        <v>0.22831858407079689</v>
      </c>
      <c r="K229" s="18">
        <v>5.6499999999999897</v>
      </c>
      <c r="L229" s="19">
        <f t="shared" si="16"/>
        <v>2.3948112754291102E-2</v>
      </c>
      <c r="M229" s="47">
        <f t="shared" si="17"/>
        <v>18.996669216992625</v>
      </c>
    </row>
    <row r="230" spans="10:13" x14ac:dyDescent="0.25">
      <c r="J230" s="21">
        <f t="shared" ref="J230:J293" si="18">IF(K230&lt;$H$6,1+((3*$B$23-3.8)*($B$4-1.25)+1.3)*K230/$H$6,IF(K230&lt;$H$7,$H$11,0.215*$B$4*(5*$B$23-1)/K230))</f>
        <v>0.22731277533039687</v>
      </c>
      <c r="K230" s="18">
        <v>5.6749999999999901</v>
      </c>
      <c r="L230" s="19">
        <f t="shared" ref="L230:L293" si="19">$H$3*IF(K230&lt;$H$6,$B$11*J230*$B$37*(1+K230/$H$6*($B$37*$H$11-1))/($B$37*J230),$B$11*J230*$B$37)</f>
        <v>2.3842614460219333E-2</v>
      </c>
      <c r="M230" s="47">
        <f t="shared" si="17"/>
        <v>19.080725275474897</v>
      </c>
    </row>
    <row r="231" spans="10:13" x14ac:dyDescent="0.25">
      <c r="J231" s="21">
        <f t="shared" si="18"/>
        <v>0.22631578947368461</v>
      </c>
      <c r="K231" s="18">
        <v>5.6999999999999904</v>
      </c>
      <c r="L231" s="19">
        <f t="shared" si="19"/>
        <v>2.3738041589779772E-2</v>
      </c>
      <c r="M231" s="47">
        <f t="shared" si="17"/>
        <v>19.164781333957166</v>
      </c>
    </row>
    <row r="232" spans="10:13" x14ac:dyDescent="0.25">
      <c r="J232" s="21">
        <f t="shared" si="18"/>
        <v>0.22532751091703096</v>
      </c>
      <c r="K232" s="18">
        <v>5.7249999999999899</v>
      </c>
      <c r="L232" s="19">
        <f t="shared" si="19"/>
        <v>2.3634382019518726E-2</v>
      </c>
      <c r="M232" s="47">
        <f t="shared" si="17"/>
        <v>19.24883739243943</v>
      </c>
    </row>
    <row r="233" spans="10:13" x14ac:dyDescent="0.25">
      <c r="J233" s="21">
        <f t="shared" si="18"/>
        <v>0.22434782608695691</v>
      </c>
      <c r="K233" s="18">
        <v>5.7499999999999902</v>
      </c>
      <c r="L233" s="19">
        <f t="shared" si="19"/>
        <v>2.3531623836825166E-2</v>
      </c>
      <c r="M233" s="47">
        <f t="shared" si="17"/>
        <v>19.332893450921702</v>
      </c>
    </row>
    <row r="234" spans="10:13" x14ac:dyDescent="0.25">
      <c r="J234" s="21">
        <f t="shared" si="18"/>
        <v>0.22337662337662378</v>
      </c>
      <c r="K234" s="18">
        <v>5.7749999999999897</v>
      </c>
      <c r="L234" s="19">
        <f t="shared" si="19"/>
        <v>2.342975533536705E-2</v>
      </c>
      <c r="M234" s="47">
        <f t="shared" si="17"/>
        <v>19.416949509403967</v>
      </c>
    </row>
    <row r="235" spans="10:13" x14ac:dyDescent="0.25">
      <c r="J235" s="21">
        <f t="shared" si="18"/>
        <v>0.22241379310344866</v>
      </c>
      <c r="K235" s="18">
        <v>5.7999999999999901</v>
      </c>
      <c r="L235" s="19">
        <f t="shared" si="19"/>
        <v>2.3328765010645638E-2</v>
      </c>
      <c r="M235" s="47">
        <f t="shared" si="17"/>
        <v>19.501005567886242</v>
      </c>
    </row>
    <row r="236" spans="10:13" x14ac:dyDescent="0.25">
      <c r="J236" s="21">
        <f t="shared" si="18"/>
        <v>0.22145922746781152</v>
      </c>
      <c r="K236" s="18">
        <v>5.8249999999999904</v>
      </c>
      <c r="L236" s="19">
        <f t="shared" si="19"/>
        <v>2.3228641555664325E-2</v>
      </c>
      <c r="M236" s="47">
        <f t="shared" si="17"/>
        <v>19.585061626368507</v>
      </c>
    </row>
    <row r="237" spans="10:13" x14ac:dyDescent="0.25">
      <c r="J237" s="21">
        <f t="shared" si="18"/>
        <v>0.2205128205128209</v>
      </c>
      <c r="K237" s="18">
        <v>5.8499999999999899</v>
      </c>
      <c r="L237" s="19">
        <f t="shared" si="19"/>
        <v>2.3129373856708494E-2</v>
      </c>
      <c r="M237" s="47">
        <f t="shared" si="17"/>
        <v>19.669117684850775</v>
      </c>
    </row>
    <row r="238" spans="10:13" x14ac:dyDescent="0.25">
      <c r="J238" s="21">
        <f t="shared" si="18"/>
        <v>0.21957446808510675</v>
      </c>
      <c r="K238" s="18">
        <v>5.8749999999999902</v>
      </c>
      <c r="L238" s="19">
        <f t="shared" si="19"/>
        <v>2.3030950989233141E-2</v>
      </c>
      <c r="M238" s="47">
        <f t="shared" si="17"/>
        <v>19.753173743333047</v>
      </c>
    </row>
    <row r="239" spans="10:13" x14ac:dyDescent="0.25">
      <c r="J239" s="21">
        <f t="shared" si="18"/>
        <v>0.21864406779661055</v>
      </c>
      <c r="K239" s="18">
        <v>5.8999999999999897</v>
      </c>
      <c r="L239" s="19">
        <f t="shared" si="19"/>
        <v>2.2933362213855037E-2</v>
      </c>
      <c r="M239" s="47">
        <f t="shared" si="17"/>
        <v>19.837229801815312</v>
      </c>
    </row>
    <row r="240" spans="10:13" x14ac:dyDescent="0.25">
      <c r="J240" s="21">
        <f t="shared" si="18"/>
        <v>0.21772151898734216</v>
      </c>
      <c r="K240" s="18">
        <v>5.9249999999999901</v>
      </c>
      <c r="L240" s="19">
        <f t="shared" si="19"/>
        <v>2.2836596972446364E-2</v>
      </c>
      <c r="M240" s="47">
        <f t="shared" si="17"/>
        <v>19.921285860297584</v>
      </c>
    </row>
    <row r="241" spans="10:13" x14ac:dyDescent="0.25">
      <c r="J241" s="21">
        <f t="shared" si="18"/>
        <v>0.216806722689076</v>
      </c>
      <c r="K241" s="18">
        <v>5.9499999999999904</v>
      </c>
      <c r="L241" s="19">
        <f t="shared" si="19"/>
        <v>2.2740644884326842E-2</v>
      </c>
      <c r="M241" s="47">
        <f t="shared" si="17"/>
        <v>20.005341918779852</v>
      </c>
    </row>
    <row r="242" spans="10:13" x14ac:dyDescent="0.25">
      <c r="J242" s="21">
        <f t="shared" si="18"/>
        <v>0.21589958158995853</v>
      </c>
      <c r="K242" s="18">
        <v>5.9749999999999899</v>
      </c>
      <c r="L242" s="19">
        <f t="shared" si="19"/>
        <v>2.2645495742551414E-2</v>
      </c>
      <c r="M242" s="47">
        <f t="shared" si="17"/>
        <v>20.089397977262117</v>
      </c>
    </row>
    <row r="243" spans="10:13" x14ac:dyDescent="0.25">
      <c r="J243" s="21">
        <f t="shared" si="18"/>
        <v>0.21500000000000036</v>
      </c>
      <c r="K243" s="18">
        <v>5.9999999999999902</v>
      </c>
      <c r="L243" s="19">
        <f t="shared" si="19"/>
        <v>2.2551139510290783E-2</v>
      </c>
      <c r="M243" s="47">
        <f t="shared" si="17"/>
        <v>20.173454035744388</v>
      </c>
    </row>
    <row r="244" spans="10:13" x14ac:dyDescent="0.25">
      <c r="J244" s="21">
        <f t="shared" si="18"/>
        <v>0.21410788381742776</v>
      </c>
      <c r="K244" s="18">
        <v>6.0249999999999897</v>
      </c>
      <c r="L244" s="19">
        <f t="shared" si="19"/>
        <v>2.2457566317302027E-2</v>
      </c>
      <c r="M244" s="47">
        <f t="shared" si="17"/>
        <v>20.257510094226657</v>
      </c>
    </row>
    <row r="245" spans="10:13" x14ac:dyDescent="0.25">
      <c r="J245" s="21">
        <f t="shared" si="18"/>
        <v>0.21322314049586813</v>
      </c>
      <c r="K245" s="18">
        <v>6.0499999999999901</v>
      </c>
      <c r="L245" s="19">
        <f t="shared" si="19"/>
        <v>2.2364766456486728E-2</v>
      </c>
      <c r="M245" s="47">
        <f t="shared" si="17"/>
        <v>20.341566152708925</v>
      </c>
    </row>
    <row r="246" spans="10:13" x14ac:dyDescent="0.25">
      <c r="J246" s="21">
        <f t="shared" si="18"/>
        <v>0.21234567901234602</v>
      </c>
      <c r="K246" s="18">
        <v>6.0749999999999904</v>
      </c>
      <c r="L246" s="19">
        <f t="shared" si="19"/>
        <v>2.2272730380534105E-2</v>
      </c>
      <c r="M246" s="47">
        <f t="shared" si="17"/>
        <v>20.425622211191193</v>
      </c>
    </row>
    <row r="247" spans="10:13" x14ac:dyDescent="0.25">
      <c r="J247" s="21">
        <f t="shared" si="18"/>
        <v>0.21147540983606594</v>
      </c>
      <c r="K247" s="18">
        <v>6.0999999999999899</v>
      </c>
      <c r="L247" s="19">
        <f t="shared" si="19"/>
        <v>2.2181448698646671E-2</v>
      </c>
      <c r="M247" s="47">
        <f t="shared" si="17"/>
        <v>20.509678269673454</v>
      </c>
    </row>
    <row r="248" spans="10:13" x14ac:dyDescent="0.25">
      <c r="J248" s="21">
        <f t="shared" si="18"/>
        <v>0.21061224489795952</v>
      </c>
      <c r="K248" s="18">
        <v>6.1249999999999902</v>
      </c>
      <c r="L248" s="19">
        <f t="shared" si="19"/>
        <v>2.2090912173346071E-2</v>
      </c>
      <c r="M248" s="47">
        <f t="shared" si="17"/>
        <v>20.59373432815573</v>
      </c>
    </row>
    <row r="249" spans="10:13" x14ac:dyDescent="0.25">
      <c r="J249" s="21">
        <f t="shared" si="18"/>
        <v>0.20975609756097596</v>
      </c>
      <c r="K249" s="18">
        <v>6.1499999999999897</v>
      </c>
      <c r="L249" s="19">
        <f t="shared" si="19"/>
        <v>2.2001111717356858E-2</v>
      </c>
      <c r="M249" s="47">
        <f t="shared" si="17"/>
        <v>20.677790386637991</v>
      </c>
    </row>
    <row r="250" spans="10:13" x14ac:dyDescent="0.25">
      <c r="J250" s="21">
        <f t="shared" si="18"/>
        <v>0.20890688259109347</v>
      </c>
      <c r="K250" s="18">
        <v>6.1749999999999901</v>
      </c>
      <c r="L250" s="19">
        <f t="shared" si="19"/>
        <v>2.1912038390565942E-2</v>
      </c>
      <c r="M250" s="47">
        <f t="shared" si="17"/>
        <v>20.761846445120263</v>
      </c>
    </row>
    <row r="251" spans="10:13" x14ac:dyDescent="0.25">
      <c r="J251" s="21">
        <f t="shared" si="18"/>
        <v>0.2080645161290326</v>
      </c>
      <c r="K251" s="18">
        <v>6.1999999999999904</v>
      </c>
      <c r="L251" s="19">
        <f t="shared" si="19"/>
        <v>2.1823683397055597E-2</v>
      </c>
      <c r="M251" s="47">
        <f t="shared" si="17"/>
        <v>20.845902503602538</v>
      </c>
    </row>
    <row r="252" spans="10:13" x14ac:dyDescent="0.25">
      <c r="J252" s="21">
        <f t="shared" si="18"/>
        <v>0.20722891566265095</v>
      </c>
      <c r="K252" s="18">
        <v>6.2249999999999899</v>
      </c>
      <c r="L252" s="19">
        <f t="shared" si="19"/>
        <v>2.1736038082207986E-2</v>
      </c>
      <c r="M252" s="47">
        <f t="shared" si="17"/>
        <v>20.929958562084803</v>
      </c>
    </row>
    <row r="253" spans="10:13" x14ac:dyDescent="0.25">
      <c r="J253" s="21">
        <f t="shared" si="18"/>
        <v>0.20640000000000033</v>
      </c>
      <c r="K253" s="18">
        <v>6.2499999999999902</v>
      </c>
      <c r="L253" s="19">
        <f t="shared" si="19"/>
        <v>2.1649093929879151E-2</v>
      </c>
      <c r="M253" s="47">
        <f t="shared" si="17"/>
        <v>21.014014620567071</v>
      </c>
    </row>
    <row r="254" spans="10:13" x14ac:dyDescent="0.25">
      <c r="J254" s="21">
        <f t="shared" si="18"/>
        <v>0.20557768924302824</v>
      </c>
      <c r="K254" s="18">
        <v>6.2749999999999897</v>
      </c>
      <c r="L254" s="19">
        <f t="shared" si="19"/>
        <v>2.156284255964059E-2</v>
      </c>
      <c r="M254" s="47">
        <f t="shared" si="17"/>
        <v>21.098070679049339</v>
      </c>
    </row>
    <row r="255" spans="10:13" x14ac:dyDescent="0.25">
      <c r="J255" s="21">
        <f t="shared" si="18"/>
        <v>0.20476190476190509</v>
      </c>
      <c r="K255" s="18">
        <v>6.2999999999999901</v>
      </c>
      <c r="L255" s="19">
        <f t="shared" si="19"/>
        <v>2.1477275724086458E-2</v>
      </c>
      <c r="M255" s="47">
        <f t="shared" si="17"/>
        <v>21.182126737531604</v>
      </c>
    </row>
    <row r="256" spans="10:13" x14ac:dyDescent="0.25">
      <c r="J256" s="21">
        <f t="shared" si="18"/>
        <v>0.2039525691699608</v>
      </c>
      <c r="K256" s="18">
        <v>6.3249999999999904</v>
      </c>
      <c r="L256" s="19">
        <f t="shared" si="19"/>
        <v>2.1392385306204693E-2</v>
      </c>
      <c r="M256" s="47">
        <f t="shared" si="17"/>
        <v>21.266182796013879</v>
      </c>
    </row>
    <row r="257" spans="10:13" x14ac:dyDescent="0.25">
      <c r="J257" s="21">
        <f t="shared" si="18"/>
        <v>0.20314960629921291</v>
      </c>
      <c r="K257" s="18">
        <v>6.3499999999999899</v>
      </c>
      <c r="L257" s="19">
        <f t="shared" si="19"/>
        <v>2.1308163316810184E-2</v>
      </c>
      <c r="M257" s="47">
        <f t="shared" si="17"/>
        <v>21.350238854496141</v>
      </c>
    </row>
    <row r="258" spans="10:13" x14ac:dyDescent="0.25">
      <c r="J258" s="21">
        <f t="shared" si="18"/>
        <v>0.2023529411764709</v>
      </c>
      <c r="K258" s="18">
        <v>6.3749999999999902</v>
      </c>
      <c r="L258" s="19">
        <f t="shared" si="19"/>
        <v>2.1224601892038383E-2</v>
      </c>
      <c r="M258" s="47">
        <f t="shared" si="17"/>
        <v>21.434294912978412</v>
      </c>
    </row>
    <row r="259" spans="10:13" x14ac:dyDescent="0.25">
      <c r="J259" s="21">
        <f t="shared" si="18"/>
        <v>0.20156250000000034</v>
      </c>
      <c r="K259" s="18">
        <v>6.3999999999999897</v>
      </c>
      <c r="L259" s="19">
        <f t="shared" si="19"/>
        <v>2.1141693290897608E-2</v>
      </c>
      <c r="M259" s="47">
        <f t="shared" si="17"/>
        <v>21.518350971460677</v>
      </c>
    </row>
    <row r="260" spans="10:13" x14ac:dyDescent="0.25">
      <c r="J260" s="21">
        <f t="shared" si="18"/>
        <v>0.20077821011673183</v>
      </c>
      <c r="K260" s="18">
        <v>6.4249999999999901</v>
      </c>
      <c r="L260" s="19">
        <f t="shared" si="19"/>
        <v>2.105942989287855E-2</v>
      </c>
      <c r="M260" s="47">
        <f t="shared" ref="M260:M323" si="20">IF($B$38=1,L260*981*K260^2/(4*PI()^2),"")</f>
        <v>21.602407029942949</v>
      </c>
    </row>
    <row r="261" spans="10:13" x14ac:dyDescent="0.25">
      <c r="J261" s="21">
        <f t="shared" si="18"/>
        <v>0.20000000000000032</v>
      </c>
      <c r="K261" s="18">
        <v>6.4499999999999904</v>
      </c>
      <c r="L261" s="19">
        <f t="shared" si="19"/>
        <v>2.0977804195619332E-2</v>
      </c>
      <c r="M261" s="47">
        <f t="shared" si="20"/>
        <v>21.686463088425224</v>
      </c>
    </row>
    <row r="262" spans="10:13" x14ac:dyDescent="0.25">
      <c r="J262" s="21">
        <f t="shared" si="18"/>
        <v>0.19922779922779954</v>
      </c>
      <c r="K262" s="18">
        <v>6.4749999999999899</v>
      </c>
      <c r="L262" s="19">
        <f t="shared" si="19"/>
        <v>2.0896808812624661E-2</v>
      </c>
      <c r="M262" s="47">
        <f t="shared" si="20"/>
        <v>21.770519146907482</v>
      </c>
    </row>
    <row r="263" spans="10:13" x14ac:dyDescent="0.25">
      <c r="J263" s="21">
        <f t="shared" si="18"/>
        <v>0.19846153846153877</v>
      </c>
      <c r="K263" s="18">
        <v>6.4999999999999902</v>
      </c>
      <c r="L263" s="19">
        <f t="shared" si="19"/>
        <v>2.0816436471037644E-2</v>
      </c>
      <c r="M263" s="47">
        <f t="shared" si="20"/>
        <v>21.854575205389757</v>
      </c>
    </row>
    <row r="264" spans="10:13" x14ac:dyDescent="0.25">
      <c r="J264" s="21">
        <f t="shared" si="18"/>
        <v>0.19770114942528769</v>
      </c>
      <c r="K264" s="18">
        <v>6.5249999999999897</v>
      </c>
      <c r="L264" s="19">
        <f t="shared" si="19"/>
        <v>2.0736680009462789E-2</v>
      </c>
      <c r="M264" s="47">
        <f t="shared" si="20"/>
        <v>21.938631263872026</v>
      </c>
    </row>
    <row r="265" spans="10:13" x14ac:dyDescent="0.25">
      <c r="J265" s="21">
        <f t="shared" si="18"/>
        <v>0.1969465648854965</v>
      </c>
      <c r="K265" s="18">
        <v>6.5499999999999901</v>
      </c>
      <c r="L265" s="19">
        <f t="shared" si="19"/>
        <v>2.0657532375838884E-2</v>
      </c>
      <c r="M265" s="47">
        <f t="shared" si="20"/>
        <v>22.022687322354294</v>
      </c>
    </row>
    <row r="266" spans="10:13" x14ac:dyDescent="0.25">
      <c r="J266" s="21">
        <f t="shared" si="18"/>
        <v>0.19619771863117899</v>
      </c>
      <c r="K266" s="18">
        <v>6.5749999999999904</v>
      </c>
      <c r="L266" s="19">
        <f t="shared" si="19"/>
        <v>2.0578986625360406E-2</v>
      </c>
      <c r="M266" s="47">
        <f t="shared" si="20"/>
        <v>22.106743380836559</v>
      </c>
    </row>
    <row r="267" spans="10:13" x14ac:dyDescent="0.25">
      <c r="J267" s="21">
        <f t="shared" si="18"/>
        <v>0.19545454545454577</v>
      </c>
      <c r="K267" s="18">
        <v>6.5999999999999899</v>
      </c>
      <c r="L267" s="19">
        <f t="shared" si="19"/>
        <v>2.0501035918446164E-2</v>
      </c>
      <c r="M267" s="47">
        <f t="shared" si="20"/>
        <v>22.190799439318827</v>
      </c>
    </row>
    <row r="268" spans="10:13" x14ac:dyDescent="0.25">
      <c r="J268" s="21">
        <f t="shared" si="18"/>
        <v>0.19471698113207575</v>
      </c>
      <c r="K268" s="18">
        <v>6.6249999999999902</v>
      </c>
      <c r="L268" s="19">
        <f t="shared" si="19"/>
        <v>2.0423673518753911E-2</v>
      </c>
      <c r="M268" s="47">
        <f t="shared" si="20"/>
        <v>22.274855497801095</v>
      </c>
    </row>
    <row r="269" spans="10:13" x14ac:dyDescent="0.25">
      <c r="J269" s="21">
        <f t="shared" si="18"/>
        <v>0.19398496240601534</v>
      </c>
      <c r="K269" s="18">
        <v>6.6499999999999897</v>
      </c>
      <c r="L269" s="19">
        <f t="shared" si="19"/>
        <v>2.0346892791239801E-2</v>
      </c>
      <c r="M269" s="47">
        <f t="shared" si="20"/>
        <v>22.358911556283363</v>
      </c>
    </row>
    <row r="270" spans="10:13" x14ac:dyDescent="0.25">
      <c r="J270" s="21">
        <f t="shared" si="18"/>
        <v>0.19325842696629242</v>
      </c>
      <c r="K270" s="18">
        <v>6.6749999999999901</v>
      </c>
      <c r="L270" s="19">
        <f t="shared" si="19"/>
        <v>2.0270687200261372E-2</v>
      </c>
      <c r="M270" s="47">
        <f t="shared" si="20"/>
        <v>22.442967614765632</v>
      </c>
    </row>
    <row r="271" spans="10:13" x14ac:dyDescent="0.25">
      <c r="J271" s="21">
        <f t="shared" si="18"/>
        <v>0.19253731343283609</v>
      </c>
      <c r="K271" s="18">
        <v>6.6999999999999904</v>
      </c>
      <c r="L271" s="19">
        <f t="shared" si="19"/>
        <v>2.0195050307723082E-2</v>
      </c>
      <c r="M271" s="47">
        <f t="shared" si="20"/>
        <v>22.5270236732479</v>
      </c>
    </row>
    <row r="272" spans="10:13" x14ac:dyDescent="0.25">
      <c r="J272" s="21">
        <f t="shared" si="18"/>
        <v>0.19182156133829026</v>
      </c>
      <c r="K272" s="18">
        <v>6.7249999999999899</v>
      </c>
      <c r="L272" s="19">
        <f t="shared" si="19"/>
        <v>2.0119975771263152E-2</v>
      </c>
      <c r="M272" s="47">
        <f t="shared" si="20"/>
        <v>22.611079731730172</v>
      </c>
    </row>
    <row r="273" spans="10:13" x14ac:dyDescent="0.25">
      <c r="J273" s="21">
        <f t="shared" si="18"/>
        <v>0.1911111111111114</v>
      </c>
      <c r="K273" s="18">
        <v>6.7499999999999902</v>
      </c>
      <c r="L273" s="19">
        <f t="shared" si="19"/>
        <v>2.0045457342480692E-2</v>
      </c>
      <c r="M273" s="47">
        <f t="shared" si="20"/>
        <v>22.695135790212436</v>
      </c>
    </row>
    <row r="274" spans="10:13" x14ac:dyDescent="0.25">
      <c r="J274" s="21">
        <f t="shared" si="18"/>
        <v>0.1904059040590409</v>
      </c>
      <c r="K274" s="18">
        <v>6.7749999999999897</v>
      </c>
      <c r="L274" s="19">
        <f t="shared" si="19"/>
        <v>1.9971488865202166E-2</v>
      </c>
      <c r="M274" s="47">
        <f t="shared" si="20"/>
        <v>22.779191848694708</v>
      </c>
    </row>
    <row r="275" spans="10:13" x14ac:dyDescent="0.25">
      <c r="J275" s="21">
        <f t="shared" si="18"/>
        <v>0.18970588235294145</v>
      </c>
      <c r="K275" s="18">
        <v>6.7999999999999901</v>
      </c>
      <c r="L275" s="19">
        <f t="shared" si="19"/>
        <v>1.989806427378598E-2</v>
      </c>
      <c r="M275" s="47">
        <f t="shared" si="20"/>
        <v>22.863247907176977</v>
      </c>
    </row>
    <row r="276" spans="10:13" x14ac:dyDescent="0.25">
      <c r="J276" s="21">
        <f t="shared" si="18"/>
        <v>0.18901098901098928</v>
      </c>
      <c r="K276" s="18">
        <v>6.8249999999999904</v>
      </c>
      <c r="L276" s="19">
        <f t="shared" si="19"/>
        <v>1.9825177591464418E-2</v>
      </c>
      <c r="M276" s="47">
        <f t="shared" si="20"/>
        <v>22.947303965659241</v>
      </c>
    </row>
    <row r="277" spans="10:13" x14ac:dyDescent="0.25">
      <c r="J277" s="21">
        <f t="shared" si="18"/>
        <v>0.18832116788321196</v>
      </c>
      <c r="K277" s="18">
        <v>6.8499999999999899</v>
      </c>
      <c r="L277" s="19">
        <f t="shared" si="19"/>
        <v>1.9752822928721853E-2</v>
      </c>
      <c r="M277" s="47">
        <f t="shared" si="20"/>
        <v>23.031360024141517</v>
      </c>
    </row>
    <row r="278" spans="10:13" x14ac:dyDescent="0.25">
      <c r="J278" s="21">
        <f t="shared" si="18"/>
        <v>0.18763636363636391</v>
      </c>
      <c r="K278" s="18">
        <v>6.8749999999999902</v>
      </c>
      <c r="L278" s="19">
        <f t="shared" si="19"/>
        <v>1.9680994481708316E-2</v>
      </c>
      <c r="M278" s="47">
        <f t="shared" si="20"/>
        <v>23.115416082623781</v>
      </c>
    </row>
    <row r="279" spans="10:13" x14ac:dyDescent="0.25">
      <c r="J279" s="21">
        <f t="shared" si="18"/>
        <v>0.18695652173913072</v>
      </c>
      <c r="K279" s="18">
        <v>6.8999999999999897</v>
      </c>
      <c r="L279" s="19">
        <f t="shared" si="19"/>
        <v>1.9609686530687634E-2</v>
      </c>
      <c r="M279" s="47">
        <f t="shared" si="20"/>
        <v>23.19947214110605</v>
      </c>
    </row>
    <row r="280" spans="10:13" x14ac:dyDescent="0.25">
      <c r="J280" s="21">
        <f t="shared" si="18"/>
        <v>0.18628158844765369</v>
      </c>
      <c r="K280" s="18">
        <v>6.9249999999999901</v>
      </c>
      <c r="L280" s="19">
        <f t="shared" si="19"/>
        <v>1.9538893438519084E-2</v>
      </c>
      <c r="M280" s="47">
        <f t="shared" si="20"/>
        <v>23.283528199588318</v>
      </c>
    </row>
    <row r="281" spans="10:13" x14ac:dyDescent="0.25">
      <c r="J281" s="21">
        <f t="shared" si="18"/>
        <v>0.18561151079136717</v>
      </c>
      <c r="K281" s="18">
        <v>6.9499999999999904</v>
      </c>
      <c r="L281" s="19">
        <f t="shared" si="19"/>
        <v>1.9468609649171891E-2</v>
      </c>
      <c r="M281" s="47">
        <f t="shared" si="20"/>
        <v>23.367584258070586</v>
      </c>
    </row>
    <row r="282" spans="10:13" x14ac:dyDescent="0.25">
      <c r="J282" s="21">
        <f t="shared" si="18"/>
        <v>0.18494623655914005</v>
      </c>
      <c r="K282" s="18">
        <v>6.9749999999999899</v>
      </c>
      <c r="L282" s="19">
        <f t="shared" si="19"/>
        <v>1.9398829686271636E-2</v>
      </c>
      <c r="M282" s="47">
        <f t="shared" si="20"/>
        <v>23.451640316552847</v>
      </c>
    </row>
    <row r="283" spans="10:13" x14ac:dyDescent="0.25">
      <c r="J283" s="21">
        <f t="shared" si="18"/>
        <v>0.18428571428571455</v>
      </c>
      <c r="K283" s="18">
        <v>6.9999999999999902</v>
      </c>
      <c r="L283" s="19">
        <f t="shared" si="19"/>
        <v>1.9329548151677811E-2</v>
      </c>
      <c r="M283" s="47">
        <f t="shared" si="20"/>
        <v>23.535696375035123</v>
      </c>
    </row>
    <row r="284" spans="10:13" x14ac:dyDescent="0.25">
      <c r="J284" s="21">
        <f t="shared" si="18"/>
        <v>0.18362989323843443</v>
      </c>
      <c r="K284" s="18">
        <v>7.0249999999999897</v>
      </c>
      <c r="L284" s="19">
        <f t="shared" si="19"/>
        <v>1.9260759724091768E-2</v>
      </c>
      <c r="M284" s="47">
        <f t="shared" si="20"/>
        <v>23.619752433517391</v>
      </c>
    </row>
    <row r="285" spans="10:13" x14ac:dyDescent="0.25">
      <c r="J285" s="21">
        <f t="shared" si="18"/>
        <v>0.18297872340425558</v>
      </c>
      <c r="K285" s="18">
        <v>7.0499999999999901</v>
      </c>
      <c r="L285" s="19">
        <f t="shared" si="19"/>
        <v>1.919245915769428E-2</v>
      </c>
      <c r="M285" s="47">
        <f t="shared" si="20"/>
        <v>23.703808491999659</v>
      </c>
    </row>
    <row r="286" spans="10:13" x14ac:dyDescent="0.25">
      <c r="J286" s="21">
        <f t="shared" si="18"/>
        <v>0.18233215547703205</v>
      </c>
      <c r="K286" s="18">
        <v>7.0749999999999904</v>
      </c>
      <c r="L286" s="19">
        <f t="shared" si="19"/>
        <v>1.9124641280811965E-2</v>
      </c>
      <c r="M286" s="47">
        <f t="shared" si="20"/>
        <v>23.787864550481927</v>
      </c>
    </row>
    <row r="287" spans="10:13" x14ac:dyDescent="0.25">
      <c r="J287" s="21">
        <f t="shared" si="18"/>
        <v>0.18169014084507068</v>
      </c>
      <c r="K287" s="18">
        <v>7.0999999999999899</v>
      </c>
      <c r="L287" s="19">
        <f t="shared" si="19"/>
        <v>1.9057300994611923E-2</v>
      </c>
      <c r="M287" s="47">
        <f t="shared" si="20"/>
        <v>23.871920608964192</v>
      </c>
    </row>
    <row r="288" spans="10:13" x14ac:dyDescent="0.25">
      <c r="J288" s="21">
        <f t="shared" si="18"/>
        <v>0.18105263157894763</v>
      </c>
      <c r="K288" s="18">
        <v>7.1249999999999902</v>
      </c>
      <c r="L288" s="19">
        <f t="shared" si="19"/>
        <v>1.8990433271823814E-2</v>
      </c>
      <c r="M288" s="47">
        <f t="shared" si="20"/>
        <v>23.955976667446468</v>
      </c>
    </row>
    <row r="289" spans="10:13" x14ac:dyDescent="0.25">
      <c r="J289" s="21">
        <f t="shared" si="18"/>
        <v>0.18041958041958067</v>
      </c>
      <c r="K289" s="18">
        <v>7.1499999999999897</v>
      </c>
      <c r="L289" s="19">
        <f t="shared" si="19"/>
        <v>1.8924033155488764E-2</v>
      </c>
      <c r="M289" s="47">
        <f t="shared" si="20"/>
        <v>24.040032725928729</v>
      </c>
    </row>
    <row r="290" spans="10:13" x14ac:dyDescent="0.25">
      <c r="J290" s="21">
        <f t="shared" si="18"/>
        <v>0.17979094076655078</v>
      </c>
      <c r="K290" s="18">
        <v>7.1749999999999901</v>
      </c>
      <c r="L290" s="19">
        <f t="shared" si="19"/>
        <v>1.8858095757734446E-2</v>
      </c>
      <c r="M290" s="47">
        <f t="shared" si="20"/>
        <v>24.124088784411001</v>
      </c>
    </row>
    <row r="291" spans="10:13" x14ac:dyDescent="0.25">
      <c r="J291" s="21">
        <f t="shared" si="18"/>
        <v>0.17916666666666692</v>
      </c>
      <c r="K291" s="18">
        <v>7.1999999999999904</v>
      </c>
      <c r="L291" s="19">
        <f t="shared" si="19"/>
        <v>1.8792616258575649E-2</v>
      </c>
      <c r="M291" s="47">
        <f t="shared" si="20"/>
        <v>24.208144842893272</v>
      </c>
    </row>
    <row r="292" spans="10:13" x14ac:dyDescent="0.25">
      <c r="J292" s="21">
        <f t="shared" si="18"/>
        <v>0.17854671280276843</v>
      </c>
      <c r="K292" s="18">
        <v>7.2249999999999899</v>
      </c>
      <c r="L292" s="19">
        <f t="shared" si="19"/>
        <v>1.8727589904739748E-2</v>
      </c>
      <c r="M292" s="47">
        <f t="shared" si="20"/>
        <v>24.292200901375541</v>
      </c>
    </row>
    <row r="293" spans="10:13" x14ac:dyDescent="0.25">
      <c r="J293" s="21">
        <f t="shared" si="18"/>
        <v>0.17793103448275888</v>
      </c>
      <c r="K293" s="18">
        <v>7.2499999999999902</v>
      </c>
      <c r="L293" s="19">
        <f t="shared" si="19"/>
        <v>1.8663012008516507E-2</v>
      </c>
      <c r="M293" s="47">
        <f t="shared" si="20"/>
        <v>24.376256959857809</v>
      </c>
    </row>
    <row r="294" spans="10:13" x14ac:dyDescent="0.25">
      <c r="J294" s="21">
        <f t="shared" ref="J294:J357" si="21">IF(K294&lt;$H$6,1+((3*$B$23-3.8)*($B$4-1.25)+1.3)*K294/$H$6,IF(K294&lt;$H$7,$H$11,0.215*$B$4*(5*$B$23-1)/K294))</f>
        <v>0.17731958762886624</v>
      </c>
      <c r="K294" s="18">
        <v>7.2749999999999897</v>
      </c>
      <c r="L294" s="19">
        <f t="shared" ref="L294:L357" si="22">$H$3*IF(K294&lt;$H$6,$B$11*J294*$B$37*(1+K294/$H$6*($B$37*$H$11-1))/($B$37*J294),$B$11*J294*$B$37)</f>
        <v>1.8598877946631568E-2</v>
      </c>
      <c r="M294" s="47">
        <f t="shared" si="20"/>
        <v>24.46031301834007</v>
      </c>
    </row>
    <row r="295" spans="10:13" x14ac:dyDescent="0.25">
      <c r="J295" s="21">
        <f t="shared" si="21"/>
        <v>0.17671232876712353</v>
      </c>
      <c r="K295" s="18">
        <v>7.2999999999999901</v>
      </c>
      <c r="L295" s="19">
        <f t="shared" si="22"/>
        <v>1.8535183159143105E-2</v>
      </c>
      <c r="M295" s="47">
        <f t="shared" si="20"/>
        <v>24.544369076822345</v>
      </c>
    </row>
    <row r="296" spans="10:13" x14ac:dyDescent="0.25">
      <c r="J296" s="21">
        <f t="shared" si="21"/>
        <v>0.17610921501706508</v>
      </c>
      <c r="K296" s="18">
        <v>7.3249999999999904</v>
      </c>
      <c r="L296" s="19">
        <f t="shared" si="22"/>
        <v>1.8471923148361043E-2</v>
      </c>
      <c r="M296" s="47">
        <f t="shared" si="20"/>
        <v>24.62842513530461</v>
      </c>
    </row>
    <row r="297" spans="10:13" x14ac:dyDescent="0.25">
      <c r="J297" s="21">
        <f t="shared" si="21"/>
        <v>0.1755102040816329</v>
      </c>
      <c r="K297" s="18">
        <v>7.3499999999999899</v>
      </c>
      <c r="L297" s="19">
        <f t="shared" si="22"/>
        <v>1.840909347778839E-2</v>
      </c>
      <c r="M297" s="47">
        <f t="shared" si="20"/>
        <v>24.712481193786882</v>
      </c>
    </row>
    <row r="298" spans="10:13" x14ac:dyDescent="0.25">
      <c r="J298" s="21">
        <f t="shared" si="21"/>
        <v>0.17491525423728838</v>
      </c>
      <c r="K298" s="18">
        <v>7.3749999999999902</v>
      </c>
      <c r="L298" s="19">
        <f t="shared" si="22"/>
        <v>1.8346689771084019E-2</v>
      </c>
      <c r="M298" s="47">
        <f t="shared" si="20"/>
        <v>24.796537252269147</v>
      </c>
    </row>
    <row r="299" spans="10:13" x14ac:dyDescent="0.25">
      <c r="J299" s="21">
        <f t="shared" si="21"/>
        <v>0.17432432432432457</v>
      </c>
      <c r="K299" s="18">
        <v>7.3999999999999897</v>
      </c>
      <c r="L299" s="19">
        <f t="shared" si="22"/>
        <v>1.8284707711046573E-2</v>
      </c>
      <c r="M299" s="47">
        <f t="shared" si="20"/>
        <v>24.880593310751415</v>
      </c>
    </row>
    <row r="300" spans="10:13" x14ac:dyDescent="0.25">
      <c r="J300" s="21">
        <f t="shared" si="21"/>
        <v>0.17373737373737397</v>
      </c>
      <c r="K300" s="18">
        <v>7.4249999999999901</v>
      </c>
      <c r="L300" s="19">
        <f t="shared" si="22"/>
        <v>1.822314303861881E-2</v>
      </c>
      <c r="M300" s="47">
        <f t="shared" si="20"/>
        <v>24.964649369233687</v>
      </c>
    </row>
    <row r="301" spans="10:13" x14ac:dyDescent="0.25">
      <c r="J301" s="21">
        <f t="shared" si="21"/>
        <v>0.1731543624161076</v>
      </c>
      <c r="K301" s="18">
        <v>7.4499999999999904</v>
      </c>
      <c r="L301" s="19">
        <f t="shared" si="22"/>
        <v>1.8161991551912032E-2</v>
      </c>
      <c r="M301" s="47">
        <f t="shared" si="20"/>
        <v>25.048705427715952</v>
      </c>
    </row>
    <row r="302" spans="10:13" x14ac:dyDescent="0.25">
      <c r="J302" s="21">
        <f t="shared" si="21"/>
        <v>0.17257525083612063</v>
      </c>
      <c r="K302" s="18">
        <v>7.4749999999999899</v>
      </c>
      <c r="L302" s="19">
        <f t="shared" si="22"/>
        <v>1.8101249105250117E-2</v>
      </c>
      <c r="M302" s="47">
        <f t="shared" si="20"/>
        <v>25.132761486198213</v>
      </c>
    </row>
    <row r="303" spans="10:13" x14ac:dyDescent="0.25">
      <c r="J303" s="21">
        <f t="shared" si="21"/>
        <v>0.17200000000000024</v>
      </c>
      <c r="K303" s="18">
        <v>7.4999999999999902</v>
      </c>
      <c r="L303" s="19">
        <f t="shared" si="22"/>
        <v>1.804091160823262E-2</v>
      </c>
      <c r="M303" s="47">
        <f t="shared" si="20"/>
        <v>25.216817544680492</v>
      </c>
    </row>
    <row r="304" spans="10:13" x14ac:dyDescent="0.25">
      <c r="J304" s="21">
        <f t="shared" si="21"/>
        <v>0.17142857142857168</v>
      </c>
      <c r="K304" s="18">
        <v>7.5249999999999897</v>
      </c>
      <c r="L304" s="19">
        <f t="shared" si="22"/>
        <v>1.7980975024816569E-2</v>
      </c>
      <c r="M304" s="47">
        <f t="shared" si="20"/>
        <v>25.30087360316276</v>
      </c>
    </row>
    <row r="305" spans="10:13" x14ac:dyDescent="0.25">
      <c r="J305" s="21">
        <f t="shared" si="21"/>
        <v>0.1708609271523181</v>
      </c>
      <c r="K305" s="18">
        <v>7.5499999999999901</v>
      </c>
      <c r="L305" s="19">
        <f t="shared" si="22"/>
        <v>1.7921435372416507E-2</v>
      </c>
      <c r="M305" s="47">
        <f t="shared" si="20"/>
        <v>25.384929661645021</v>
      </c>
    </row>
    <row r="306" spans="10:13" x14ac:dyDescent="0.25">
      <c r="J306" s="21">
        <f t="shared" si="21"/>
        <v>0.1702970297029705</v>
      </c>
      <c r="K306" s="18">
        <v>7.5749999999999904</v>
      </c>
      <c r="L306" s="19">
        <f t="shared" si="22"/>
        <v>1.7862288721022395E-2</v>
      </c>
      <c r="M306" s="47">
        <f t="shared" si="20"/>
        <v>25.468985720127296</v>
      </c>
    </row>
    <row r="307" spans="10:13" x14ac:dyDescent="0.25">
      <c r="J307" s="21">
        <f t="shared" si="21"/>
        <v>0.16973684210526338</v>
      </c>
      <c r="K307" s="18">
        <v>7.5999999999999899</v>
      </c>
      <c r="L307" s="19">
        <f t="shared" si="22"/>
        <v>1.7803531192334823E-2</v>
      </c>
      <c r="M307" s="47">
        <f t="shared" si="20"/>
        <v>25.553041778609565</v>
      </c>
    </row>
    <row r="308" spans="10:13" x14ac:dyDescent="0.25">
      <c r="J308" s="21">
        <f t="shared" si="21"/>
        <v>0.16918032786885268</v>
      </c>
      <c r="K308" s="18">
        <v>7.6249999999999902</v>
      </c>
      <c r="L308" s="19">
        <f t="shared" si="22"/>
        <v>1.7745158958917331E-2</v>
      </c>
      <c r="M308" s="47">
        <f t="shared" si="20"/>
        <v>25.637097837091837</v>
      </c>
    </row>
    <row r="309" spans="10:13" x14ac:dyDescent="0.25">
      <c r="J309" s="21">
        <f t="shared" si="21"/>
        <v>0.16862745098039239</v>
      </c>
      <c r="K309" s="18">
        <v>7.6499999999999897</v>
      </c>
      <c r="L309" s="19">
        <f t="shared" si="22"/>
        <v>1.7687168243365317E-2</v>
      </c>
      <c r="M309" s="47">
        <f t="shared" si="20"/>
        <v>25.721153895574105</v>
      </c>
    </row>
    <row r="310" spans="10:13" x14ac:dyDescent="0.25">
      <c r="J310" s="21">
        <f t="shared" si="21"/>
        <v>0.16807817589576571</v>
      </c>
      <c r="K310" s="18">
        <v>7.6749999999999901</v>
      </c>
      <c r="L310" s="19">
        <f t="shared" si="22"/>
        <v>1.762955531749116E-2</v>
      </c>
      <c r="M310" s="47">
        <f t="shared" si="20"/>
        <v>25.80520995405637</v>
      </c>
    </row>
    <row r="311" spans="10:13" x14ac:dyDescent="0.25">
      <c r="J311" s="21">
        <f t="shared" si="21"/>
        <v>0.16753246753246775</v>
      </c>
      <c r="K311" s="18">
        <v>7.6999999999999904</v>
      </c>
      <c r="L311" s="19">
        <f t="shared" si="22"/>
        <v>1.7572316501525281E-2</v>
      </c>
      <c r="M311" s="47">
        <f t="shared" si="20"/>
        <v>25.889266012538645</v>
      </c>
    </row>
    <row r="312" spans="10:13" x14ac:dyDescent="0.25">
      <c r="J312" s="21">
        <f t="shared" si="21"/>
        <v>0.16699029126213616</v>
      </c>
      <c r="K312" s="18">
        <v>7.7249999999999899</v>
      </c>
      <c r="L312" s="19">
        <f t="shared" si="22"/>
        <v>1.7515448163332642E-2</v>
      </c>
      <c r="M312" s="47">
        <f t="shared" si="20"/>
        <v>25.973322071020903</v>
      </c>
    </row>
    <row r="313" spans="10:13" x14ac:dyDescent="0.25">
      <c r="J313" s="21">
        <f t="shared" si="21"/>
        <v>0.16645161290322602</v>
      </c>
      <c r="K313" s="18">
        <v>7.7499999999999902</v>
      </c>
      <c r="L313" s="19">
        <f t="shared" si="22"/>
        <v>1.7458946717644471E-2</v>
      </c>
      <c r="M313" s="47">
        <f t="shared" si="20"/>
        <v>26.057378129503178</v>
      </c>
    </row>
    <row r="314" spans="10:13" x14ac:dyDescent="0.25">
      <c r="J314" s="21">
        <f t="shared" si="21"/>
        <v>0.1659163987138266</v>
      </c>
      <c r="K314" s="18">
        <v>7.7749999999999897</v>
      </c>
      <c r="L314" s="19">
        <f t="shared" si="22"/>
        <v>1.7402808625304779E-2</v>
      </c>
      <c r="M314" s="47">
        <f t="shared" si="20"/>
        <v>26.141434187985443</v>
      </c>
    </row>
    <row r="315" spans="10:13" x14ac:dyDescent="0.25">
      <c r="J315" s="21">
        <f t="shared" si="21"/>
        <v>0.1653846153846156</v>
      </c>
      <c r="K315" s="18">
        <v>7.7999999999999901</v>
      </c>
      <c r="L315" s="19">
        <f t="shared" si="22"/>
        <v>1.7347030392531364E-2</v>
      </c>
      <c r="M315" s="47">
        <f t="shared" si="20"/>
        <v>26.225490246467711</v>
      </c>
    </row>
    <row r="316" spans="10:13" x14ac:dyDescent="0.25">
      <c r="J316" s="21">
        <f t="shared" si="21"/>
        <v>0.16485623003194907</v>
      </c>
      <c r="K316" s="18">
        <v>7.8249999999999904</v>
      </c>
      <c r="L316" s="19">
        <f t="shared" si="22"/>
        <v>1.7291608570191009E-2</v>
      </c>
      <c r="M316" s="47">
        <f t="shared" si="20"/>
        <v>26.309546304949983</v>
      </c>
    </row>
    <row r="317" spans="10:13" x14ac:dyDescent="0.25">
      <c r="J317" s="21">
        <f t="shared" si="21"/>
        <v>0.16433121019108302</v>
      </c>
      <c r="K317" s="18">
        <v>7.8499999999999899</v>
      </c>
      <c r="L317" s="19">
        <f t="shared" si="22"/>
        <v>1.723653975308849E-2</v>
      </c>
      <c r="M317" s="47">
        <f t="shared" si="20"/>
        <v>26.393602363432244</v>
      </c>
    </row>
    <row r="318" spans="10:13" x14ac:dyDescent="0.25">
      <c r="J318" s="21">
        <f t="shared" si="21"/>
        <v>0.16380952380952402</v>
      </c>
      <c r="K318" s="18">
        <v>7.8749999999999902</v>
      </c>
      <c r="L318" s="19">
        <f t="shared" si="22"/>
        <v>1.7181820579269161E-2</v>
      </c>
      <c r="M318" s="47">
        <f t="shared" si="20"/>
        <v>26.477658421914516</v>
      </c>
    </row>
    <row r="319" spans="10:13" x14ac:dyDescent="0.25">
      <c r="J319" s="21">
        <f t="shared" si="21"/>
        <v>0.16329113924050653</v>
      </c>
      <c r="K319" s="18">
        <v>7.8999999999999897</v>
      </c>
      <c r="L319" s="19">
        <f t="shared" si="22"/>
        <v>1.7127447729334763E-2</v>
      </c>
      <c r="M319" s="47">
        <f t="shared" si="20"/>
        <v>26.561714480396777</v>
      </c>
    </row>
    <row r="320" spans="10:13" x14ac:dyDescent="0.25">
      <c r="J320" s="21">
        <f t="shared" si="21"/>
        <v>0.16277602523659326</v>
      </c>
      <c r="K320" s="18">
        <v>7.9249999999999901</v>
      </c>
      <c r="L320" s="19">
        <f t="shared" si="22"/>
        <v>1.7073417925772195E-2</v>
      </c>
      <c r="M320" s="47">
        <f t="shared" si="20"/>
        <v>26.645770538879052</v>
      </c>
    </row>
    <row r="321" spans="10:13" x14ac:dyDescent="0.25">
      <c r="J321" s="21">
        <f t="shared" si="21"/>
        <v>0.16226415094339644</v>
      </c>
      <c r="K321" s="18">
        <v>7.9499999999999904</v>
      </c>
      <c r="L321" s="19">
        <f t="shared" si="22"/>
        <v>1.7019727932294924E-2</v>
      </c>
      <c r="M321" s="47">
        <f t="shared" si="20"/>
        <v>26.729826597361324</v>
      </c>
    </row>
    <row r="322" spans="10:13" x14ac:dyDescent="0.25">
      <c r="J322" s="21">
        <f t="shared" si="21"/>
        <v>0.16175548589341715</v>
      </c>
      <c r="K322" s="18">
        <v>7.9749999999999899</v>
      </c>
      <c r="L322" s="19">
        <f t="shared" si="22"/>
        <v>1.6966374553196821E-2</v>
      </c>
      <c r="M322" s="47">
        <f t="shared" si="20"/>
        <v>26.813882655843589</v>
      </c>
    </row>
    <row r="323" spans="10:13" x14ac:dyDescent="0.25">
      <c r="J323" s="21">
        <f t="shared" si="21"/>
        <v>0.1612500000000002</v>
      </c>
      <c r="K323" s="18">
        <v>7.9999999999999902</v>
      </c>
      <c r="L323" s="19">
        <f t="shared" si="22"/>
        <v>1.6913354632718081E-2</v>
      </c>
      <c r="M323" s="47">
        <f t="shared" si="20"/>
        <v>26.897938714325864</v>
      </c>
    </row>
    <row r="324" spans="10:13" x14ac:dyDescent="0.25">
      <c r="J324" s="21">
        <f t="shared" si="21"/>
        <v>0.16074766355140208</v>
      </c>
      <c r="K324" s="18">
        <v>8.0249999999999897</v>
      </c>
      <c r="L324" s="19">
        <f t="shared" si="22"/>
        <v>1.6860665054423008E-2</v>
      </c>
      <c r="M324" s="47">
        <f t="shared" ref="M324:M387" si="23">IF($B$38=1,L324*981*K324^2/(4*PI()^2),"")</f>
        <v>26.981994772808125</v>
      </c>
    </row>
    <row r="325" spans="10:13" x14ac:dyDescent="0.25">
      <c r="J325" s="21">
        <f t="shared" si="21"/>
        <v>0.16024844720496914</v>
      </c>
      <c r="K325" s="18">
        <v>8.0499999999999901</v>
      </c>
      <c r="L325" s="19">
        <f t="shared" si="22"/>
        <v>1.6808302740589396E-2</v>
      </c>
      <c r="M325" s="47">
        <f t="shared" si="23"/>
        <v>27.066050831290397</v>
      </c>
    </row>
    <row r="326" spans="10:13" x14ac:dyDescent="0.25">
      <c r="J326" s="21">
        <f t="shared" si="21"/>
        <v>0.15975232198142433</v>
      </c>
      <c r="K326" s="18">
        <v>8.0749999999999904</v>
      </c>
      <c r="L326" s="19">
        <f t="shared" si="22"/>
        <v>1.6756264651609242E-2</v>
      </c>
      <c r="M326" s="47">
        <f t="shared" si="23"/>
        <v>27.150106889772665</v>
      </c>
    </row>
    <row r="327" spans="10:13" x14ac:dyDescent="0.25">
      <c r="J327" s="21">
        <f t="shared" si="21"/>
        <v>0.15925925925925943</v>
      </c>
      <c r="K327" s="18">
        <v>8.0999999999999908</v>
      </c>
      <c r="L327" s="19">
        <f t="shared" si="22"/>
        <v>1.6704547785400571E-2</v>
      </c>
      <c r="M327" s="47">
        <f t="shared" si="23"/>
        <v>27.234162948254934</v>
      </c>
    </row>
    <row r="328" spans="10:13" x14ac:dyDescent="0.25">
      <c r="J328" s="21">
        <f t="shared" si="21"/>
        <v>0.15876923076923116</v>
      </c>
      <c r="K328" s="18">
        <v>8.1249999999999805</v>
      </c>
      <c r="L328" s="19">
        <f t="shared" si="22"/>
        <v>1.6653149176830129E-2</v>
      </c>
      <c r="M328" s="47">
        <f t="shared" si="23"/>
        <v>27.31821900673717</v>
      </c>
    </row>
    <row r="329" spans="10:13" x14ac:dyDescent="0.25">
      <c r="J329" s="21">
        <f t="shared" si="21"/>
        <v>0.15828220858895725</v>
      </c>
      <c r="K329" s="18">
        <v>8.1499999999999897</v>
      </c>
      <c r="L329" s="19">
        <f t="shared" si="22"/>
        <v>1.6602065897146582E-2</v>
      </c>
      <c r="M329" s="47">
        <f t="shared" si="23"/>
        <v>27.402275065219463</v>
      </c>
    </row>
    <row r="330" spans="10:13" x14ac:dyDescent="0.25">
      <c r="J330" s="21">
        <f t="shared" si="21"/>
        <v>0.15779816513761488</v>
      </c>
      <c r="K330" s="18">
        <v>8.1749999999999901</v>
      </c>
      <c r="L330" s="19">
        <f t="shared" si="22"/>
        <v>1.6551295053424418E-2</v>
      </c>
      <c r="M330" s="47">
        <f t="shared" si="23"/>
        <v>27.486331123701738</v>
      </c>
    </row>
    <row r="331" spans="10:13" x14ac:dyDescent="0.25">
      <c r="J331" s="21">
        <f t="shared" si="21"/>
        <v>0.1573170731707321</v>
      </c>
      <c r="K331" s="18">
        <v>8.1999999999999797</v>
      </c>
      <c r="L331" s="19">
        <f t="shared" si="22"/>
        <v>1.6500833788017658E-2</v>
      </c>
      <c r="M331" s="47">
        <f t="shared" si="23"/>
        <v>27.570387182183968</v>
      </c>
    </row>
    <row r="332" spans="10:13" x14ac:dyDescent="0.25">
      <c r="J332" s="21">
        <f t="shared" si="21"/>
        <v>0.15683890577507636</v>
      </c>
      <c r="K332" s="18">
        <v>8.2249999999999801</v>
      </c>
      <c r="L332" s="19">
        <f t="shared" si="22"/>
        <v>1.6450679278023683E-2</v>
      </c>
      <c r="M332" s="47">
        <f t="shared" si="23"/>
        <v>27.654443240666243</v>
      </c>
    </row>
    <row r="333" spans="10:13" x14ac:dyDescent="0.25">
      <c r="J333" s="21">
        <f t="shared" si="21"/>
        <v>0.15636363636363673</v>
      </c>
      <c r="K333" s="18">
        <v>8.2499999999999805</v>
      </c>
      <c r="L333" s="19">
        <f t="shared" si="22"/>
        <v>1.6400828734756942E-2</v>
      </c>
      <c r="M333" s="47">
        <f t="shared" si="23"/>
        <v>27.738499299148508</v>
      </c>
    </row>
    <row r="334" spans="10:13" x14ac:dyDescent="0.25">
      <c r="J334" s="21">
        <f t="shared" si="21"/>
        <v>0.15589123867069507</v>
      </c>
      <c r="K334" s="18">
        <v>8.2749999999999897</v>
      </c>
      <c r="L334" s="19">
        <f t="shared" si="22"/>
        <v>1.6351279403231982E-2</v>
      </c>
      <c r="M334" s="47">
        <f t="shared" si="23"/>
        <v>27.822555357630812</v>
      </c>
    </row>
    <row r="335" spans="10:13" x14ac:dyDescent="0.25">
      <c r="J335" s="21">
        <f t="shared" si="21"/>
        <v>0.15542168674698834</v>
      </c>
      <c r="K335" s="18">
        <v>8.2999999999999794</v>
      </c>
      <c r="L335" s="19">
        <f t="shared" si="22"/>
        <v>1.6302028561655999E-2</v>
      </c>
      <c r="M335" s="47">
        <f t="shared" si="23"/>
        <v>27.906611416113041</v>
      </c>
    </row>
    <row r="336" spans="10:13" x14ac:dyDescent="0.25">
      <c r="J336" s="21">
        <f t="shared" si="21"/>
        <v>0.15495495495495534</v>
      </c>
      <c r="K336" s="18">
        <v>8.3249999999999797</v>
      </c>
      <c r="L336" s="19">
        <f t="shared" si="22"/>
        <v>1.6253073520930306E-2</v>
      </c>
      <c r="M336" s="47">
        <f t="shared" si="23"/>
        <v>27.990667474595316</v>
      </c>
    </row>
    <row r="337" spans="10:13" x14ac:dyDescent="0.25">
      <c r="J337" s="21">
        <f t="shared" si="21"/>
        <v>0.15449101796407222</v>
      </c>
      <c r="K337" s="18">
        <v>8.3499999999999801</v>
      </c>
      <c r="L337" s="19">
        <f t="shared" si="22"/>
        <v>1.6204411624161055E-2</v>
      </c>
      <c r="M337" s="47">
        <f t="shared" si="23"/>
        <v>28.074723533077584</v>
      </c>
    </row>
    <row r="338" spans="10:13" x14ac:dyDescent="0.25">
      <c r="J338" s="21">
        <f t="shared" si="21"/>
        <v>0.15402985074626901</v>
      </c>
      <c r="K338" s="18">
        <v>8.3749999999999805</v>
      </c>
      <c r="L338" s="19">
        <f t="shared" si="22"/>
        <v>1.615604024617848E-2</v>
      </c>
      <c r="M338" s="47">
        <f t="shared" si="23"/>
        <v>28.158779591559849</v>
      </c>
    </row>
    <row r="339" spans="10:13" x14ac:dyDescent="0.25">
      <c r="J339" s="21">
        <f t="shared" si="21"/>
        <v>0.15357142857142891</v>
      </c>
      <c r="K339" s="18">
        <v>8.3999999999999808</v>
      </c>
      <c r="L339" s="19">
        <f t="shared" si="22"/>
        <v>1.6107956793064853E-2</v>
      </c>
      <c r="M339" s="47">
        <f t="shared" si="23"/>
        <v>28.242835650042117</v>
      </c>
    </row>
    <row r="340" spans="10:13" x14ac:dyDescent="0.25">
      <c r="J340" s="21">
        <f t="shared" si="21"/>
        <v>0.15311572700296774</v>
      </c>
      <c r="K340" s="18">
        <v>8.4249999999999794</v>
      </c>
      <c r="L340" s="19">
        <f t="shared" si="22"/>
        <v>1.606015870169078E-2</v>
      </c>
      <c r="M340" s="47">
        <f t="shared" si="23"/>
        <v>28.326891708524386</v>
      </c>
    </row>
    <row r="341" spans="10:13" x14ac:dyDescent="0.25">
      <c r="J341" s="21">
        <f t="shared" si="21"/>
        <v>0.1526627218934915</v>
      </c>
      <c r="K341" s="18">
        <v>8.4499999999999797</v>
      </c>
      <c r="L341" s="19">
        <f t="shared" si="22"/>
        <v>1.601264343925974E-2</v>
      </c>
      <c r="M341" s="47">
        <f t="shared" si="23"/>
        <v>28.410947767006657</v>
      </c>
    </row>
    <row r="342" spans="10:13" x14ac:dyDescent="0.25">
      <c r="J342" s="21">
        <f t="shared" si="21"/>
        <v>0.15221238938053133</v>
      </c>
      <c r="K342" s="18">
        <v>8.4749999999999801</v>
      </c>
      <c r="L342" s="19">
        <f t="shared" si="22"/>
        <v>1.5965408502860743E-2</v>
      </c>
      <c r="M342" s="47">
        <f t="shared" si="23"/>
        <v>28.495003825488926</v>
      </c>
    </row>
    <row r="343" spans="10:13" x14ac:dyDescent="0.25">
      <c r="J343" s="21">
        <f t="shared" si="21"/>
        <v>0.1517647058823533</v>
      </c>
      <c r="K343" s="18">
        <v>8.4999999999999805</v>
      </c>
      <c r="L343" s="19">
        <f t="shared" si="22"/>
        <v>1.5918451419028798E-2</v>
      </c>
      <c r="M343" s="47">
        <f t="shared" si="23"/>
        <v>28.579059883971194</v>
      </c>
    </row>
    <row r="344" spans="10:13" x14ac:dyDescent="0.25">
      <c r="J344" s="21">
        <f t="shared" si="21"/>
        <v>0.15131964809384199</v>
      </c>
      <c r="K344" s="18">
        <v>8.5249999999999808</v>
      </c>
      <c r="L344" s="19">
        <f t="shared" si="22"/>
        <v>1.5871769743313169E-2</v>
      </c>
      <c r="M344" s="47">
        <f t="shared" si="23"/>
        <v>28.663115942453459</v>
      </c>
    </row>
    <row r="345" spans="10:13" x14ac:dyDescent="0.25">
      <c r="J345" s="21">
        <f t="shared" si="21"/>
        <v>0.1508771929824565</v>
      </c>
      <c r="K345" s="18">
        <v>8.5499999999999794</v>
      </c>
      <c r="L345" s="19">
        <f t="shared" si="22"/>
        <v>1.5825361059853191E-2</v>
      </c>
      <c r="M345" s="47">
        <f t="shared" si="23"/>
        <v>28.747172000935731</v>
      </c>
    </row>
    <row r="346" spans="10:13" x14ac:dyDescent="0.25">
      <c r="J346" s="21">
        <f t="shared" si="21"/>
        <v>0.15043731778425692</v>
      </c>
      <c r="K346" s="18">
        <v>8.5749999999999797</v>
      </c>
      <c r="L346" s="19">
        <f t="shared" si="22"/>
        <v>1.5779222980961492E-2</v>
      </c>
      <c r="M346" s="47">
        <f t="shared" si="23"/>
        <v>28.831228059417999</v>
      </c>
    </row>
    <row r="347" spans="10:13" x14ac:dyDescent="0.25">
      <c r="J347" s="21">
        <f t="shared" si="21"/>
        <v>0.15000000000000036</v>
      </c>
      <c r="K347" s="18">
        <v>8.5999999999999801</v>
      </c>
      <c r="L347" s="19">
        <f t="shared" si="22"/>
        <v>1.5733353146714511E-2</v>
      </c>
      <c r="M347" s="47">
        <f t="shared" si="23"/>
        <v>28.915284117900267</v>
      </c>
    </row>
    <row r="348" spans="10:13" x14ac:dyDescent="0.25">
      <c r="J348" s="21">
        <f t="shared" si="21"/>
        <v>0.14956521739130468</v>
      </c>
      <c r="K348" s="18">
        <v>8.6249999999999805</v>
      </c>
      <c r="L348" s="19">
        <f t="shared" si="22"/>
        <v>1.5687749224550119E-2</v>
      </c>
      <c r="M348" s="47">
        <f t="shared" si="23"/>
        <v>28.999340176382532</v>
      </c>
    </row>
    <row r="349" spans="10:13" x14ac:dyDescent="0.25">
      <c r="J349" s="21">
        <f t="shared" si="21"/>
        <v>0.14913294797687895</v>
      </c>
      <c r="K349" s="18">
        <v>8.6499999999999808</v>
      </c>
      <c r="L349" s="19">
        <f t="shared" si="22"/>
        <v>1.5642408908872227E-2</v>
      </c>
      <c r="M349" s="47">
        <f t="shared" si="23"/>
        <v>29.0833962348648</v>
      </c>
    </row>
    <row r="350" spans="10:13" x14ac:dyDescent="0.25">
      <c r="J350" s="21">
        <f t="shared" si="21"/>
        <v>0.1487031700288188</v>
      </c>
      <c r="K350" s="18">
        <v>8.6749999999999794</v>
      </c>
      <c r="L350" s="19">
        <f t="shared" si="22"/>
        <v>1.5597329920662225E-2</v>
      </c>
      <c r="M350" s="47">
        <f t="shared" si="23"/>
        <v>29.167452293347072</v>
      </c>
    </row>
    <row r="351" spans="10:13" x14ac:dyDescent="0.25">
      <c r="J351" s="21">
        <f t="shared" si="21"/>
        <v>0.14827586206896587</v>
      </c>
      <c r="K351" s="18">
        <v>8.6999999999999797</v>
      </c>
      <c r="L351" s="19">
        <f t="shared" si="22"/>
        <v>1.5552510007097103E-2</v>
      </c>
      <c r="M351" s="47">
        <f t="shared" si="23"/>
        <v>29.251508351829337</v>
      </c>
    </row>
    <row r="352" spans="10:13" x14ac:dyDescent="0.25">
      <c r="J352" s="21">
        <f t="shared" si="21"/>
        <v>0.14785100286532984</v>
      </c>
      <c r="K352" s="18">
        <v>8.7249999999999801</v>
      </c>
      <c r="L352" s="19">
        <f t="shared" si="22"/>
        <v>1.5507946941174187E-2</v>
      </c>
      <c r="M352" s="47">
        <f t="shared" si="23"/>
        <v>29.335564410311608</v>
      </c>
    </row>
    <row r="353" spans="10:13" x14ac:dyDescent="0.25">
      <c r="J353" s="21">
        <f t="shared" si="21"/>
        <v>0.14742857142857177</v>
      </c>
      <c r="K353" s="18">
        <v>8.7499999999999805</v>
      </c>
      <c r="L353" s="19">
        <f t="shared" si="22"/>
        <v>1.5463638521342261E-2</v>
      </c>
      <c r="M353" s="47">
        <f t="shared" si="23"/>
        <v>29.41962046879388</v>
      </c>
    </row>
    <row r="354" spans="10:13" x14ac:dyDescent="0.25">
      <c r="J354" s="21">
        <f t="shared" si="21"/>
        <v>0.14700854700854735</v>
      </c>
      <c r="K354" s="18">
        <v>8.7749999999999808</v>
      </c>
      <c r="L354" s="19">
        <f t="shared" si="22"/>
        <v>1.5419582571139007E-2</v>
      </c>
      <c r="M354" s="47">
        <f t="shared" si="23"/>
        <v>29.503676527276156</v>
      </c>
    </row>
    <row r="355" spans="10:13" x14ac:dyDescent="0.25">
      <c r="J355" s="21">
        <f t="shared" si="21"/>
        <v>0.14659090909090944</v>
      </c>
      <c r="K355" s="18">
        <v>8.7999999999999794</v>
      </c>
      <c r="L355" s="19">
        <f t="shared" si="22"/>
        <v>1.5375776938834636E-2</v>
      </c>
      <c r="M355" s="47">
        <f t="shared" si="23"/>
        <v>29.587732585758413</v>
      </c>
    </row>
    <row r="356" spans="10:13" x14ac:dyDescent="0.25">
      <c r="J356" s="21">
        <f t="shared" si="21"/>
        <v>0.14617563739376804</v>
      </c>
      <c r="K356" s="18">
        <v>8.8249999999999797</v>
      </c>
      <c r="L356" s="19">
        <f t="shared" si="22"/>
        <v>1.5332219497081563E-2</v>
      </c>
      <c r="M356" s="47">
        <f t="shared" si="23"/>
        <v>29.671788644240682</v>
      </c>
    </row>
    <row r="357" spans="10:13" x14ac:dyDescent="0.25">
      <c r="J357" s="21">
        <f t="shared" si="21"/>
        <v>0.14576271186440712</v>
      </c>
      <c r="K357" s="18">
        <v>8.8499999999999801</v>
      </c>
      <c r="L357" s="19">
        <f t="shared" si="22"/>
        <v>1.5288908142570033E-2</v>
      </c>
      <c r="M357" s="47">
        <f t="shared" si="23"/>
        <v>29.755844702722957</v>
      </c>
    </row>
    <row r="358" spans="10:13" x14ac:dyDescent="0.25">
      <c r="J358" s="21">
        <f t="shared" ref="J358:J403" si="24">IF(K358&lt;$H$6,1+((3*$B$23-3.8)*($B$4-1.25)+1.3)*K358/$H$6,IF(K358&lt;$H$7,$H$11,0.215*$B$4*(5*$B$23-1)/K358))</f>
        <v>0.14535211267605666</v>
      </c>
      <c r="K358" s="18">
        <v>8.8749999999999805</v>
      </c>
      <c r="L358" s="19">
        <f t="shared" ref="L358:L403" si="25">$H$3*IF(K358&lt;$H$6,$B$11*J358*$B$37*(1+K358/$H$6*($B$37*$H$11-1))/($B$37*J358),$B$11*J358*$B$37)</f>
        <v>1.5245840795689553E-2</v>
      </c>
      <c r="M358" s="47">
        <f t="shared" si="23"/>
        <v>29.839900761205229</v>
      </c>
    </row>
    <row r="359" spans="10:13" x14ac:dyDescent="0.25">
      <c r="J359" s="21">
        <f t="shared" si="24"/>
        <v>0.14494382022471941</v>
      </c>
      <c r="K359" s="18">
        <v>8.8999999999999808</v>
      </c>
      <c r="L359" s="19">
        <f t="shared" si="25"/>
        <v>1.520301540019604E-2</v>
      </c>
      <c r="M359" s="47">
        <f t="shared" si="23"/>
        <v>29.923956819687486</v>
      </c>
    </row>
    <row r="360" spans="10:13" x14ac:dyDescent="0.25">
      <c r="J360" s="21">
        <f t="shared" si="24"/>
        <v>0.14453781512605077</v>
      </c>
      <c r="K360" s="18">
        <v>8.9249999999999794</v>
      </c>
      <c r="L360" s="19">
        <f t="shared" si="25"/>
        <v>1.516042992288457E-2</v>
      </c>
      <c r="M360" s="47">
        <f t="shared" si="23"/>
        <v>30.008012878169755</v>
      </c>
    </row>
    <row r="361" spans="10:13" x14ac:dyDescent="0.25">
      <c r="J361" s="21">
        <f t="shared" si="24"/>
        <v>0.14413407821229082</v>
      </c>
      <c r="K361" s="18">
        <v>8.9499999999999797</v>
      </c>
      <c r="L361" s="19">
        <f t="shared" si="25"/>
        <v>1.5118082353267573E-2</v>
      </c>
      <c r="M361" s="47">
        <f t="shared" si="23"/>
        <v>30.092068936652023</v>
      </c>
    </row>
    <row r="362" spans="10:13" x14ac:dyDescent="0.25">
      <c r="J362" s="21">
        <f t="shared" si="24"/>
        <v>0.14373259052924822</v>
      </c>
      <c r="K362" s="18">
        <v>8.9749999999999801</v>
      </c>
      <c r="L362" s="19">
        <f t="shared" si="25"/>
        <v>1.507597070325847E-2</v>
      </c>
      <c r="M362" s="47">
        <f t="shared" si="23"/>
        <v>30.176124995134295</v>
      </c>
    </row>
    <row r="363" spans="10:13" x14ac:dyDescent="0.25">
      <c r="J363" s="21">
        <f t="shared" si="24"/>
        <v>0.14333333333333365</v>
      </c>
      <c r="K363" s="18">
        <v>8.9999999999999805</v>
      </c>
      <c r="L363" s="19">
        <f t="shared" si="25"/>
        <v>1.5034093006860531E-2</v>
      </c>
      <c r="M363" s="47">
        <f t="shared" si="23"/>
        <v>30.260181053616563</v>
      </c>
    </row>
    <row r="364" spans="10:13" x14ac:dyDescent="0.25">
      <c r="J364" s="21">
        <f t="shared" si="24"/>
        <v>0.14293628808864298</v>
      </c>
      <c r="K364" s="18">
        <v>9.0249999999999808</v>
      </c>
      <c r="L364" s="19">
        <f t="shared" si="25"/>
        <v>1.4992447319860916E-2</v>
      </c>
      <c r="M364" s="47">
        <f t="shared" si="23"/>
        <v>30.344237112098835</v>
      </c>
    </row>
    <row r="365" spans="10:13" x14ac:dyDescent="0.25">
      <c r="J365" s="21">
        <f t="shared" si="24"/>
        <v>0.14254143646408873</v>
      </c>
      <c r="K365" s="18">
        <v>9.0499999999999794</v>
      </c>
      <c r="L365" s="19">
        <f t="shared" si="25"/>
        <v>1.4951031719529813E-2</v>
      </c>
      <c r="M365" s="47">
        <f t="shared" si="23"/>
        <v>30.428293170581103</v>
      </c>
    </row>
    <row r="366" spans="10:13" x14ac:dyDescent="0.25">
      <c r="J366" s="21">
        <f t="shared" si="24"/>
        <v>0.14214876033057883</v>
      </c>
      <c r="K366" s="18">
        <v>9.0749999999999797</v>
      </c>
      <c r="L366" s="19">
        <f t="shared" si="25"/>
        <v>1.4909844304324495E-2</v>
      </c>
      <c r="M366" s="47">
        <f t="shared" si="23"/>
        <v>30.512349229063371</v>
      </c>
    </row>
    <row r="367" spans="10:13" x14ac:dyDescent="0.25">
      <c r="J367" s="21">
        <f t="shared" si="24"/>
        <v>0.14175824175824206</v>
      </c>
      <c r="K367" s="18">
        <v>9.0999999999999801</v>
      </c>
      <c r="L367" s="19">
        <f t="shared" si="25"/>
        <v>1.4868883193598326E-2</v>
      </c>
      <c r="M367" s="47">
        <f t="shared" si="23"/>
        <v>30.596405287545629</v>
      </c>
    </row>
    <row r="368" spans="10:13" x14ac:dyDescent="0.25">
      <c r="J368" s="21">
        <f t="shared" si="24"/>
        <v>0.14136986301369894</v>
      </c>
      <c r="K368" s="18">
        <v>9.1249999999999805</v>
      </c>
      <c r="L368" s="19">
        <f t="shared" si="25"/>
        <v>1.4828146527314496E-2</v>
      </c>
      <c r="M368" s="47">
        <f t="shared" si="23"/>
        <v>30.680461346027904</v>
      </c>
    </row>
    <row r="369" spans="10:13" x14ac:dyDescent="0.25">
      <c r="J369" s="21">
        <f t="shared" si="24"/>
        <v>0.14098360655737735</v>
      </c>
      <c r="K369" s="18">
        <v>9.1499999999999808</v>
      </c>
      <c r="L369" s="19">
        <f t="shared" si="25"/>
        <v>1.4787632465764455E-2</v>
      </c>
      <c r="M369" s="47">
        <f t="shared" si="23"/>
        <v>30.76451740451018</v>
      </c>
    </row>
    <row r="370" spans="10:13" x14ac:dyDescent="0.25">
      <c r="J370" s="21">
        <f t="shared" si="24"/>
        <v>0.14059945504087226</v>
      </c>
      <c r="K370" s="18">
        <v>9.1749999999999794</v>
      </c>
      <c r="L370" s="19">
        <f t="shared" si="25"/>
        <v>1.4747339189290984E-2</v>
      </c>
      <c r="M370" s="47">
        <f t="shared" si="23"/>
        <v>30.848573462992437</v>
      </c>
    </row>
    <row r="371" spans="10:13" x14ac:dyDescent="0.25">
      <c r="J371" s="21">
        <f t="shared" si="24"/>
        <v>0.14021739130434813</v>
      </c>
      <c r="K371" s="18">
        <v>9.1999999999999797</v>
      </c>
      <c r="L371" s="19">
        <f t="shared" si="25"/>
        <v>1.4707264898015736E-2</v>
      </c>
      <c r="M371" s="47">
        <f t="shared" si="23"/>
        <v>30.932629521474709</v>
      </c>
    </row>
    <row r="372" spans="10:13" x14ac:dyDescent="0.25">
      <c r="J372" s="21">
        <f t="shared" si="24"/>
        <v>0.13983739837398404</v>
      </c>
      <c r="K372" s="18">
        <v>9.2249999999999801</v>
      </c>
      <c r="L372" s="19">
        <f t="shared" si="25"/>
        <v>1.4667407811571248E-2</v>
      </c>
      <c r="M372" s="47">
        <f t="shared" si="23"/>
        <v>31.016685579956977</v>
      </c>
    </row>
    <row r="373" spans="10:13" x14ac:dyDescent="0.25">
      <c r="J373" s="21">
        <f t="shared" si="24"/>
        <v>0.13945945945945976</v>
      </c>
      <c r="K373" s="18">
        <v>9.2499999999999805</v>
      </c>
      <c r="L373" s="19">
        <f t="shared" si="25"/>
        <v>1.4627766168837269E-2</v>
      </c>
      <c r="M373" s="47">
        <f t="shared" si="23"/>
        <v>31.100741638439242</v>
      </c>
    </row>
    <row r="374" spans="10:13" x14ac:dyDescent="0.25">
      <c r="J374" s="21">
        <f t="shared" si="24"/>
        <v>0.13908355795148278</v>
      </c>
      <c r="K374" s="18">
        <v>9.2749999999999808</v>
      </c>
      <c r="L374" s="19">
        <f t="shared" si="25"/>
        <v>1.4588338227681375E-2</v>
      </c>
      <c r="M374" s="47">
        <f t="shared" si="23"/>
        <v>31.184797696921517</v>
      </c>
    </row>
    <row r="375" spans="10:13" x14ac:dyDescent="0.25">
      <c r="J375" s="21">
        <f t="shared" si="24"/>
        <v>0.13870967741935514</v>
      </c>
      <c r="K375" s="18">
        <v>9.2999999999999794</v>
      </c>
      <c r="L375" s="19">
        <f t="shared" si="25"/>
        <v>1.4549122264703737E-2</v>
      </c>
      <c r="M375" s="47">
        <f t="shared" si="23"/>
        <v>31.268853755403775</v>
      </c>
    </row>
    <row r="376" spans="10:13" x14ac:dyDescent="0.25">
      <c r="J376" s="21">
        <f t="shared" si="24"/>
        <v>0.13833780160857939</v>
      </c>
      <c r="K376" s="18">
        <v>9.3249999999999797</v>
      </c>
      <c r="L376" s="19">
        <f t="shared" si="25"/>
        <v>1.4510116574986033E-2</v>
      </c>
      <c r="M376" s="47">
        <f t="shared" si="23"/>
        <v>31.35290981388605</v>
      </c>
    </row>
    <row r="377" spans="10:13" x14ac:dyDescent="0.25">
      <c r="J377" s="21">
        <f t="shared" si="24"/>
        <v>0.13796791443850298</v>
      </c>
      <c r="K377" s="18">
        <v>9.3499999999999801</v>
      </c>
      <c r="L377" s="19">
        <f t="shared" si="25"/>
        <v>1.447131947184436E-2</v>
      </c>
      <c r="M377" s="47">
        <f t="shared" si="23"/>
        <v>31.436965872368326</v>
      </c>
    </row>
    <row r="378" spans="10:13" x14ac:dyDescent="0.25">
      <c r="J378" s="21">
        <f t="shared" si="24"/>
        <v>0.13760000000000028</v>
      </c>
      <c r="K378" s="18">
        <v>9.3749999999999805</v>
      </c>
      <c r="L378" s="19">
        <f t="shared" si="25"/>
        <v>1.4432729286586107E-2</v>
      </c>
      <c r="M378" s="47">
        <f t="shared" si="23"/>
        <v>31.521021930850591</v>
      </c>
    </row>
    <row r="379" spans="10:13" x14ac:dyDescent="0.25">
      <c r="J379" s="21">
        <f t="shared" si="24"/>
        <v>0.13723404255319177</v>
      </c>
      <c r="K379" s="18">
        <v>9.3999999999999808</v>
      </c>
      <c r="L379" s="19">
        <f t="shared" si="25"/>
        <v>1.4394344368270716E-2</v>
      </c>
      <c r="M379" s="47">
        <f t="shared" si="23"/>
        <v>31.605077989332852</v>
      </c>
    </row>
    <row r="380" spans="10:13" x14ac:dyDescent="0.25">
      <c r="J380" s="21">
        <f t="shared" si="24"/>
        <v>0.13687002652519925</v>
      </c>
      <c r="K380" s="18">
        <v>9.4249999999999794</v>
      </c>
      <c r="L380" s="19">
        <f t="shared" si="25"/>
        <v>1.4356163083474247E-2</v>
      </c>
      <c r="M380" s="47">
        <f t="shared" si="23"/>
        <v>31.689134047815124</v>
      </c>
    </row>
    <row r="381" spans="10:13" x14ac:dyDescent="0.25">
      <c r="J381" s="21">
        <f t="shared" si="24"/>
        <v>0.1365079365079368</v>
      </c>
      <c r="K381" s="18">
        <v>9.4499999999999797</v>
      </c>
      <c r="L381" s="19">
        <f t="shared" si="25"/>
        <v>1.4318183816057647E-2</v>
      </c>
      <c r="M381" s="47">
        <f t="shared" si="23"/>
        <v>31.773190106297388</v>
      </c>
    </row>
    <row r="382" spans="10:13" x14ac:dyDescent="0.25">
      <c r="J382" s="21">
        <f t="shared" si="24"/>
        <v>0.13614775725593697</v>
      </c>
      <c r="K382" s="18">
        <v>9.4749999999999801</v>
      </c>
      <c r="L382" s="19">
        <f t="shared" si="25"/>
        <v>1.4280404966938763E-2</v>
      </c>
      <c r="M382" s="47">
        <f t="shared" si="23"/>
        <v>31.857246164779667</v>
      </c>
    </row>
    <row r="383" spans="10:13" x14ac:dyDescent="0.25">
      <c r="J383" s="21">
        <f t="shared" si="24"/>
        <v>0.13578947368421082</v>
      </c>
      <c r="K383" s="18">
        <v>9.4999999999999805</v>
      </c>
      <c r="L383" s="19">
        <f t="shared" si="25"/>
        <v>1.4242824953867871E-2</v>
      </c>
      <c r="M383" s="47">
        <f t="shared" si="23"/>
        <v>31.941302223261935</v>
      </c>
    </row>
    <row r="384" spans="10:13" x14ac:dyDescent="0.25">
      <c r="J384" s="21">
        <f t="shared" si="24"/>
        <v>0.13543307086614201</v>
      </c>
      <c r="K384" s="18">
        <v>9.5249999999999808</v>
      </c>
      <c r="L384" s="19">
        <f t="shared" si="25"/>
        <v>1.4205442211206797E-2</v>
      </c>
      <c r="M384" s="47">
        <f t="shared" si="23"/>
        <v>32.025358281744204</v>
      </c>
    </row>
    <row r="385" spans="10:13" x14ac:dyDescent="0.25">
      <c r="J385" s="21">
        <f t="shared" si="24"/>
        <v>0.1350785340314139</v>
      </c>
      <c r="K385" s="18">
        <v>9.5499999999999794</v>
      </c>
      <c r="L385" s="19">
        <f t="shared" si="25"/>
        <v>1.4168255189711494E-2</v>
      </c>
      <c r="M385" s="47">
        <f t="shared" si="23"/>
        <v>32.109414340226465</v>
      </c>
    </row>
    <row r="386" spans="10:13" x14ac:dyDescent="0.25">
      <c r="J386" s="21">
        <f t="shared" si="24"/>
        <v>0.13472584856396896</v>
      </c>
      <c r="K386" s="18">
        <v>9.5749999999999797</v>
      </c>
      <c r="L386" s="19">
        <f t="shared" si="25"/>
        <v>1.4131262356317991E-2</v>
      </c>
      <c r="M386" s="47">
        <f t="shared" si="23"/>
        <v>32.193470398708733</v>
      </c>
    </row>
    <row r="387" spans="10:13" x14ac:dyDescent="0.25">
      <c r="J387" s="21">
        <f t="shared" si="24"/>
        <v>0.13437500000000027</v>
      </c>
      <c r="K387" s="18">
        <v>9.5999999999999801</v>
      </c>
      <c r="L387" s="19">
        <f t="shared" si="25"/>
        <v>1.4094462193931744E-2</v>
      </c>
      <c r="M387" s="47">
        <f t="shared" si="23"/>
        <v>32.277526457191001</v>
      </c>
    </row>
    <row r="388" spans="10:13" x14ac:dyDescent="0.25">
      <c r="J388" s="21">
        <f t="shared" si="24"/>
        <v>0.1340259740259743</v>
      </c>
      <c r="K388" s="18">
        <v>9.6249999999999805</v>
      </c>
      <c r="L388" s="19">
        <f t="shared" si="25"/>
        <v>1.4057853201220232E-2</v>
      </c>
      <c r="M388" s="47">
        <f t="shared" ref="M388:M403" si="26">IF($B$38=1,L388*981*K388^2/(4*PI()^2),"")</f>
        <v>32.36158251567327</v>
      </c>
    </row>
    <row r="389" spans="10:13" x14ac:dyDescent="0.25">
      <c r="J389" s="21">
        <f t="shared" si="24"/>
        <v>0.1336787564766842</v>
      </c>
      <c r="K389" s="18">
        <v>9.6499999999999808</v>
      </c>
      <c r="L389" s="19">
        <f t="shared" si="25"/>
        <v>1.402143389240878E-2</v>
      </c>
      <c r="M389" s="47">
        <f t="shared" si="26"/>
        <v>32.445638574155545</v>
      </c>
    </row>
    <row r="390" spans="10:13" x14ac:dyDescent="0.25">
      <c r="J390" s="21">
        <f t="shared" si="24"/>
        <v>0.13333333333333361</v>
      </c>
      <c r="K390" s="18">
        <v>9.6749999999999794</v>
      </c>
      <c r="L390" s="19">
        <f t="shared" si="25"/>
        <v>1.3985202797079561E-2</v>
      </c>
      <c r="M390" s="47">
        <f t="shared" si="26"/>
        <v>32.529694632637806</v>
      </c>
    </row>
    <row r="391" spans="10:13" x14ac:dyDescent="0.25">
      <c r="J391" s="21">
        <f t="shared" si="24"/>
        <v>0.13298969072164976</v>
      </c>
      <c r="K391" s="18">
        <v>9.6999999999999797</v>
      </c>
      <c r="L391" s="19">
        <f t="shared" si="25"/>
        <v>1.3949158459973686E-2</v>
      </c>
      <c r="M391" s="47">
        <f t="shared" si="26"/>
        <v>32.613750691120067</v>
      </c>
    </row>
    <row r="392" spans="10:13" x14ac:dyDescent="0.25">
      <c r="J392" s="21">
        <f t="shared" si="24"/>
        <v>0.13264781491002597</v>
      </c>
      <c r="K392" s="18">
        <v>9.7249999999999801</v>
      </c>
      <c r="L392" s="19">
        <f t="shared" si="25"/>
        <v>1.3913299440796376E-2</v>
      </c>
      <c r="M392" s="47">
        <f t="shared" si="26"/>
        <v>32.697806749602343</v>
      </c>
    </row>
    <row r="393" spans="10:13" x14ac:dyDescent="0.25">
      <c r="J393" s="21">
        <f t="shared" si="24"/>
        <v>0.13230769230769257</v>
      </c>
      <c r="K393" s="18">
        <v>9.7499999999999805</v>
      </c>
      <c r="L393" s="19">
        <f t="shared" si="25"/>
        <v>1.3877624314025101E-2</v>
      </c>
      <c r="M393" s="47">
        <f t="shared" si="26"/>
        <v>32.781862808084611</v>
      </c>
    </row>
    <row r="394" spans="10:13" x14ac:dyDescent="0.25">
      <c r="J394" s="21">
        <f t="shared" si="24"/>
        <v>0.13196930946291585</v>
      </c>
      <c r="K394" s="18">
        <v>9.7749999999999808</v>
      </c>
      <c r="L394" s="19">
        <f t="shared" si="25"/>
        <v>1.3842131668720687E-2</v>
      </c>
      <c r="M394" s="47">
        <f t="shared" si="26"/>
        <v>32.865918866566879</v>
      </c>
    </row>
    <row r="395" spans="10:13" x14ac:dyDescent="0.25">
      <c r="J395" s="21">
        <f t="shared" si="24"/>
        <v>0.13163265306122476</v>
      </c>
      <c r="K395" s="18">
        <v>9.7999999999999794</v>
      </c>
      <c r="L395" s="19">
        <f t="shared" si="25"/>
        <v>1.3806820108341302E-2</v>
      </c>
      <c r="M395" s="47">
        <f t="shared" si="26"/>
        <v>32.949974925049148</v>
      </c>
    </row>
    <row r="396" spans="10:13" x14ac:dyDescent="0.25">
      <c r="J396" s="21">
        <f t="shared" si="24"/>
        <v>0.13129770992366441</v>
      </c>
      <c r="K396" s="18">
        <v>9.8249999999999797</v>
      </c>
      <c r="L396" s="19">
        <f t="shared" si="25"/>
        <v>1.3771688250559263E-2</v>
      </c>
      <c r="M396" s="47">
        <f t="shared" si="26"/>
        <v>33.034030983531423</v>
      </c>
    </row>
    <row r="397" spans="10:13" x14ac:dyDescent="0.25">
      <c r="J397" s="21">
        <f t="shared" si="24"/>
        <v>0.13096446700507641</v>
      </c>
      <c r="K397" s="18">
        <v>9.8499999999999801</v>
      </c>
      <c r="L397" s="19">
        <f t="shared" si="25"/>
        <v>1.3736734727080686E-2</v>
      </c>
      <c r="M397" s="47">
        <f t="shared" si="26"/>
        <v>33.118087042013691</v>
      </c>
    </row>
    <row r="398" spans="10:13" x14ac:dyDescent="0.25">
      <c r="J398" s="21">
        <f t="shared" si="24"/>
        <v>0.13063291139240532</v>
      </c>
      <c r="K398" s="18">
        <v>9.8749999999999805</v>
      </c>
      <c r="L398" s="19">
        <f t="shared" si="25"/>
        <v>1.3701958183467823E-2</v>
      </c>
      <c r="M398" s="47">
        <f t="shared" si="26"/>
        <v>33.202143100495967</v>
      </c>
    </row>
    <row r="399" spans="10:13" x14ac:dyDescent="0.25">
      <c r="J399" s="21">
        <f t="shared" si="24"/>
        <v>0.13030303030303056</v>
      </c>
      <c r="K399" s="18">
        <v>9.8999999999999808</v>
      </c>
      <c r="L399" s="19">
        <f t="shared" si="25"/>
        <v>1.3667357278964115E-2</v>
      </c>
      <c r="M399" s="47">
        <f t="shared" si="26"/>
        <v>33.286199158978228</v>
      </c>
    </row>
    <row r="400" spans="10:13" x14ac:dyDescent="0.25">
      <c r="J400" s="21">
        <f t="shared" si="24"/>
        <v>0.1299748110831237</v>
      </c>
      <c r="K400" s="18">
        <v>9.9249999999999794</v>
      </c>
      <c r="L400" s="19">
        <f t="shared" si="25"/>
        <v>1.363293068632189E-2</v>
      </c>
      <c r="M400" s="47">
        <f t="shared" si="26"/>
        <v>33.370255217460489</v>
      </c>
    </row>
    <row r="401" spans="10:13" x14ac:dyDescent="0.25">
      <c r="J401" s="21">
        <f t="shared" si="24"/>
        <v>0.12964824120603041</v>
      </c>
      <c r="K401" s="18">
        <v>9.9499999999999797</v>
      </c>
      <c r="L401" s="19">
        <f t="shared" si="25"/>
        <v>1.3598677091632637E-2</v>
      </c>
      <c r="M401" s="47">
        <f t="shared" si="26"/>
        <v>33.454311275942757</v>
      </c>
    </row>
    <row r="402" spans="10:13" x14ac:dyDescent="0.25">
      <c r="J402" s="21">
        <f t="shared" si="24"/>
        <v>0.12932330827067695</v>
      </c>
      <c r="K402" s="18">
        <v>9.9749999999999801</v>
      </c>
      <c r="L402" s="19">
        <f t="shared" si="25"/>
        <v>1.3564595194159874E-2</v>
      </c>
      <c r="M402" s="47">
        <f t="shared" si="26"/>
        <v>33.538367334425033</v>
      </c>
    </row>
    <row r="403" spans="10:13" x14ac:dyDescent="0.25">
      <c r="J403" s="21">
        <f t="shared" si="24"/>
        <v>0.12900000000000025</v>
      </c>
      <c r="K403" s="18">
        <v>9.9999999999999805</v>
      </c>
      <c r="L403" s="19">
        <f t="shared" si="25"/>
        <v>1.3530683706174475E-2</v>
      </c>
      <c r="M403" s="47">
        <f t="shared" si="26"/>
        <v>33.622423392907301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aux!$F$3:$F$4</xm:f>
          </x14:formula1>
          <xm:sqref>B14 E6 E13</xm:sqref>
        </x14:dataValidation>
        <x14:dataValidation type="list" allowBlank="1" showInputMessage="1" showErrorMessage="1">
          <x14:formula1>
            <xm:f>aux!$A$33:$A$35</xm:f>
          </x14:formula1>
          <xm:sqref>E14</xm:sqref>
        </x14:dataValidation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aux!$F$24:$F$26</xm:f>
          </x14:formula1>
          <xm:sqref>A18:A21 B15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zoomScale="85" zoomScaleNormal="85" workbookViewId="0">
      <selection activeCell="Y27" sqref="Y27"/>
    </sheetView>
  </sheetViews>
  <sheetFormatPr baseColWidth="10" defaultRowHeight="15" x14ac:dyDescent="0.25"/>
  <cols>
    <col min="1" max="1" width="16.7109375" customWidth="1"/>
    <col min="2" max="2" width="11.42578125" customWidth="1"/>
    <col min="3" max="3" width="7.140625" customWidth="1"/>
    <col min="4" max="4" width="18" customWidth="1"/>
    <col min="5" max="5" width="6.42578125" customWidth="1"/>
    <col min="6" max="11" width="11.42578125" customWidth="1"/>
    <col min="13" max="21" width="11.42578125" customWidth="1"/>
  </cols>
  <sheetData>
    <row r="1" spans="1:14" x14ac:dyDescent="0.25">
      <c r="A1" t="s">
        <v>8</v>
      </c>
      <c r="D1" t="s">
        <v>14</v>
      </c>
      <c r="G1" t="s">
        <v>18</v>
      </c>
      <c r="J1" s="21" t="str">
        <f>G12</f>
        <v>α(T)</v>
      </c>
      <c r="K1" t="s">
        <v>214</v>
      </c>
      <c r="L1" t="s">
        <v>213</v>
      </c>
      <c r="M1" s="46" t="s">
        <v>212</v>
      </c>
      <c r="N1" s="67"/>
    </row>
    <row r="2" spans="1:14" x14ac:dyDescent="0.25">
      <c r="D2" s="2" t="s">
        <v>11</v>
      </c>
      <c r="E2" s="3">
        <v>3</v>
      </c>
      <c r="G2" s="5" t="s">
        <v>19</v>
      </c>
      <c r="H2" s="6" t="s">
        <v>20</v>
      </c>
      <c r="J2" s="21" t="s">
        <v>215</v>
      </c>
      <c r="K2" t="s">
        <v>209</v>
      </c>
      <c r="L2" t="s">
        <v>210</v>
      </c>
      <c r="M2" s="67" t="s">
        <v>211</v>
      </c>
    </row>
    <row r="3" spans="1:14" x14ac:dyDescent="0.25">
      <c r="A3" s="58" t="s">
        <v>63</v>
      </c>
      <c r="B3" s="60">
        <v>0.12</v>
      </c>
      <c r="D3" s="4" t="s">
        <v>12</v>
      </c>
      <c r="E3" s="7">
        <v>3</v>
      </c>
      <c r="G3" s="14" t="s">
        <v>22</v>
      </c>
      <c r="H3" s="14">
        <f>IF(H2=aux!A11,1,0.7)</f>
        <v>1</v>
      </c>
      <c r="J3" s="21">
        <f t="shared" ref="J3:J34" si="0">IF(K3&lt;$H$6,1+1.5*K3/$H$6,IF(K3&lt;$H$7,$H$11,$B$4*$B$23/K3))</f>
        <v>1</v>
      </c>
      <c r="K3" s="18">
        <v>0</v>
      </c>
      <c r="L3" s="19">
        <f t="shared" ref="L3:L34" si="1">$H$3*IF(K3&lt;$H$6,$B$25*(1+K3/$H$6*($H$11*$B$37-1)),$B$25*J3*$B$37)</f>
        <v>0.12448032000000001</v>
      </c>
      <c r="M3" s="47">
        <f>IF($B$38=1,L3*981*K3^2/(4*PI()^2),"")</f>
        <v>0</v>
      </c>
      <c r="N3" s="67"/>
    </row>
    <row r="4" spans="1:14" x14ac:dyDescent="0.25">
      <c r="A4" s="24" t="s">
        <v>64</v>
      </c>
      <c r="B4" s="35">
        <v>1</v>
      </c>
      <c r="D4" t="s">
        <v>13</v>
      </c>
      <c r="E4" s="1">
        <f>E2*E3</f>
        <v>9</v>
      </c>
      <c r="J4" s="21">
        <f t="shared" si="0"/>
        <v>1.2884615384615385</v>
      </c>
      <c r="K4" s="18">
        <v>2.5000000000000001E-2</v>
      </c>
      <c r="L4" s="19">
        <f t="shared" si="1"/>
        <v>0.16038810461538464</v>
      </c>
      <c r="M4" s="47">
        <f t="shared" ref="M4:M67" si="2">IF($B$38=1,L4*981*K4^2/(4*PI()^2),"")</f>
        <v>2.4909295409918778E-3</v>
      </c>
    </row>
    <row r="5" spans="1:14" x14ac:dyDescent="0.25">
      <c r="A5" s="36"/>
      <c r="B5" s="36"/>
      <c r="D5" s="2" t="s">
        <v>10</v>
      </c>
      <c r="E5" s="23">
        <v>12</v>
      </c>
      <c r="G5" t="s">
        <v>9</v>
      </c>
      <c r="J5" s="21">
        <f t="shared" si="0"/>
        <v>1.5769230769230771</v>
      </c>
      <c r="K5" s="18">
        <v>0.05</v>
      </c>
      <c r="L5" s="19">
        <f t="shared" si="1"/>
        <v>0.19629588923076927</v>
      </c>
      <c r="M5" s="47">
        <f t="shared" si="2"/>
        <v>1.2194401335005014E-2</v>
      </c>
    </row>
    <row r="6" spans="1:14" x14ac:dyDescent="0.25">
      <c r="D6" s="26" t="s">
        <v>81</v>
      </c>
      <c r="E6" s="27" t="s">
        <v>60</v>
      </c>
      <c r="G6" t="s">
        <v>91</v>
      </c>
      <c r="H6" s="1">
        <f>B4*B23/10</f>
        <v>0.13</v>
      </c>
      <c r="J6" s="21">
        <f t="shared" si="0"/>
        <v>1.8653846153846154</v>
      </c>
      <c r="K6" s="18">
        <v>7.4999999999999997E-2</v>
      </c>
      <c r="L6" s="19">
        <f t="shared" si="1"/>
        <v>0.23220367384615387</v>
      </c>
      <c r="M6" s="47">
        <f t="shared" si="2"/>
        <v>3.2456440138595652E-2</v>
      </c>
    </row>
    <row r="7" spans="1:14" x14ac:dyDescent="0.25">
      <c r="D7" s="4" t="s">
        <v>82</v>
      </c>
      <c r="E7" s="11">
        <v>5</v>
      </c>
      <c r="G7" t="s">
        <v>92</v>
      </c>
      <c r="H7" s="1">
        <f>B4*B23/2.5</f>
        <v>0.52</v>
      </c>
      <c r="J7" s="21">
        <f t="shared" si="0"/>
        <v>2.1538461538461542</v>
      </c>
      <c r="K7" s="18">
        <v>0.1</v>
      </c>
      <c r="L7" s="19">
        <f t="shared" si="1"/>
        <v>0.2681114584615385</v>
      </c>
      <c r="M7" s="47">
        <f t="shared" si="2"/>
        <v>6.6623070708320076E-2</v>
      </c>
    </row>
    <row r="8" spans="1:14" x14ac:dyDescent="0.25">
      <c r="A8" s="36" t="s">
        <v>33</v>
      </c>
      <c r="B8" s="36"/>
      <c r="J8" s="21">
        <f t="shared" si="0"/>
        <v>2.4423076923076925</v>
      </c>
      <c r="K8" s="18">
        <v>0.125</v>
      </c>
      <c r="L8" s="19">
        <f t="shared" si="1"/>
        <v>0.30401924307692307</v>
      </c>
      <c r="M8" s="47">
        <f t="shared" si="2"/>
        <v>0.11804031780073446</v>
      </c>
    </row>
    <row r="9" spans="1:14" x14ac:dyDescent="0.25">
      <c r="A9" s="25" t="s">
        <v>62</v>
      </c>
      <c r="B9" s="37">
        <v>50</v>
      </c>
      <c r="J9" s="21">
        <f t="shared" si="0"/>
        <v>2.5</v>
      </c>
      <c r="K9" s="18">
        <v>0.15</v>
      </c>
      <c r="L9" s="19">
        <f t="shared" si="1"/>
        <v>0.3112008</v>
      </c>
      <c r="M9" s="47">
        <f t="shared" si="2"/>
        <v>0.17399328734092512</v>
      </c>
    </row>
    <row r="10" spans="1:14" x14ac:dyDescent="0.25">
      <c r="A10" s="32" t="s">
        <v>65</v>
      </c>
      <c r="B10" s="33">
        <f>(B9/50)^0.37</f>
        <v>1</v>
      </c>
      <c r="G10" t="s">
        <v>16</v>
      </c>
      <c r="J10" s="21">
        <f t="shared" si="0"/>
        <v>2.5</v>
      </c>
      <c r="K10" s="18">
        <v>0.17499999999999999</v>
      </c>
      <c r="L10" s="19">
        <f t="shared" si="1"/>
        <v>0.3112008</v>
      </c>
      <c r="M10" s="47">
        <f t="shared" si="2"/>
        <v>0.2368241966584814</v>
      </c>
    </row>
    <row r="11" spans="1:14" x14ac:dyDescent="0.25">
      <c r="A11" s="39" t="s">
        <v>151</v>
      </c>
      <c r="B11" s="18">
        <f>B3*B10</f>
        <v>0.12</v>
      </c>
      <c r="G11" s="9" t="s">
        <v>90</v>
      </c>
      <c r="H11" s="1">
        <v>2.5</v>
      </c>
      <c r="J11" s="21">
        <f t="shared" si="0"/>
        <v>2.5</v>
      </c>
      <c r="K11" s="18">
        <v>0.2</v>
      </c>
      <c r="L11" s="19">
        <f t="shared" si="1"/>
        <v>0.3112008</v>
      </c>
      <c r="M11" s="47">
        <f t="shared" si="2"/>
        <v>0.3093213997172003</v>
      </c>
    </row>
    <row r="12" spans="1:14" x14ac:dyDescent="0.25">
      <c r="D12" t="s">
        <v>15</v>
      </c>
      <c r="G12" s="34" t="s">
        <v>86</v>
      </c>
      <c r="H12" s="16">
        <f>IF(E19&lt;$H$6,1+1.5*E19/$H$6,IF(E19&lt;$H$7,$H$11,$B$4*$B$23/E19))</f>
        <v>2.5</v>
      </c>
      <c r="J12" s="21">
        <f t="shared" si="0"/>
        <v>2.5</v>
      </c>
      <c r="K12" s="18">
        <v>0.22500000000000001</v>
      </c>
      <c r="L12" s="19">
        <f t="shared" si="1"/>
        <v>0.3112008</v>
      </c>
      <c r="M12" s="47">
        <f t="shared" si="2"/>
        <v>0.39148489651708157</v>
      </c>
    </row>
    <row r="13" spans="1:14" x14ac:dyDescent="0.25">
      <c r="A13" t="s">
        <v>42</v>
      </c>
      <c r="D13" s="2" t="s">
        <v>124</v>
      </c>
      <c r="E13" s="3" t="s">
        <v>60</v>
      </c>
      <c r="J13" s="21">
        <f t="shared" si="0"/>
        <v>2.5</v>
      </c>
      <c r="K13" s="18">
        <v>0.25</v>
      </c>
      <c r="L13" s="19">
        <f t="shared" si="1"/>
        <v>0.3112008</v>
      </c>
      <c r="M13" s="47">
        <f t="shared" si="2"/>
        <v>0.48331468705812536</v>
      </c>
    </row>
    <row r="14" spans="1:14" x14ac:dyDescent="0.25">
      <c r="A14" s="2" t="s">
        <v>71</v>
      </c>
      <c r="B14" s="3" t="s">
        <v>60</v>
      </c>
      <c r="D14" s="4" t="s">
        <v>38</v>
      </c>
      <c r="E14" s="11" t="s">
        <v>36</v>
      </c>
      <c r="G14" s="12" t="s">
        <v>55</v>
      </c>
      <c r="H14" s="13">
        <f>$H$3*IF(E19&lt;$H$6,$B$25*(1+E19/$H$6*($H$11*$B$37-1)),$B$25*H12*$B$37)</f>
        <v>0.3112008</v>
      </c>
      <c r="J14" s="21">
        <f t="shared" si="0"/>
        <v>2.5</v>
      </c>
      <c r="K14" s="18">
        <v>0.27500000000000002</v>
      </c>
      <c r="L14" s="19">
        <f t="shared" si="1"/>
        <v>0.3112008</v>
      </c>
      <c r="M14" s="47">
        <f t="shared" si="2"/>
        <v>0.58481077134033177</v>
      </c>
    </row>
    <row r="15" spans="1:14" x14ac:dyDescent="0.25">
      <c r="A15" s="24" t="s">
        <v>66</v>
      </c>
      <c r="B15" s="11" t="s">
        <v>69</v>
      </c>
      <c r="D15" t="s">
        <v>39</v>
      </c>
      <c r="E15" s="1">
        <f>IF(E14=aux!A33,0.06*(E4/(2*E5+E4))^0.5*E4/E5^0.5,IF(E6=aux!F4,IF(E14=aux!A34,0.09*E2,0.11*E2),IF(E6=aux!F3,0.07*E2*(E4/(E7+E4))^0.5,0.085*E2*(E4/(E7+E4))^0.5)))</f>
        <v>0.27</v>
      </c>
      <c r="J15" s="21">
        <f t="shared" si="0"/>
        <v>2.5</v>
      </c>
      <c r="K15" s="18">
        <v>0.3</v>
      </c>
      <c r="L15" s="19">
        <f t="shared" si="1"/>
        <v>0.3112008</v>
      </c>
      <c r="M15" s="47">
        <f t="shared" si="2"/>
        <v>0.69597314936370047</v>
      </c>
    </row>
    <row r="16" spans="1:14" x14ac:dyDescent="0.25">
      <c r="A16" s="22" t="s">
        <v>76</v>
      </c>
      <c r="B16" s="1">
        <f>IF(B15=aux!F30,aux!G30,IF(B15=aux!F31,aux!G31,IF(B15=aux!F32,aux!G32,IF(B15=aux!F33,aux!G33,""))))</f>
        <v>1.3</v>
      </c>
      <c r="D16" t="s">
        <v>40</v>
      </c>
      <c r="E16" s="1">
        <f>E15/3</f>
        <v>9.0000000000000011E-2</v>
      </c>
      <c r="J16" s="21">
        <f t="shared" si="0"/>
        <v>2.5</v>
      </c>
      <c r="K16" s="18">
        <v>0.32500000000000001</v>
      </c>
      <c r="L16" s="19">
        <f t="shared" si="1"/>
        <v>0.3112008</v>
      </c>
      <c r="M16" s="47">
        <f t="shared" si="2"/>
        <v>0.81680182112823208</v>
      </c>
    </row>
    <row r="17" spans="1:13" x14ac:dyDescent="0.25">
      <c r="A17" s="22" t="s">
        <v>72</v>
      </c>
      <c r="B17" t="s">
        <v>74</v>
      </c>
      <c r="C17" t="s">
        <v>67</v>
      </c>
      <c r="D17" t="s">
        <v>41</v>
      </c>
      <c r="E17" s="1">
        <f>E15/5</f>
        <v>5.4000000000000006E-2</v>
      </c>
      <c r="J17" s="21">
        <f t="shared" si="0"/>
        <v>2.5</v>
      </c>
      <c r="K17" s="18">
        <v>0.35</v>
      </c>
      <c r="L17" s="19">
        <f t="shared" si="1"/>
        <v>0.3112008</v>
      </c>
      <c r="M17" s="47">
        <f t="shared" si="2"/>
        <v>0.94729678663392558</v>
      </c>
    </row>
    <row r="18" spans="1:13" x14ac:dyDescent="0.25">
      <c r="A18" s="2" t="s">
        <v>70</v>
      </c>
      <c r="B18" s="3">
        <v>1</v>
      </c>
      <c r="C18" s="1">
        <f>IF(A18=aux!F30,aux!G30,IF(A18=aux!F31,aux!G31,IF(A18=aux!F32,aux!G32,IF(A18=aux!F33,aux!G33,""))))</f>
        <v>1.6</v>
      </c>
      <c r="D18" s="5" t="s">
        <v>145</v>
      </c>
      <c r="E18" s="8">
        <v>0.4</v>
      </c>
      <c r="J18" s="21">
        <f t="shared" si="0"/>
        <v>2.5</v>
      </c>
      <c r="K18" s="18">
        <v>0.375</v>
      </c>
      <c r="L18" s="19">
        <f t="shared" si="1"/>
        <v>0.3112008</v>
      </c>
      <c r="M18" s="47">
        <f t="shared" si="2"/>
        <v>1.0874580458807821</v>
      </c>
    </row>
    <row r="19" spans="1:13" x14ac:dyDescent="0.25">
      <c r="A19" s="26" t="s">
        <v>69</v>
      </c>
      <c r="B19" s="27">
        <v>4</v>
      </c>
      <c r="C19" s="1">
        <f>IF(A19=aux!F30,aux!G30,IF(A19=aux!F31,aux!G31,IF(A19=aux!F32,aux!G32,IF(A19=aux!F33,aux!G33,""))))</f>
        <v>1.3</v>
      </c>
      <c r="D19" s="17" t="s">
        <v>54</v>
      </c>
      <c r="E19" s="28">
        <v>0.3</v>
      </c>
      <c r="J19" s="21">
        <f t="shared" si="0"/>
        <v>2.5</v>
      </c>
      <c r="K19" s="18">
        <v>0.4</v>
      </c>
      <c r="L19" s="19">
        <f t="shared" si="1"/>
        <v>0.3112008</v>
      </c>
      <c r="M19" s="47">
        <f t="shared" si="2"/>
        <v>1.2372855988688012</v>
      </c>
    </row>
    <row r="20" spans="1:13" x14ac:dyDescent="0.25">
      <c r="A20" s="26" t="s">
        <v>70</v>
      </c>
      <c r="B20" s="27">
        <v>7</v>
      </c>
      <c r="C20" s="1">
        <f>IF(A20=aux!F30,aux!G30,IF(A20=aux!F31,aux!G31,IF(A20=aux!F32,aux!G32,IF(A20=aux!F33,aux!G33,""))))</f>
        <v>1.6</v>
      </c>
      <c r="J20" s="21">
        <f t="shared" si="0"/>
        <v>2.5</v>
      </c>
      <c r="K20" s="18">
        <v>0.42499999999999999</v>
      </c>
      <c r="L20" s="19">
        <f t="shared" si="1"/>
        <v>0.3112008</v>
      </c>
      <c r="M20" s="47">
        <f t="shared" si="2"/>
        <v>1.3967794455979823</v>
      </c>
    </row>
    <row r="21" spans="1:13" x14ac:dyDescent="0.25">
      <c r="A21" s="4" t="s">
        <v>68</v>
      </c>
      <c r="B21" s="11">
        <f>IF(30-B20-B19-B18&gt;1,30-B20-B19-B18,"")</f>
        <v>18</v>
      </c>
      <c r="C21" s="1">
        <f>IF(A21=aux!F30,aux!G30,IF(A21=aux!F31,aux!G31,IF(A21=aux!F32,aux!G32,IF(A21=aux!F33,aux!G33,""))))</f>
        <v>1</v>
      </c>
      <c r="J21" s="21">
        <f t="shared" si="0"/>
        <v>2.5</v>
      </c>
      <c r="K21" s="18">
        <v>0.45</v>
      </c>
      <c r="L21" s="19">
        <f t="shared" si="1"/>
        <v>0.3112008</v>
      </c>
      <c r="M21" s="47">
        <f t="shared" si="2"/>
        <v>1.5659395860683263</v>
      </c>
    </row>
    <row r="22" spans="1:13" x14ac:dyDescent="0.25">
      <c r="A22" s="22" t="s">
        <v>75</v>
      </c>
      <c r="B22" s="1">
        <f>(B18*C18+B19*C19+B20*C20+B21*C21)/30</f>
        <v>1.2</v>
      </c>
      <c r="J22" s="21">
        <f t="shared" si="0"/>
        <v>2.5</v>
      </c>
      <c r="K22" s="18">
        <v>0.47499999999999998</v>
      </c>
      <c r="L22" s="19">
        <f t="shared" si="1"/>
        <v>0.3112008</v>
      </c>
      <c r="M22" s="47">
        <f t="shared" si="2"/>
        <v>1.7447660202798327</v>
      </c>
    </row>
    <row r="23" spans="1:13" x14ac:dyDescent="0.25">
      <c r="A23" s="22" t="s">
        <v>73</v>
      </c>
      <c r="B23" s="33">
        <f>IF(B14=aux!F4,B16,B22)</f>
        <v>1.3</v>
      </c>
      <c r="J23" s="21">
        <f t="shared" si="0"/>
        <v>2.5</v>
      </c>
      <c r="K23" s="18">
        <v>0.5</v>
      </c>
      <c r="L23" s="19">
        <f t="shared" si="1"/>
        <v>0.3112008</v>
      </c>
      <c r="M23" s="47">
        <f t="shared" si="2"/>
        <v>1.9332587482325014</v>
      </c>
    </row>
    <row r="24" spans="1:13" x14ac:dyDescent="0.25">
      <c r="A24" s="29" t="s">
        <v>89</v>
      </c>
      <c r="B24" s="16">
        <f>IF($B$3*$B$10&lt;0.1,B23/1.25,IF($B$3*$B$10&lt;0.4,B23/1.25+3.33*(B3*B10-0.1)*(1-B23/1.25),1))</f>
        <v>1.037336</v>
      </c>
      <c r="J24" s="21">
        <f t="shared" si="0"/>
        <v>2.4761904761904763</v>
      </c>
      <c r="K24" s="18">
        <v>0.52500000000000002</v>
      </c>
      <c r="L24" s="19">
        <f t="shared" si="1"/>
        <v>0.3082369828571429</v>
      </c>
      <c r="M24" s="47">
        <f t="shared" si="2"/>
        <v>2.1111185530698919</v>
      </c>
    </row>
    <row r="25" spans="1:13" x14ac:dyDescent="0.25">
      <c r="A25" s="17" t="s">
        <v>87</v>
      </c>
      <c r="B25" s="59">
        <f>B3*B10*B24</f>
        <v>0.12448032000000001</v>
      </c>
      <c r="J25" s="21">
        <f t="shared" si="0"/>
        <v>2.3636363636363633</v>
      </c>
      <c r="K25" s="18">
        <v>0.55000000000000004</v>
      </c>
      <c r="L25" s="19">
        <f t="shared" si="1"/>
        <v>0.2942262109090909</v>
      </c>
      <c r="M25" s="47">
        <f t="shared" si="2"/>
        <v>2.2116480079779821</v>
      </c>
    </row>
    <row r="26" spans="1:13" x14ac:dyDescent="0.25">
      <c r="J26" s="21">
        <f t="shared" si="0"/>
        <v>2.2608695652173916</v>
      </c>
      <c r="K26" s="18">
        <v>0.57499999999999996</v>
      </c>
      <c r="L26" s="19">
        <f t="shared" si="1"/>
        <v>0.28143376695652178</v>
      </c>
      <c r="M26" s="47">
        <f t="shared" si="2"/>
        <v>2.3121774628860714</v>
      </c>
    </row>
    <row r="27" spans="1:13" x14ac:dyDescent="0.25">
      <c r="A27" t="s">
        <v>23</v>
      </c>
      <c r="D27" s="67" t="s">
        <v>149</v>
      </c>
      <c r="E27" s="67"/>
      <c r="F27" s="67"/>
      <c r="J27" s="21">
        <f t="shared" si="0"/>
        <v>2.166666666666667</v>
      </c>
      <c r="K27" s="18">
        <v>0.6</v>
      </c>
      <c r="L27" s="19">
        <f t="shared" si="1"/>
        <v>0.26970736000000006</v>
      </c>
      <c r="M27" s="47">
        <f t="shared" si="2"/>
        <v>2.4127069177941625</v>
      </c>
    </row>
    <row r="28" spans="1:13" x14ac:dyDescent="0.25">
      <c r="A28" s="30" t="s">
        <v>77</v>
      </c>
      <c r="B28" s="31">
        <v>5</v>
      </c>
      <c r="D28" s="67" t="s">
        <v>54</v>
      </c>
      <c r="E28" s="67" t="s">
        <v>55</v>
      </c>
      <c r="F28" s="67" t="s">
        <v>144</v>
      </c>
      <c r="J28" s="21">
        <f t="shared" si="0"/>
        <v>2.08</v>
      </c>
      <c r="K28" s="18">
        <v>0.625</v>
      </c>
      <c r="L28" s="19">
        <f t="shared" si="1"/>
        <v>0.2589190656</v>
      </c>
      <c r="M28" s="47">
        <f t="shared" si="2"/>
        <v>2.5132363727022518</v>
      </c>
    </row>
    <row r="29" spans="1:13" x14ac:dyDescent="0.25">
      <c r="A29" s="32" t="s">
        <v>78</v>
      </c>
      <c r="B29" s="33">
        <f>(5/B28)^0.4</f>
        <v>1</v>
      </c>
      <c r="D29" s="68">
        <f>H6</f>
        <v>0.13</v>
      </c>
      <c r="E29" s="68">
        <f>INDEX(L3:L163,MATCH(H6,K3:K163,1))</f>
        <v>0.30401924307692307</v>
      </c>
      <c r="F29" s="68">
        <f>INDEX(M3:M163,MATCH(H6,K3:K163,1))</f>
        <v>0.11804031780073446</v>
      </c>
      <c r="J29" s="21">
        <f t="shared" si="0"/>
        <v>2</v>
      </c>
      <c r="K29" s="18">
        <v>0.65</v>
      </c>
      <c r="L29" s="19">
        <f t="shared" si="1"/>
        <v>0.24896064000000001</v>
      </c>
      <c r="M29" s="47">
        <f t="shared" si="2"/>
        <v>2.6137658276103428</v>
      </c>
    </row>
    <row r="30" spans="1:13" x14ac:dyDescent="0.25">
      <c r="D30" s="68">
        <f>H7</f>
        <v>0.52</v>
      </c>
      <c r="E30" s="68">
        <f>INDEX(L3:L163,MATCH(H7,K3:K163,1))</f>
        <v>0.3112008</v>
      </c>
      <c r="F30" s="68">
        <f>INDEX(M3:M163,MATCH(H7,K3:K163,1))</f>
        <v>1.9332587482325014</v>
      </c>
      <c r="J30" s="21">
        <f t="shared" si="0"/>
        <v>1.9259259259259258</v>
      </c>
      <c r="K30" s="18">
        <v>0.67500000000000004</v>
      </c>
      <c r="L30" s="19">
        <f t="shared" si="1"/>
        <v>0.23973987555555556</v>
      </c>
      <c r="M30" s="47">
        <f t="shared" si="2"/>
        <v>2.7142952825184326</v>
      </c>
    </row>
    <row r="31" spans="1:13" x14ac:dyDescent="0.25">
      <c r="J31" s="21">
        <f t="shared" si="0"/>
        <v>1.8571428571428574</v>
      </c>
      <c r="K31" s="18">
        <v>0.7</v>
      </c>
      <c r="L31" s="19">
        <f t="shared" si="1"/>
        <v>0.23117773714285719</v>
      </c>
      <c r="M31" s="47">
        <f t="shared" si="2"/>
        <v>2.8148247374265223</v>
      </c>
    </row>
    <row r="32" spans="1:13" x14ac:dyDescent="0.25">
      <c r="J32" s="21">
        <f t="shared" si="0"/>
        <v>1.7931034482758621</v>
      </c>
      <c r="K32" s="18">
        <v>0.72499999999999998</v>
      </c>
      <c r="L32" s="19">
        <f t="shared" si="1"/>
        <v>0.22320609103448277</v>
      </c>
      <c r="M32" s="47">
        <f t="shared" si="2"/>
        <v>2.9153541923346125</v>
      </c>
    </row>
    <row r="33" spans="1:13" x14ac:dyDescent="0.25">
      <c r="J33" s="21">
        <f t="shared" si="0"/>
        <v>1.7333333333333334</v>
      </c>
      <c r="K33" s="18">
        <v>0.75</v>
      </c>
      <c r="L33" s="19">
        <f t="shared" si="1"/>
        <v>0.21576588800000002</v>
      </c>
      <c r="M33" s="47">
        <f t="shared" si="2"/>
        <v>3.0158836472427026</v>
      </c>
    </row>
    <row r="34" spans="1:13" x14ac:dyDescent="0.25">
      <c r="J34" s="21">
        <f t="shared" si="0"/>
        <v>1.6774193548387097</v>
      </c>
      <c r="K34" s="18">
        <v>0.77500000000000002</v>
      </c>
      <c r="L34" s="19">
        <f t="shared" si="1"/>
        <v>0.20880569806451615</v>
      </c>
      <c r="M34" s="47">
        <f t="shared" si="2"/>
        <v>3.1164131021507933</v>
      </c>
    </row>
    <row r="35" spans="1:13" x14ac:dyDescent="0.25">
      <c r="J35" s="21">
        <f t="shared" ref="J35:J66" si="3">IF(K35&lt;$H$6,1+1.5*K35/$H$6,IF(K35&lt;$H$7,$H$11,$B$4*$B$23/K35))</f>
        <v>1.625</v>
      </c>
      <c r="K35" s="18">
        <v>0.8</v>
      </c>
      <c r="L35" s="19">
        <f t="shared" ref="L35:L66" si="4">$H$3*IF(K35&lt;$H$6,$B$25*(1+K35/$H$6*($H$11*$B$37-1)),$B$25*J35*$B$37)</f>
        <v>0.20228052000000002</v>
      </c>
      <c r="M35" s="47">
        <f t="shared" si="2"/>
        <v>3.2169425570588839</v>
      </c>
    </row>
    <row r="36" spans="1:13" x14ac:dyDescent="0.25">
      <c r="A36" t="s">
        <v>79</v>
      </c>
      <c r="J36" s="21">
        <f t="shared" si="3"/>
        <v>1.5757575757575759</v>
      </c>
      <c r="K36" s="18">
        <v>0.82499999999999996</v>
      </c>
      <c r="L36" s="19">
        <f t="shared" si="4"/>
        <v>0.1961508072727273</v>
      </c>
      <c r="M36" s="47">
        <f t="shared" si="2"/>
        <v>3.3174720119669727</v>
      </c>
    </row>
    <row r="37" spans="1:13" x14ac:dyDescent="0.25">
      <c r="A37" s="15" t="s">
        <v>25</v>
      </c>
      <c r="B37" s="16">
        <f>B29/B38</f>
        <v>1</v>
      </c>
      <c r="J37" s="21">
        <f t="shared" si="3"/>
        <v>1.5294117647058825</v>
      </c>
      <c r="K37" s="18">
        <v>0.85</v>
      </c>
      <c r="L37" s="19">
        <f t="shared" si="4"/>
        <v>0.19038166588235297</v>
      </c>
      <c r="M37" s="47">
        <f t="shared" si="2"/>
        <v>3.4180014668750629</v>
      </c>
    </row>
    <row r="38" spans="1:13" x14ac:dyDescent="0.25">
      <c r="A38" s="30" t="s">
        <v>80</v>
      </c>
      <c r="B38" s="6">
        <v>1</v>
      </c>
      <c r="J38" s="21">
        <f t="shared" si="3"/>
        <v>1.4857142857142858</v>
      </c>
      <c r="K38" s="18">
        <v>0.875</v>
      </c>
      <c r="L38" s="19">
        <f t="shared" si="4"/>
        <v>0.18494218971428572</v>
      </c>
      <c r="M38" s="47">
        <f t="shared" si="2"/>
        <v>3.5185309217831526</v>
      </c>
    </row>
    <row r="39" spans="1:13" x14ac:dyDescent="0.25">
      <c r="J39" s="21">
        <f t="shared" si="3"/>
        <v>1.4444444444444444</v>
      </c>
      <c r="K39" s="18">
        <v>0.9</v>
      </c>
      <c r="L39" s="19">
        <f t="shared" si="4"/>
        <v>0.17980490666666668</v>
      </c>
      <c r="M39" s="47">
        <f t="shared" si="2"/>
        <v>3.6190603766912433</v>
      </c>
    </row>
    <row r="40" spans="1:13" x14ac:dyDescent="0.25">
      <c r="J40" s="21">
        <f t="shared" si="3"/>
        <v>1.4054054054054055</v>
      </c>
      <c r="K40" s="18">
        <v>0.92500000000000004</v>
      </c>
      <c r="L40" s="19">
        <f t="shared" si="4"/>
        <v>0.17494531459459461</v>
      </c>
      <c r="M40" s="47">
        <f t="shared" si="2"/>
        <v>3.7195898315993343</v>
      </c>
    </row>
    <row r="41" spans="1:13" x14ac:dyDescent="0.25">
      <c r="J41" s="21">
        <f t="shared" si="3"/>
        <v>1.368421052631579</v>
      </c>
      <c r="K41" s="18">
        <v>0.95</v>
      </c>
      <c r="L41" s="19">
        <f t="shared" si="4"/>
        <v>0.17034149052631581</v>
      </c>
      <c r="M41" s="47">
        <f t="shared" si="2"/>
        <v>3.8201192865074232</v>
      </c>
    </row>
    <row r="42" spans="1:13" x14ac:dyDescent="0.25">
      <c r="J42" s="21">
        <f t="shared" si="3"/>
        <v>1.3333333333333335</v>
      </c>
      <c r="K42" s="18">
        <v>0.97499999999999998</v>
      </c>
      <c r="L42" s="19">
        <f t="shared" si="4"/>
        <v>0.16597376000000003</v>
      </c>
      <c r="M42" s="47">
        <f t="shared" si="2"/>
        <v>3.9206487414155129</v>
      </c>
    </row>
    <row r="43" spans="1:13" x14ac:dyDescent="0.25">
      <c r="J43" s="21">
        <f t="shared" si="3"/>
        <v>1.3</v>
      </c>
      <c r="K43" s="18">
        <v>1</v>
      </c>
      <c r="L43" s="19">
        <f t="shared" si="4"/>
        <v>0.161824416</v>
      </c>
      <c r="M43" s="47">
        <f t="shared" si="2"/>
        <v>4.0211781963236035</v>
      </c>
    </row>
    <row r="44" spans="1:13" x14ac:dyDescent="0.25">
      <c r="J44" s="21">
        <f t="shared" si="3"/>
        <v>1.2682926829268295</v>
      </c>
      <c r="K44" s="18">
        <v>1.0249999999999999</v>
      </c>
      <c r="L44" s="19">
        <f t="shared" si="4"/>
        <v>0.15787747902439028</v>
      </c>
      <c r="M44" s="47">
        <f t="shared" si="2"/>
        <v>4.1217076512316941</v>
      </c>
    </row>
    <row r="45" spans="1:13" x14ac:dyDescent="0.25">
      <c r="J45" s="21">
        <f t="shared" si="3"/>
        <v>1.2380952380952381</v>
      </c>
      <c r="K45" s="18">
        <v>1.05</v>
      </c>
      <c r="L45" s="19">
        <f t="shared" si="4"/>
        <v>0.15411849142857145</v>
      </c>
      <c r="M45" s="47">
        <f t="shared" si="2"/>
        <v>4.2222371061397839</v>
      </c>
    </row>
    <row r="46" spans="1:13" x14ac:dyDescent="0.25">
      <c r="J46" s="21">
        <f t="shared" si="3"/>
        <v>1.2093023255813955</v>
      </c>
      <c r="K46" s="18">
        <v>1.075</v>
      </c>
      <c r="L46" s="19">
        <f t="shared" si="4"/>
        <v>0.1505343404651163</v>
      </c>
      <c r="M46" s="47">
        <f t="shared" si="2"/>
        <v>4.3227665610478727</v>
      </c>
    </row>
    <row r="47" spans="1:13" x14ac:dyDescent="0.25">
      <c r="J47" s="21">
        <f t="shared" si="3"/>
        <v>1.1818181818181817</v>
      </c>
      <c r="K47" s="18">
        <v>1.1000000000000001</v>
      </c>
      <c r="L47" s="19">
        <f t="shared" si="4"/>
        <v>0.14711310545454545</v>
      </c>
      <c r="M47" s="47">
        <f t="shared" si="2"/>
        <v>4.4232960159559642</v>
      </c>
    </row>
    <row r="48" spans="1:13" x14ac:dyDescent="0.25">
      <c r="J48" s="21">
        <f t="shared" si="3"/>
        <v>1.1555555555555557</v>
      </c>
      <c r="K48" s="18">
        <v>1.125</v>
      </c>
      <c r="L48" s="19">
        <f t="shared" si="4"/>
        <v>0.14384392533333334</v>
      </c>
      <c r="M48" s="47">
        <f t="shared" si="2"/>
        <v>4.523825470864054</v>
      </c>
    </row>
    <row r="49" spans="10:13" x14ac:dyDescent="0.25">
      <c r="J49" s="21">
        <f t="shared" si="3"/>
        <v>1.1304347826086958</v>
      </c>
      <c r="K49" s="18">
        <v>1.1499999999999999</v>
      </c>
      <c r="L49" s="19">
        <f t="shared" si="4"/>
        <v>0.14071688347826089</v>
      </c>
      <c r="M49" s="47">
        <f t="shared" si="2"/>
        <v>4.6243549257721428</v>
      </c>
    </row>
    <row r="50" spans="10:13" x14ac:dyDescent="0.25">
      <c r="J50" s="21">
        <f t="shared" si="3"/>
        <v>1.1063829787234043</v>
      </c>
      <c r="K50" s="18">
        <v>1.175</v>
      </c>
      <c r="L50" s="19">
        <f t="shared" si="4"/>
        <v>0.13772290723404257</v>
      </c>
      <c r="M50" s="47">
        <f t="shared" si="2"/>
        <v>4.7248843806802352</v>
      </c>
    </row>
    <row r="51" spans="10:13" x14ac:dyDescent="0.25">
      <c r="J51" s="21">
        <f t="shared" si="3"/>
        <v>1.0833333333333335</v>
      </c>
      <c r="K51" s="18">
        <v>1.2</v>
      </c>
      <c r="L51" s="19">
        <f t="shared" si="4"/>
        <v>0.13485368000000003</v>
      </c>
      <c r="M51" s="47">
        <f t="shared" si="2"/>
        <v>4.8254138355883249</v>
      </c>
    </row>
    <row r="52" spans="10:13" x14ac:dyDescent="0.25">
      <c r="J52" s="21">
        <f t="shared" si="3"/>
        <v>1.0612244897959184</v>
      </c>
      <c r="K52" s="18">
        <v>1.2250000000000001</v>
      </c>
      <c r="L52" s="19">
        <f t="shared" si="4"/>
        <v>0.13210156408163268</v>
      </c>
      <c r="M52" s="47">
        <f t="shared" si="2"/>
        <v>4.9259432904964164</v>
      </c>
    </row>
    <row r="53" spans="10:13" x14ac:dyDescent="0.25">
      <c r="J53" s="21">
        <f t="shared" si="3"/>
        <v>1.04</v>
      </c>
      <c r="K53" s="18">
        <v>1.25</v>
      </c>
      <c r="L53" s="19">
        <f t="shared" si="4"/>
        <v>0.1294595328</v>
      </c>
      <c r="M53" s="47">
        <f t="shared" si="2"/>
        <v>5.0264727454045035</v>
      </c>
    </row>
    <row r="54" spans="10:13" x14ac:dyDescent="0.25">
      <c r="J54" s="21">
        <f t="shared" si="3"/>
        <v>1.0196078431372551</v>
      </c>
      <c r="K54" s="18">
        <v>1.2749999999999999</v>
      </c>
      <c r="L54" s="19">
        <f t="shared" si="4"/>
        <v>0.12692111058823533</v>
      </c>
      <c r="M54" s="47">
        <f t="shared" si="2"/>
        <v>5.127002200312595</v>
      </c>
    </row>
    <row r="55" spans="10:13" x14ac:dyDescent="0.25">
      <c r="J55" s="21">
        <f t="shared" si="3"/>
        <v>1</v>
      </c>
      <c r="K55" s="18">
        <v>1.3</v>
      </c>
      <c r="L55" s="19">
        <f t="shared" si="4"/>
        <v>0.12448032000000001</v>
      </c>
      <c r="M55" s="47">
        <f t="shared" si="2"/>
        <v>5.2275316552206856</v>
      </c>
    </row>
    <row r="56" spans="10:13" x14ac:dyDescent="0.25">
      <c r="J56" s="21">
        <f t="shared" si="3"/>
        <v>0.98113207547169823</v>
      </c>
      <c r="K56" s="18">
        <v>1.325</v>
      </c>
      <c r="L56" s="19">
        <f t="shared" si="4"/>
        <v>0.12213163471698116</v>
      </c>
      <c r="M56" s="47">
        <f t="shared" si="2"/>
        <v>5.3280611101287754</v>
      </c>
    </row>
    <row r="57" spans="10:13" x14ac:dyDescent="0.25">
      <c r="J57" s="21">
        <f t="shared" si="3"/>
        <v>0.96296296296296291</v>
      </c>
      <c r="K57" s="18">
        <v>1.35</v>
      </c>
      <c r="L57" s="19">
        <f t="shared" si="4"/>
        <v>0.11986993777777778</v>
      </c>
      <c r="M57" s="47">
        <f t="shared" si="2"/>
        <v>5.4285905650368651</v>
      </c>
    </row>
    <row r="58" spans="10:13" x14ac:dyDescent="0.25">
      <c r="J58" s="21">
        <f t="shared" si="3"/>
        <v>0.94545454545454544</v>
      </c>
      <c r="K58" s="18">
        <v>1.375</v>
      </c>
      <c r="L58" s="19">
        <f t="shared" si="4"/>
        <v>0.11769048436363637</v>
      </c>
      <c r="M58" s="47">
        <f t="shared" si="2"/>
        <v>5.5291200199449548</v>
      </c>
    </row>
    <row r="59" spans="10:13" x14ac:dyDescent="0.25">
      <c r="J59" s="21">
        <f t="shared" si="3"/>
        <v>0.92857142857142871</v>
      </c>
      <c r="K59" s="18">
        <v>1.4</v>
      </c>
      <c r="L59" s="19">
        <f t="shared" si="4"/>
        <v>0.1155888685714286</v>
      </c>
      <c r="M59" s="47">
        <f t="shared" si="2"/>
        <v>5.6296494748530446</v>
      </c>
    </row>
    <row r="60" spans="10:13" x14ac:dyDescent="0.25">
      <c r="J60" s="21">
        <f t="shared" si="3"/>
        <v>0.91228070175438591</v>
      </c>
      <c r="K60" s="18">
        <v>1.425</v>
      </c>
      <c r="L60" s="19">
        <f t="shared" si="4"/>
        <v>0.11356099368421052</v>
      </c>
      <c r="M60" s="47">
        <f t="shared" si="2"/>
        <v>5.7301789297611343</v>
      </c>
    </row>
    <row r="61" spans="10:13" x14ac:dyDescent="0.25">
      <c r="J61" s="21">
        <f t="shared" si="3"/>
        <v>0.89655172413793105</v>
      </c>
      <c r="K61" s="18">
        <v>1.45</v>
      </c>
      <c r="L61" s="19">
        <f t="shared" si="4"/>
        <v>0.11160304551724139</v>
      </c>
      <c r="M61" s="47">
        <f t="shared" si="2"/>
        <v>5.8307083846692249</v>
      </c>
    </row>
    <row r="62" spans="10:13" x14ac:dyDescent="0.25">
      <c r="J62" s="21">
        <f t="shared" si="3"/>
        <v>0.88135593220338981</v>
      </c>
      <c r="K62" s="18">
        <v>1.4750000000000001</v>
      </c>
      <c r="L62" s="19">
        <f t="shared" si="4"/>
        <v>0.10971146847457627</v>
      </c>
      <c r="M62" s="47">
        <f t="shared" si="2"/>
        <v>5.9312378395773155</v>
      </c>
    </row>
    <row r="63" spans="10:13" x14ac:dyDescent="0.25">
      <c r="J63" s="21">
        <f t="shared" si="3"/>
        <v>0.8666666666666667</v>
      </c>
      <c r="K63" s="18">
        <v>1.5</v>
      </c>
      <c r="L63" s="19">
        <f t="shared" si="4"/>
        <v>0.10788294400000001</v>
      </c>
      <c r="M63" s="47">
        <f t="shared" si="2"/>
        <v>6.0317672944854053</v>
      </c>
    </row>
    <row r="64" spans="10:13" x14ac:dyDescent="0.25">
      <c r="J64" s="21">
        <f t="shared" si="3"/>
        <v>0.85245901639344268</v>
      </c>
      <c r="K64" s="18">
        <v>1.5249999999999999</v>
      </c>
      <c r="L64" s="19">
        <f t="shared" si="4"/>
        <v>0.10611437114754099</v>
      </c>
      <c r="M64" s="47">
        <f t="shared" si="2"/>
        <v>6.1322967493934941</v>
      </c>
    </row>
    <row r="65" spans="10:13" x14ac:dyDescent="0.25">
      <c r="J65" s="21">
        <f t="shared" si="3"/>
        <v>0.83870967741935487</v>
      </c>
      <c r="K65" s="18">
        <v>1.55</v>
      </c>
      <c r="L65" s="19">
        <f t="shared" si="4"/>
        <v>0.10440284903225808</v>
      </c>
      <c r="M65" s="47">
        <f t="shared" si="2"/>
        <v>6.2328262043015865</v>
      </c>
    </row>
    <row r="66" spans="10:13" x14ac:dyDescent="0.25">
      <c r="J66" s="21">
        <f t="shared" si="3"/>
        <v>0.82539682539682546</v>
      </c>
      <c r="K66" s="18">
        <v>1.575</v>
      </c>
      <c r="L66" s="19">
        <f t="shared" si="4"/>
        <v>0.10274566095238097</v>
      </c>
      <c r="M66" s="47">
        <f t="shared" si="2"/>
        <v>6.3333556592096754</v>
      </c>
    </row>
    <row r="67" spans="10:13" x14ac:dyDescent="0.25">
      <c r="J67" s="21">
        <f t="shared" ref="J67:J98" si="5">IF(K67&lt;$H$6,1+1.5*K67/$H$6,IF(K67&lt;$H$7,$H$11,$B$4*$B$23/K67))</f>
        <v>0.8125</v>
      </c>
      <c r="K67" s="18">
        <v>1.6</v>
      </c>
      <c r="L67" s="19">
        <f t="shared" ref="L67:L98" si="6">$H$3*IF(K67&lt;$H$6,$B$25*(1+K67/$H$6*($H$11*$B$37-1)),$B$25*J67*$B$37)</f>
        <v>0.10114026000000001</v>
      </c>
      <c r="M67" s="47">
        <f t="shared" si="2"/>
        <v>6.4338851141177678</v>
      </c>
    </row>
    <row r="68" spans="10:13" x14ac:dyDescent="0.25">
      <c r="J68" s="21">
        <f t="shared" si="5"/>
        <v>0.8</v>
      </c>
      <c r="K68" s="18">
        <v>1.625</v>
      </c>
      <c r="L68" s="19">
        <f t="shared" si="6"/>
        <v>9.958425600000001E-2</v>
      </c>
      <c r="M68" s="47">
        <f t="shared" ref="M68:M131" si="7">IF($B$38=1,L68*981*K68^2/(4*PI()^2),"")</f>
        <v>6.5344145690258566</v>
      </c>
    </row>
    <row r="69" spans="10:13" x14ac:dyDescent="0.25">
      <c r="J69" s="21">
        <f t="shared" si="5"/>
        <v>0.78787878787878796</v>
      </c>
      <c r="K69" s="18">
        <v>1.65</v>
      </c>
      <c r="L69" s="19">
        <f t="shared" si="6"/>
        <v>9.8075403636363648E-2</v>
      </c>
      <c r="M69" s="47">
        <f t="shared" si="7"/>
        <v>6.6349440239339454</v>
      </c>
    </row>
    <row r="70" spans="10:13" x14ac:dyDescent="0.25">
      <c r="J70" s="21">
        <f t="shared" si="5"/>
        <v>0.77611940298507465</v>
      </c>
      <c r="K70" s="18">
        <v>1.675</v>
      </c>
      <c r="L70" s="19">
        <f t="shared" si="6"/>
        <v>9.6611591641791048E-2</v>
      </c>
      <c r="M70" s="47">
        <f t="shared" si="7"/>
        <v>6.7354734788420361</v>
      </c>
    </row>
    <row r="71" spans="10:13" x14ac:dyDescent="0.25">
      <c r="J71" s="21">
        <f t="shared" si="5"/>
        <v>0.76470588235294124</v>
      </c>
      <c r="K71" s="18">
        <v>1.7</v>
      </c>
      <c r="L71" s="19">
        <f t="shared" si="6"/>
        <v>9.5190832941176487E-2</v>
      </c>
      <c r="M71" s="47">
        <f t="shared" si="7"/>
        <v>6.8360029337501258</v>
      </c>
    </row>
    <row r="72" spans="10:13" x14ac:dyDescent="0.25">
      <c r="J72" s="21">
        <f t="shared" si="5"/>
        <v>0.75362318840579712</v>
      </c>
      <c r="K72" s="18">
        <v>1.7250000000000001</v>
      </c>
      <c r="L72" s="19">
        <f t="shared" si="6"/>
        <v>9.3811255652173922E-2</v>
      </c>
      <c r="M72" s="47">
        <f t="shared" si="7"/>
        <v>6.9365323886582182</v>
      </c>
    </row>
    <row r="73" spans="10:13" x14ac:dyDescent="0.25">
      <c r="J73" s="21">
        <f t="shared" si="5"/>
        <v>0.74285714285714288</v>
      </c>
      <c r="K73" s="18">
        <v>1.75</v>
      </c>
      <c r="L73" s="19">
        <f t="shared" si="6"/>
        <v>9.247109485714286E-2</v>
      </c>
      <c r="M73" s="47">
        <f t="shared" si="7"/>
        <v>7.0370618435663053</v>
      </c>
    </row>
    <row r="74" spans="10:13" x14ac:dyDescent="0.25">
      <c r="J74" s="21">
        <f t="shared" si="5"/>
        <v>0.73239436619718312</v>
      </c>
      <c r="K74" s="18">
        <v>1.7749999999999999</v>
      </c>
      <c r="L74" s="19">
        <f t="shared" si="6"/>
        <v>9.1168685070422542E-2</v>
      </c>
      <c r="M74" s="47">
        <f t="shared" si="7"/>
        <v>7.1375912984743959</v>
      </c>
    </row>
    <row r="75" spans="10:13" x14ac:dyDescent="0.25">
      <c r="J75" s="21">
        <f t="shared" si="5"/>
        <v>0.72222222222222221</v>
      </c>
      <c r="K75" s="18">
        <v>1.8</v>
      </c>
      <c r="L75" s="19">
        <f t="shared" si="6"/>
        <v>8.990245333333334E-2</v>
      </c>
      <c r="M75" s="47">
        <f t="shared" si="7"/>
        <v>7.2381207533824865</v>
      </c>
    </row>
    <row r="76" spans="10:13" x14ac:dyDescent="0.25">
      <c r="J76" s="21">
        <f t="shared" si="5"/>
        <v>0.71232876712328774</v>
      </c>
      <c r="K76" s="18">
        <v>1.825</v>
      </c>
      <c r="L76" s="19">
        <f t="shared" si="6"/>
        <v>8.8670912876712346E-2</v>
      </c>
      <c r="M76" s="47">
        <f t="shared" si="7"/>
        <v>7.3386502082905771</v>
      </c>
    </row>
    <row r="77" spans="10:13" x14ac:dyDescent="0.25">
      <c r="J77" s="21">
        <f t="shared" si="5"/>
        <v>0.70270270270270274</v>
      </c>
      <c r="K77" s="18">
        <v>1.85</v>
      </c>
      <c r="L77" s="19">
        <f t="shared" si="6"/>
        <v>8.7472657297297307E-2</v>
      </c>
      <c r="M77" s="47">
        <f t="shared" si="7"/>
        <v>7.4391796631986686</v>
      </c>
    </row>
    <row r="78" spans="10:13" x14ac:dyDescent="0.25">
      <c r="J78" s="21">
        <f t="shared" si="5"/>
        <v>0.69333333333333336</v>
      </c>
      <c r="K78" s="18">
        <v>1.875</v>
      </c>
      <c r="L78" s="19">
        <f t="shared" si="6"/>
        <v>8.6306355200000004E-2</v>
      </c>
      <c r="M78" s="47">
        <f t="shared" si="7"/>
        <v>7.5397091181067557</v>
      </c>
    </row>
    <row r="79" spans="10:13" x14ac:dyDescent="0.25">
      <c r="J79" s="21">
        <f t="shared" si="5"/>
        <v>0.68421052631578949</v>
      </c>
      <c r="K79" s="18">
        <v>1.9</v>
      </c>
      <c r="L79" s="19">
        <f t="shared" si="6"/>
        <v>8.5170745263157904E-2</v>
      </c>
      <c r="M79" s="47">
        <f t="shared" si="7"/>
        <v>7.6402385730148463</v>
      </c>
    </row>
    <row r="80" spans="10:13" x14ac:dyDescent="0.25">
      <c r="J80" s="21">
        <f t="shared" si="5"/>
        <v>0.67532467532467533</v>
      </c>
      <c r="K80" s="18">
        <v>1.925</v>
      </c>
      <c r="L80" s="19">
        <f t="shared" si="6"/>
        <v>8.4064631688311686E-2</v>
      </c>
      <c r="M80" s="47">
        <f t="shared" si="7"/>
        <v>7.7407680279229369</v>
      </c>
    </row>
    <row r="81" spans="10:13" x14ac:dyDescent="0.25">
      <c r="J81" s="21">
        <f t="shared" si="5"/>
        <v>0.66666666666666674</v>
      </c>
      <c r="K81" s="18">
        <v>1.95</v>
      </c>
      <c r="L81" s="19">
        <f t="shared" si="6"/>
        <v>8.2986880000000013E-2</v>
      </c>
      <c r="M81" s="47">
        <f t="shared" si="7"/>
        <v>7.8412974828310258</v>
      </c>
    </row>
    <row r="82" spans="10:13" x14ac:dyDescent="0.25">
      <c r="J82" s="21">
        <f t="shared" si="5"/>
        <v>0.65822784810126578</v>
      </c>
      <c r="K82" s="18">
        <v>1.9750000000000001</v>
      </c>
      <c r="L82" s="19">
        <f t="shared" si="6"/>
        <v>8.1936413164556965E-2</v>
      </c>
      <c r="M82" s="47">
        <f t="shared" si="7"/>
        <v>7.9418269377391164</v>
      </c>
    </row>
    <row r="83" spans="10:13" x14ac:dyDescent="0.25">
      <c r="J83" s="21">
        <f t="shared" si="5"/>
        <v>0.65</v>
      </c>
      <c r="K83" s="18">
        <v>2</v>
      </c>
      <c r="L83" s="19">
        <f t="shared" si="6"/>
        <v>8.0912207999999999E-2</v>
      </c>
      <c r="M83" s="47">
        <f t="shared" si="7"/>
        <v>8.042356392647207</v>
      </c>
    </row>
    <row r="84" spans="10:13" x14ac:dyDescent="0.25">
      <c r="J84" s="21">
        <f t="shared" si="5"/>
        <v>0.64197530864197538</v>
      </c>
      <c r="K84" s="18">
        <v>2.0249999999999999</v>
      </c>
      <c r="L84" s="19">
        <f t="shared" si="6"/>
        <v>7.9913291851851864E-2</v>
      </c>
      <c r="M84" s="47">
        <f t="shared" si="7"/>
        <v>8.1428858475552985</v>
      </c>
    </row>
    <row r="85" spans="10:13" x14ac:dyDescent="0.25">
      <c r="J85" s="21">
        <f t="shared" si="5"/>
        <v>0.63414634146341475</v>
      </c>
      <c r="K85" s="18">
        <v>2.0499999999999998</v>
      </c>
      <c r="L85" s="19">
        <f t="shared" si="6"/>
        <v>7.8938739512195141E-2</v>
      </c>
      <c r="M85" s="47">
        <f t="shared" si="7"/>
        <v>8.2434153024633883</v>
      </c>
    </row>
    <row r="86" spans="10:13" x14ac:dyDescent="0.25">
      <c r="J86" s="21">
        <f t="shared" si="5"/>
        <v>0.62650602409638556</v>
      </c>
      <c r="K86" s="18">
        <v>2.0750000000000002</v>
      </c>
      <c r="L86" s="19">
        <f t="shared" si="6"/>
        <v>7.7987670361445785E-2</v>
      </c>
      <c r="M86" s="47">
        <f t="shared" si="7"/>
        <v>8.3439447573714798</v>
      </c>
    </row>
    <row r="87" spans="10:13" x14ac:dyDescent="0.25">
      <c r="J87" s="21">
        <f t="shared" si="5"/>
        <v>0.61904761904761907</v>
      </c>
      <c r="K87" s="18">
        <v>2.1</v>
      </c>
      <c r="L87" s="19">
        <f t="shared" si="6"/>
        <v>7.7059245714285726E-2</v>
      </c>
      <c r="M87" s="47">
        <f t="shared" si="7"/>
        <v>8.4444742122795677</v>
      </c>
    </row>
    <row r="88" spans="10:13" x14ac:dyDescent="0.25">
      <c r="J88" s="21">
        <f t="shared" si="5"/>
        <v>0.61176470588235299</v>
      </c>
      <c r="K88" s="18">
        <v>2.125</v>
      </c>
      <c r="L88" s="19">
        <f t="shared" si="6"/>
        <v>7.6152666352941184E-2</v>
      </c>
      <c r="M88" s="47">
        <f t="shared" si="7"/>
        <v>8.5450036671876575</v>
      </c>
    </row>
    <row r="89" spans="10:13" x14ac:dyDescent="0.25">
      <c r="J89" s="21">
        <f t="shared" si="5"/>
        <v>0.60465116279069775</v>
      </c>
      <c r="K89" s="18">
        <v>2.15</v>
      </c>
      <c r="L89" s="19">
        <f t="shared" si="6"/>
        <v>7.5267170232558148E-2</v>
      </c>
      <c r="M89" s="47">
        <f t="shared" si="7"/>
        <v>8.6455331220957454</v>
      </c>
    </row>
    <row r="90" spans="10:13" x14ac:dyDescent="0.25">
      <c r="J90" s="21">
        <f t="shared" si="5"/>
        <v>0.5977011494252874</v>
      </c>
      <c r="K90" s="18">
        <v>2.1749999999999998</v>
      </c>
      <c r="L90" s="19">
        <f t="shared" si="6"/>
        <v>7.4402030344827591E-2</v>
      </c>
      <c r="M90" s="47">
        <f t="shared" si="7"/>
        <v>8.7460625770038352</v>
      </c>
    </row>
    <row r="91" spans="10:13" x14ac:dyDescent="0.25">
      <c r="J91" s="21">
        <f t="shared" si="5"/>
        <v>0.59090909090909083</v>
      </c>
      <c r="K91" s="18">
        <v>2.2000000000000002</v>
      </c>
      <c r="L91" s="19">
        <f t="shared" si="6"/>
        <v>7.3556552727272725E-2</v>
      </c>
      <c r="M91" s="47">
        <f t="shared" si="7"/>
        <v>8.8465920319119284</v>
      </c>
    </row>
    <row r="92" spans="10:13" x14ac:dyDescent="0.25">
      <c r="J92" s="21">
        <f t="shared" si="5"/>
        <v>0.5842696629213483</v>
      </c>
      <c r="K92" s="18">
        <v>2.2250000000000001</v>
      </c>
      <c r="L92" s="19">
        <f t="shared" si="6"/>
        <v>7.2730074606741579E-2</v>
      </c>
      <c r="M92" s="47">
        <f t="shared" si="7"/>
        <v>8.9471214868200182</v>
      </c>
    </row>
    <row r="93" spans="10:13" x14ac:dyDescent="0.25">
      <c r="J93" s="21">
        <f t="shared" si="5"/>
        <v>0.57777777777777783</v>
      </c>
      <c r="K93" s="18">
        <v>2.25</v>
      </c>
      <c r="L93" s="19">
        <f t="shared" si="6"/>
        <v>7.1921962666666672E-2</v>
      </c>
      <c r="M93" s="47">
        <f t="shared" si="7"/>
        <v>9.0476509417281079</v>
      </c>
    </row>
    <row r="94" spans="10:13" x14ac:dyDescent="0.25">
      <c r="J94" s="21">
        <f t="shared" si="5"/>
        <v>0.57142857142857151</v>
      </c>
      <c r="K94" s="18">
        <v>2.2749999999999999</v>
      </c>
      <c r="L94" s="19">
        <f t="shared" si="6"/>
        <v>7.113161142857144E-2</v>
      </c>
      <c r="M94" s="47">
        <f t="shared" si="7"/>
        <v>9.1481803966361976</v>
      </c>
    </row>
    <row r="95" spans="10:13" x14ac:dyDescent="0.25">
      <c r="J95" s="21">
        <f t="shared" si="5"/>
        <v>0.56521739130434789</v>
      </c>
      <c r="K95" s="18">
        <v>2.2999999999999998</v>
      </c>
      <c r="L95" s="19">
        <f t="shared" si="6"/>
        <v>7.0358441739130445E-2</v>
      </c>
      <c r="M95" s="47">
        <f t="shared" si="7"/>
        <v>9.2487098515442856</v>
      </c>
    </row>
    <row r="96" spans="10:13" x14ac:dyDescent="0.25">
      <c r="J96" s="21">
        <f t="shared" si="5"/>
        <v>0.55913978494623651</v>
      </c>
      <c r="K96" s="18">
        <v>2.3250000000000002</v>
      </c>
      <c r="L96" s="19">
        <f t="shared" si="6"/>
        <v>6.9601899354838709E-2</v>
      </c>
      <c r="M96" s="47">
        <f t="shared" si="7"/>
        <v>9.3492393064523771</v>
      </c>
    </row>
    <row r="97" spans="10:13" x14ac:dyDescent="0.25">
      <c r="J97" s="21">
        <f t="shared" si="5"/>
        <v>0.55319148936170215</v>
      </c>
      <c r="K97" s="18">
        <v>2.35</v>
      </c>
      <c r="L97" s="19">
        <f t="shared" si="6"/>
        <v>6.8861453617021284E-2</v>
      </c>
      <c r="M97" s="47">
        <f t="shared" si="7"/>
        <v>9.4497687613604704</v>
      </c>
    </row>
    <row r="98" spans="10:13" x14ac:dyDescent="0.25">
      <c r="J98" s="21">
        <f t="shared" si="5"/>
        <v>0.54736842105263162</v>
      </c>
      <c r="K98" s="18">
        <v>2.375</v>
      </c>
      <c r="L98" s="19">
        <f t="shared" si="6"/>
        <v>6.8136596210526326E-2</v>
      </c>
      <c r="M98" s="47">
        <f t="shared" si="7"/>
        <v>9.5502982162685583</v>
      </c>
    </row>
    <row r="99" spans="10:13" x14ac:dyDescent="0.25">
      <c r="J99" s="21">
        <f t="shared" ref="J99:J130" si="8">IF(K99&lt;$H$6,1+1.5*K99/$H$6,IF(K99&lt;$H$7,$H$11,$B$4*$B$23/K99))</f>
        <v>0.54166666666666674</v>
      </c>
      <c r="K99" s="18">
        <v>2.4</v>
      </c>
      <c r="L99" s="19">
        <f t="shared" ref="L99:L130" si="9">$H$3*IF(K99&lt;$H$6,$B$25*(1+K99/$H$6*($H$11*$B$37-1)),$B$25*J99*$B$37)</f>
        <v>6.7426840000000016E-2</v>
      </c>
      <c r="M99" s="47">
        <f t="shared" si="7"/>
        <v>9.6508276711766499</v>
      </c>
    </row>
    <row r="100" spans="10:13" x14ac:dyDescent="0.25">
      <c r="J100" s="21">
        <f t="shared" si="8"/>
        <v>0.53608247422680422</v>
      </c>
      <c r="K100" s="18">
        <v>2.4249999999999998</v>
      </c>
      <c r="L100" s="19">
        <f t="shared" si="9"/>
        <v>6.673171793814435E-2</v>
      </c>
      <c r="M100" s="47">
        <f t="shared" si="7"/>
        <v>9.7513571260847414</v>
      </c>
    </row>
    <row r="101" spans="10:13" x14ac:dyDescent="0.25">
      <c r="J101" s="21">
        <f t="shared" si="8"/>
        <v>0.53061224489795922</v>
      </c>
      <c r="K101" s="18">
        <v>2.4500000000000002</v>
      </c>
      <c r="L101" s="19">
        <f t="shared" si="9"/>
        <v>6.6050782040816339E-2</v>
      </c>
      <c r="M101" s="47">
        <f t="shared" si="7"/>
        <v>9.8518865809928329</v>
      </c>
    </row>
    <row r="102" spans="10:13" x14ac:dyDescent="0.25">
      <c r="J102" s="21">
        <f t="shared" si="8"/>
        <v>0.5252525252525253</v>
      </c>
      <c r="K102" s="18">
        <v>2.4750000000000001</v>
      </c>
      <c r="L102" s="19">
        <f t="shared" si="9"/>
        <v>6.5383602424242432E-2</v>
      </c>
      <c r="M102" s="47">
        <f t="shared" si="7"/>
        <v>9.9524160359009208</v>
      </c>
    </row>
    <row r="103" spans="10:13" x14ac:dyDescent="0.25">
      <c r="J103" s="21">
        <f t="shared" si="8"/>
        <v>0.52</v>
      </c>
      <c r="K103" s="18">
        <v>2.5</v>
      </c>
      <c r="L103" s="19">
        <f t="shared" si="9"/>
        <v>6.4729766399999999E-2</v>
      </c>
      <c r="M103" s="47">
        <f t="shared" si="7"/>
        <v>10.052945490809007</v>
      </c>
    </row>
    <row r="104" spans="10:13" x14ac:dyDescent="0.25">
      <c r="J104" s="21">
        <f t="shared" si="8"/>
        <v>0.51485148514851486</v>
      </c>
      <c r="K104" s="18">
        <v>2.5249999999999999</v>
      </c>
      <c r="L104" s="19">
        <f t="shared" si="9"/>
        <v>6.4088877623762378E-2</v>
      </c>
      <c r="M104" s="47">
        <f t="shared" si="7"/>
        <v>10.153474945717097</v>
      </c>
    </row>
    <row r="105" spans="10:13" x14ac:dyDescent="0.25">
      <c r="J105" s="21">
        <f t="shared" si="8"/>
        <v>0.50980392156862753</v>
      </c>
      <c r="K105" s="18">
        <v>2.5499999999999998</v>
      </c>
      <c r="L105" s="19">
        <f t="shared" si="9"/>
        <v>6.3460555294117663E-2</v>
      </c>
      <c r="M105" s="47">
        <f t="shared" si="7"/>
        <v>10.25400440062519</v>
      </c>
    </row>
    <row r="106" spans="10:13" x14ac:dyDescent="0.25">
      <c r="J106" s="21">
        <f t="shared" si="8"/>
        <v>0.50485436893203883</v>
      </c>
      <c r="K106" s="18">
        <v>2.5750000000000002</v>
      </c>
      <c r="L106" s="19">
        <f t="shared" si="9"/>
        <v>6.2844433398058258E-2</v>
      </c>
      <c r="M106" s="47">
        <f t="shared" si="7"/>
        <v>10.35453385553328</v>
      </c>
    </row>
    <row r="107" spans="10:13" x14ac:dyDescent="0.25">
      <c r="J107" s="21">
        <f t="shared" si="8"/>
        <v>0.5</v>
      </c>
      <c r="K107" s="18">
        <v>2.6</v>
      </c>
      <c r="L107" s="19">
        <f t="shared" si="9"/>
        <v>6.2240160000000003E-2</v>
      </c>
      <c r="M107" s="47">
        <f t="shared" si="7"/>
        <v>10.455063310441371</v>
      </c>
    </row>
    <row r="108" spans="10:13" x14ac:dyDescent="0.25">
      <c r="J108" s="21">
        <f t="shared" si="8"/>
        <v>0.49523809523809526</v>
      </c>
      <c r="K108" s="18">
        <v>2.625</v>
      </c>
      <c r="L108" s="19">
        <f t="shared" si="9"/>
        <v>6.1647396571428578E-2</v>
      </c>
      <c r="M108" s="47">
        <f t="shared" si="7"/>
        <v>10.555592765349459</v>
      </c>
    </row>
    <row r="109" spans="10:13" x14ac:dyDescent="0.25">
      <c r="J109" s="21">
        <f t="shared" si="8"/>
        <v>0.49056603773584911</v>
      </c>
      <c r="K109" s="18">
        <v>2.65</v>
      </c>
      <c r="L109" s="19">
        <f t="shared" si="9"/>
        <v>6.1065817358490579E-2</v>
      </c>
      <c r="M109" s="47">
        <f t="shared" si="7"/>
        <v>10.656122220257551</v>
      </c>
    </row>
    <row r="110" spans="10:13" x14ac:dyDescent="0.25">
      <c r="J110" s="21">
        <f t="shared" si="8"/>
        <v>0.48598130841121501</v>
      </c>
      <c r="K110" s="18">
        <v>2.6749999999999998</v>
      </c>
      <c r="L110" s="19">
        <f t="shared" si="9"/>
        <v>6.0495108785046742E-2</v>
      </c>
      <c r="M110" s="47">
        <f t="shared" si="7"/>
        <v>10.756651675165639</v>
      </c>
    </row>
    <row r="111" spans="10:13" x14ac:dyDescent="0.25">
      <c r="J111" s="21">
        <f t="shared" si="8"/>
        <v>0.48148148148148145</v>
      </c>
      <c r="K111" s="18">
        <v>2.7</v>
      </c>
      <c r="L111" s="19">
        <f t="shared" si="9"/>
        <v>5.9934968888888891E-2</v>
      </c>
      <c r="M111" s="47">
        <f t="shared" si="7"/>
        <v>10.85718113007373</v>
      </c>
    </row>
    <row r="112" spans="10:13" x14ac:dyDescent="0.25">
      <c r="J112" s="21">
        <f t="shared" si="8"/>
        <v>0.47706422018348627</v>
      </c>
      <c r="K112" s="18">
        <v>2.7250000000000001</v>
      </c>
      <c r="L112" s="19">
        <f t="shared" si="9"/>
        <v>5.9385106788990831E-2</v>
      </c>
      <c r="M112" s="47">
        <f t="shared" si="7"/>
        <v>10.95771058498182</v>
      </c>
    </row>
    <row r="113" spans="10:13" x14ac:dyDescent="0.25">
      <c r="J113" s="21">
        <f t="shared" si="8"/>
        <v>0.47272727272727272</v>
      </c>
      <c r="K113" s="18">
        <v>2.75</v>
      </c>
      <c r="L113" s="19">
        <f t="shared" si="9"/>
        <v>5.8845242181818185E-2</v>
      </c>
      <c r="M113" s="47">
        <f t="shared" si="7"/>
        <v>11.05824003988991</v>
      </c>
    </row>
    <row r="114" spans="10:13" x14ac:dyDescent="0.25">
      <c r="J114" s="21">
        <f t="shared" si="8"/>
        <v>0.46846846846846851</v>
      </c>
      <c r="K114" s="18">
        <v>2.7749999999999999</v>
      </c>
      <c r="L114" s="19">
        <f t="shared" si="9"/>
        <v>5.8315104864864874E-2</v>
      </c>
      <c r="M114" s="47">
        <f t="shared" si="7"/>
        <v>11.158769494797999</v>
      </c>
    </row>
    <row r="115" spans="10:13" x14ac:dyDescent="0.25">
      <c r="J115" s="21">
        <f t="shared" si="8"/>
        <v>0.46428571428571436</v>
      </c>
      <c r="K115" s="18">
        <v>2.8</v>
      </c>
      <c r="L115" s="19">
        <f t="shared" si="9"/>
        <v>5.7794434285714298E-2</v>
      </c>
      <c r="M115" s="47">
        <f t="shared" si="7"/>
        <v>11.259298949706089</v>
      </c>
    </row>
    <row r="116" spans="10:13" x14ac:dyDescent="0.25">
      <c r="J116" s="21">
        <f t="shared" si="8"/>
        <v>0.46017699115044247</v>
      </c>
      <c r="K116" s="18">
        <v>2.8250000000000002</v>
      </c>
      <c r="L116" s="19">
        <f t="shared" si="9"/>
        <v>5.728297911504425E-2</v>
      </c>
      <c r="M116" s="47">
        <f t="shared" si="7"/>
        <v>11.359828404614181</v>
      </c>
    </row>
    <row r="117" spans="10:13" x14ac:dyDescent="0.25">
      <c r="J117" s="21">
        <f t="shared" si="8"/>
        <v>0.45614035087719296</v>
      </c>
      <c r="K117" s="18">
        <v>2.85</v>
      </c>
      <c r="L117" s="19">
        <f t="shared" si="9"/>
        <v>5.678049684210526E-2</v>
      </c>
      <c r="M117" s="47">
        <f t="shared" si="7"/>
        <v>11.460357859522269</v>
      </c>
    </row>
    <row r="118" spans="10:13" x14ac:dyDescent="0.25">
      <c r="J118" s="21">
        <f t="shared" si="8"/>
        <v>0.45217391304347826</v>
      </c>
      <c r="K118" s="18">
        <v>2.875</v>
      </c>
      <c r="L118" s="19">
        <f t="shared" si="9"/>
        <v>5.6286753391304352E-2</v>
      </c>
      <c r="M118" s="47">
        <f t="shared" si="7"/>
        <v>11.56088731443036</v>
      </c>
    </row>
    <row r="119" spans="10:13" x14ac:dyDescent="0.25">
      <c r="J119" s="21">
        <f t="shared" si="8"/>
        <v>0.44827586206896552</v>
      </c>
      <c r="K119" s="18">
        <v>2.9</v>
      </c>
      <c r="L119" s="19">
        <f t="shared" si="9"/>
        <v>5.5801522758620693E-2</v>
      </c>
      <c r="M119" s="47">
        <f t="shared" si="7"/>
        <v>11.66141676933845</v>
      </c>
    </row>
    <row r="120" spans="10:13" x14ac:dyDescent="0.25">
      <c r="J120" s="21">
        <f t="shared" si="8"/>
        <v>0.44444444444444448</v>
      </c>
      <c r="K120" s="18">
        <v>2.9249999999999998</v>
      </c>
      <c r="L120" s="19">
        <f t="shared" si="9"/>
        <v>5.5324586666666675E-2</v>
      </c>
      <c r="M120" s="47">
        <f t="shared" si="7"/>
        <v>11.76194622424654</v>
      </c>
    </row>
    <row r="121" spans="10:13" x14ac:dyDescent="0.25">
      <c r="J121" s="21">
        <f t="shared" si="8"/>
        <v>0.44067796610169491</v>
      </c>
      <c r="K121" s="18">
        <v>2.95</v>
      </c>
      <c r="L121" s="19">
        <f t="shared" si="9"/>
        <v>5.4855734237288137E-2</v>
      </c>
      <c r="M121" s="47">
        <f t="shared" si="7"/>
        <v>11.862475679154631</v>
      </c>
    </row>
    <row r="122" spans="10:13" x14ac:dyDescent="0.25">
      <c r="J122" s="21">
        <f t="shared" si="8"/>
        <v>0.43697478991596639</v>
      </c>
      <c r="K122" s="18">
        <v>2.9750000000000001</v>
      </c>
      <c r="L122" s="19">
        <f t="shared" si="9"/>
        <v>5.4394761680672268E-2</v>
      </c>
      <c r="M122" s="47">
        <f t="shared" si="7"/>
        <v>11.963005134062719</v>
      </c>
    </row>
    <row r="123" spans="10:13" x14ac:dyDescent="0.25">
      <c r="J123" s="21">
        <f t="shared" si="8"/>
        <v>0.43333333333333335</v>
      </c>
      <c r="K123" s="18">
        <v>3</v>
      </c>
      <c r="L123" s="19">
        <f t="shared" si="9"/>
        <v>5.3941472000000004E-2</v>
      </c>
      <c r="M123" s="47">
        <f t="shared" si="7"/>
        <v>12.063534588970811</v>
      </c>
    </row>
    <row r="124" spans="10:13" x14ac:dyDescent="0.25">
      <c r="J124" s="21">
        <f t="shared" si="8"/>
        <v>0.42975206611570249</v>
      </c>
      <c r="K124" s="18">
        <v>3.0249999999999999</v>
      </c>
      <c r="L124" s="19">
        <f t="shared" si="9"/>
        <v>5.3495674710743804E-2</v>
      </c>
      <c r="M124" s="47">
        <f t="shared" si="7"/>
        <v>12.164064043878899</v>
      </c>
    </row>
    <row r="125" spans="10:13" x14ac:dyDescent="0.25">
      <c r="J125" s="21">
        <f t="shared" si="8"/>
        <v>0.42622950819672134</v>
      </c>
      <c r="K125" s="18">
        <v>3.05</v>
      </c>
      <c r="L125" s="19">
        <f t="shared" si="9"/>
        <v>5.3057185573770496E-2</v>
      </c>
      <c r="M125" s="47">
        <f t="shared" si="7"/>
        <v>12.264593498786988</v>
      </c>
    </row>
    <row r="126" spans="10:13" x14ac:dyDescent="0.25">
      <c r="J126" s="21">
        <f t="shared" si="8"/>
        <v>0.42276422764227639</v>
      </c>
      <c r="K126" s="18">
        <v>3.0750000000000002</v>
      </c>
      <c r="L126" s="19">
        <f t="shared" si="9"/>
        <v>5.2625826341463414E-2</v>
      </c>
      <c r="M126" s="47">
        <f t="shared" si="7"/>
        <v>12.365122953695082</v>
      </c>
    </row>
    <row r="127" spans="10:13" x14ac:dyDescent="0.25">
      <c r="J127" s="21">
        <f t="shared" si="8"/>
        <v>0.41935483870967744</v>
      </c>
      <c r="K127" s="18">
        <v>3.1</v>
      </c>
      <c r="L127" s="19">
        <f t="shared" si="9"/>
        <v>5.2201424516129039E-2</v>
      </c>
      <c r="M127" s="47">
        <f t="shared" si="7"/>
        <v>12.465652408603173</v>
      </c>
    </row>
    <row r="128" spans="10:13" x14ac:dyDescent="0.25">
      <c r="J128" s="21">
        <f t="shared" si="8"/>
        <v>0.41600000000000004</v>
      </c>
      <c r="K128" s="18">
        <v>3.125</v>
      </c>
      <c r="L128" s="19">
        <f t="shared" si="9"/>
        <v>5.1783813120000008E-2</v>
      </c>
      <c r="M128" s="47">
        <f t="shared" si="7"/>
        <v>12.566181863511261</v>
      </c>
    </row>
    <row r="129" spans="10:13" x14ac:dyDescent="0.25">
      <c r="J129" s="21">
        <f t="shared" si="8"/>
        <v>0.41269841269841273</v>
      </c>
      <c r="K129" s="18">
        <v>3.15</v>
      </c>
      <c r="L129" s="19">
        <f t="shared" si="9"/>
        <v>5.1372830476190484E-2</v>
      </c>
      <c r="M129" s="47">
        <f t="shared" si="7"/>
        <v>12.666711318419351</v>
      </c>
    </row>
    <row r="130" spans="10:13" x14ac:dyDescent="0.25">
      <c r="J130" s="21">
        <f t="shared" si="8"/>
        <v>0.40944881889763785</v>
      </c>
      <c r="K130" s="18">
        <v>3.1749999999999998</v>
      </c>
      <c r="L130" s="19">
        <f t="shared" si="9"/>
        <v>5.0968320000000011E-2</v>
      </c>
      <c r="M130" s="47">
        <f t="shared" si="7"/>
        <v>12.767240773327442</v>
      </c>
    </row>
    <row r="131" spans="10:13" x14ac:dyDescent="0.25">
      <c r="J131" s="21">
        <f t="shared" ref="J131:J162" si="10">IF(K131&lt;$H$6,1+1.5*K131/$H$6,IF(K131&lt;$H$7,$H$11,$B$4*$B$23/K131))</f>
        <v>0.40625</v>
      </c>
      <c r="K131" s="18">
        <v>3.2</v>
      </c>
      <c r="L131" s="19">
        <f t="shared" ref="L131:L162" si="11">$H$3*IF(K131&lt;$H$6,$B$25*(1+K131/$H$6*($H$11*$B$37-1)),$B$25*J131*$B$37)</f>
        <v>5.0570130000000005E-2</v>
      </c>
      <c r="M131" s="47">
        <f t="shared" si="7"/>
        <v>12.867770228235536</v>
      </c>
    </row>
    <row r="132" spans="10:13" x14ac:dyDescent="0.25">
      <c r="J132" s="21">
        <f t="shared" si="10"/>
        <v>0.40310077519379844</v>
      </c>
      <c r="K132" s="18">
        <v>3.2250000000000001</v>
      </c>
      <c r="L132" s="19">
        <f t="shared" si="11"/>
        <v>5.0178113488372096E-2</v>
      </c>
      <c r="M132" s="47">
        <f t="shared" ref="M132:M195" si="12">IF($B$38=1,L132*981*K132^2/(4*PI()^2),"")</f>
        <v>12.968299683143622</v>
      </c>
    </row>
    <row r="133" spans="10:13" x14ac:dyDescent="0.25">
      <c r="J133" s="21">
        <f t="shared" si="10"/>
        <v>0.4</v>
      </c>
      <c r="K133" s="18">
        <v>3.25</v>
      </c>
      <c r="L133" s="19">
        <f t="shared" si="11"/>
        <v>4.9792128000000005E-2</v>
      </c>
      <c r="M133" s="47">
        <f t="shared" si="12"/>
        <v>13.068829138051713</v>
      </c>
    </row>
    <row r="134" spans="10:13" x14ac:dyDescent="0.25">
      <c r="J134" s="21">
        <f t="shared" si="10"/>
        <v>0.39694656488549623</v>
      </c>
      <c r="K134" s="18">
        <v>3.2749999999999999</v>
      </c>
      <c r="L134" s="19">
        <f t="shared" si="11"/>
        <v>4.9412035419847337E-2</v>
      </c>
      <c r="M134" s="47">
        <f t="shared" si="12"/>
        <v>13.169358592959803</v>
      </c>
    </row>
    <row r="135" spans="10:13" x14ac:dyDescent="0.25">
      <c r="J135" s="21">
        <f t="shared" si="10"/>
        <v>0.39393939393939398</v>
      </c>
      <c r="K135" s="18">
        <v>3.3</v>
      </c>
      <c r="L135" s="19">
        <f t="shared" si="11"/>
        <v>4.9037701818181824E-2</v>
      </c>
      <c r="M135" s="47">
        <f t="shared" si="12"/>
        <v>13.269888047867891</v>
      </c>
    </row>
    <row r="136" spans="10:13" x14ac:dyDescent="0.25">
      <c r="J136" s="21">
        <f t="shared" si="10"/>
        <v>0.39097744360902253</v>
      </c>
      <c r="K136" s="18">
        <v>3.3250000000000002</v>
      </c>
      <c r="L136" s="19">
        <f t="shared" si="11"/>
        <v>4.8668997293233082E-2</v>
      </c>
      <c r="M136" s="47">
        <f t="shared" si="12"/>
        <v>13.370417502775981</v>
      </c>
    </row>
    <row r="137" spans="10:13" x14ac:dyDescent="0.25">
      <c r="J137" s="21">
        <f t="shared" si="10"/>
        <v>0.38805970149253732</v>
      </c>
      <c r="K137" s="18">
        <v>3.35</v>
      </c>
      <c r="L137" s="19">
        <f t="shared" si="11"/>
        <v>4.8305795820895524E-2</v>
      </c>
      <c r="M137" s="47">
        <f t="shared" si="12"/>
        <v>13.470946957684072</v>
      </c>
    </row>
    <row r="138" spans="10:13" x14ac:dyDescent="0.25">
      <c r="J138" s="21">
        <f t="shared" si="10"/>
        <v>0.38518518518518519</v>
      </c>
      <c r="K138" s="18">
        <v>3.375</v>
      </c>
      <c r="L138" s="19">
        <f t="shared" si="11"/>
        <v>4.794797511111111E-2</v>
      </c>
      <c r="M138" s="47">
        <f t="shared" si="12"/>
        <v>13.571476412592158</v>
      </c>
    </row>
    <row r="139" spans="10:13" x14ac:dyDescent="0.25">
      <c r="J139" s="21">
        <f t="shared" si="10"/>
        <v>0.38235294117647062</v>
      </c>
      <c r="K139" s="18">
        <v>3.4</v>
      </c>
      <c r="L139" s="19">
        <f t="shared" si="11"/>
        <v>4.7595416470588243E-2</v>
      </c>
      <c r="M139" s="47">
        <f t="shared" si="12"/>
        <v>13.672005867500252</v>
      </c>
    </row>
    <row r="140" spans="10:13" x14ac:dyDescent="0.25">
      <c r="J140" s="21">
        <f t="shared" si="10"/>
        <v>0.37956204379562047</v>
      </c>
      <c r="K140" s="18">
        <v>3.4249999999999998</v>
      </c>
      <c r="L140" s="19">
        <f t="shared" si="11"/>
        <v>4.7248004671532853E-2</v>
      </c>
      <c r="M140" s="47">
        <f t="shared" si="12"/>
        <v>13.77253532240834</v>
      </c>
    </row>
    <row r="141" spans="10:13" x14ac:dyDescent="0.25">
      <c r="J141" s="21">
        <f t="shared" si="10"/>
        <v>0.37681159420289856</v>
      </c>
      <c r="K141" s="18">
        <v>3.45</v>
      </c>
      <c r="L141" s="19">
        <f t="shared" si="11"/>
        <v>4.6905627826086961E-2</v>
      </c>
      <c r="M141" s="47">
        <f t="shared" si="12"/>
        <v>13.873064777316436</v>
      </c>
    </row>
    <row r="142" spans="10:13" x14ac:dyDescent="0.25">
      <c r="J142" s="21">
        <f t="shared" si="10"/>
        <v>0.37410071942446044</v>
      </c>
      <c r="K142" s="18">
        <v>3.4750000000000001</v>
      </c>
      <c r="L142" s="19">
        <f t="shared" si="11"/>
        <v>4.6568177266187054E-2</v>
      </c>
      <c r="M142" s="47">
        <f t="shared" si="12"/>
        <v>13.973594232224521</v>
      </c>
    </row>
    <row r="143" spans="10:13" x14ac:dyDescent="0.25">
      <c r="J143" s="21">
        <f t="shared" si="10"/>
        <v>0.37142857142857144</v>
      </c>
      <c r="K143" s="18">
        <v>3.5</v>
      </c>
      <c r="L143" s="19">
        <f t="shared" si="11"/>
        <v>4.623554742857143E-2</v>
      </c>
      <c r="M143" s="47">
        <f t="shared" si="12"/>
        <v>14.074123687132611</v>
      </c>
    </row>
    <row r="144" spans="10:13" x14ac:dyDescent="0.25">
      <c r="J144" s="21">
        <f t="shared" si="10"/>
        <v>0.36879432624113478</v>
      </c>
      <c r="K144" s="18">
        <v>3.5249999999999999</v>
      </c>
      <c r="L144" s="19">
        <f t="shared" si="11"/>
        <v>4.5907635744680854E-2</v>
      </c>
      <c r="M144" s="47">
        <f t="shared" si="12"/>
        <v>14.174653142040704</v>
      </c>
    </row>
    <row r="145" spans="10:13" x14ac:dyDescent="0.25">
      <c r="J145" s="21">
        <f t="shared" si="10"/>
        <v>0.36619718309859156</v>
      </c>
      <c r="K145" s="18">
        <v>3.55</v>
      </c>
      <c r="L145" s="19">
        <f t="shared" si="11"/>
        <v>4.5584342535211271E-2</v>
      </c>
      <c r="M145" s="47">
        <f t="shared" si="12"/>
        <v>14.275182596948792</v>
      </c>
    </row>
    <row r="146" spans="10:13" x14ac:dyDescent="0.25">
      <c r="J146" s="21">
        <f t="shared" si="10"/>
        <v>0.36363636363636365</v>
      </c>
      <c r="K146" s="18">
        <v>3.5750000000000002</v>
      </c>
      <c r="L146" s="19">
        <f t="shared" si="11"/>
        <v>4.5265570909090912E-2</v>
      </c>
      <c r="M146" s="47">
        <f t="shared" si="12"/>
        <v>14.375712051856882</v>
      </c>
    </row>
    <row r="147" spans="10:13" x14ac:dyDescent="0.25">
      <c r="J147" s="21">
        <f t="shared" si="10"/>
        <v>0.3611111111111111</v>
      </c>
      <c r="K147" s="18">
        <v>3.6</v>
      </c>
      <c r="L147" s="19">
        <f t="shared" si="11"/>
        <v>4.495122666666667E-2</v>
      </c>
      <c r="M147" s="47">
        <f t="shared" si="12"/>
        <v>14.476241506764973</v>
      </c>
    </row>
    <row r="148" spans="10:13" x14ac:dyDescent="0.25">
      <c r="J148" s="21">
        <f t="shared" si="10"/>
        <v>0.35862068965517241</v>
      </c>
      <c r="K148" s="18">
        <v>3.625</v>
      </c>
      <c r="L148" s="19">
        <f t="shared" si="11"/>
        <v>4.4641218206896552E-2</v>
      </c>
      <c r="M148" s="47">
        <f t="shared" si="12"/>
        <v>14.576770961673061</v>
      </c>
    </row>
    <row r="149" spans="10:13" x14ac:dyDescent="0.25">
      <c r="J149" s="21">
        <f t="shared" si="10"/>
        <v>0.35616438356164387</v>
      </c>
      <c r="K149" s="18">
        <v>3.65</v>
      </c>
      <c r="L149" s="19">
        <f t="shared" si="11"/>
        <v>4.4335456438356173E-2</v>
      </c>
      <c r="M149" s="47">
        <f t="shared" si="12"/>
        <v>14.677300416581154</v>
      </c>
    </row>
    <row r="150" spans="10:13" x14ac:dyDescent="0.25">
      <c r="J150" s="21">
        <f t="shared" si="10"/>
        <v>0.35374149659863946</v>
      </c>
      <c r="K150" s="18">
        <v>3.6749999999999998</v>
      </c>
      <c r="L150" s="19">
        <f t="shared" si="11"/>
        <v>4.4033854693877557E-2</v>
      </c>
      <c r="M150" s="47">
        <f t="shared" si="12"/>
        <v>14.777829871489244</v>
      </c>
    </row>
    <row r="151" spans="10:13" x14ac:dyDescent="0.25">
      <c r="J151" s="21">
        <f t="shared" si="10"/>
        <v>0.35135135135135137</v>
      </c>
      <c r="K151" s="18">
        <v>3.7</v>
      </c>
      <c r="L151" s="19">
        <f t="shared" si="11"/>
        <v>4.3736328648648654E-2</v>
      </c>
      <c r="M151" s="47">
        <f t="shared" si="12"/>
        <v>14.878359326397337</v>
      </c>
    </row>
    <row r="152" spans="10:13" x14ac:dyDescent="0.25">
      <c r="J152" s="21">
        <f t="shared" si="10"/>
        <v>0.34899328859060402</v>
      </c>
      <c r="K152" s="18">
        <v>3.7250000000000001</v>
      </c>
      <c r="L152" s="19">
        <f t="shared" si="11"/>
        <v>4.3442796241610737E-2</v>
      </c>
      <c r="M152" s="47">
        <f t="shared" si="12"/>
        <v>14.978888781305422</v>
      </c>
    </row>
    <row r="153" spans="10:13" x14ac:dyDescent="0.25">
      <c r="J153" s="21">
        <f t="shared" si="10"/>
        <v>0.34666666666666668</v>
      </c>
      <c r="K153" s="18">
        <v>3.75</v>
      </c>
      <c r="L153" s="19">
        <f t="shared" si="11"/>
        <v>4.3153177600000002E-2</v>
      </c>
      <c r="M153" s="47">
        <f t="shared" si="12"/>
        <v>15.079418236213511</v>
      </c>
    </row>
    <row r="154" spans="10:13" x14ac:dyDescent="0.25">
      <c r="J154" s="21">
        <f t="shared" si="10"/>
        <v>0.34437086092715236</v>
      </c>
      <c r="K154" s="18">
        <v>3.7749999999999999</v>
      </c>
      <c r="L154" s="19">
        <f t="shared" si="11"/>
        <v>4.286739496688742E-2</v>
      </c>
      <c r="M154" s="47">
        <f t="shared" si="12"/>
        <v>15.179947691121603</v>
      </c>
    </row>
    <row r="155" spans="10:13" x14ac:dyDescent="0.25">
      <c r="J155" s="21">
        <f t="shared" si="10"/>
        <v>0.34210526315789475</v>
      </c>
      <c r="K155" s="18">
        <v>3.8</v>
      </c>
      <c r="L155" s="19">
        <f t="shared" si="11"/>
        <v>4.2585372631578952E-2</v>
      </c>
      <c r="M155" s="47">
        <f t="shared" si="12"/>
        <v>15.280477146029693</v>
      </c>
    </row>
    <row r="156" spans="10:13" x14ac:dyDescent="0.25">
      <c r="J156" s="21">
        <f t="shared" si="10"/>
        <v>0.33986928104575165</v>
      </c>
      <c r="K156" s="18">
        <v>3.8250000000000002</v>
      </c>
      <c r="L156" s="19">
        <f t="shared" si="11"/>
        <v>4.2307036862745104E-2</v>
      </c>
      <c r="M156" s="47">
        <f t="shared" si="12"/>
        <v>15.381006600937786</v>
      </c>
    </row>
    <row r="157" spans="10:13" x14ac:dyDescent="0.25">
      <c r="J157" s="21">
        <f t="shared" si="10"/>
        <v>0.33766233766233766</v>
      </c>
      <c r="K157" s="18">
        <v>3.85</v>
      </c>
      <c r="L157" s="19">
        <f t="shared" si="11"/>
        <v>4.2032315844155843E-2</v>
      </c>
      <c r="M157" s="47">
        <f t="shared" si="12"/>
        <v>15.481536055845874</v>
      </c>
    </row>
    <row r="158" spans="10:13" x14ac:dyDescent="0.25">
      <c r="J158" s="21">
        <f t="shared" si="10"/>
        <v>0.33548387096774196</v>
      </c>
      <c r="K158" s="18">
        <v>3.875</v>
      </c>
      <c r="L158" s="19">
        <f t="shared" si="11"/>
        <v>4.1761139612903231E-2</v>
      </c>
      <c r="M158" s="47">
        <f t="shared" si="12"/>
        <v>15.582065510753964</v>
      </c>
    </row>
    <row r="159" spans="10:13" x14ac:dyDescent="0.25">
      <c r="J159" s="21">
        <f t="shared" si="10"/>
        <v>0.33333333333333337</v>
      </c>
      <c r="K159" s="18">
        <v>3.9</v>
      </c>
      <c r="L159" s="19">
        <f t="shared" si="11"/>
        <v>4.1493440000000006E-2</v>
      </c>
      <c r="M159" s="47">
        <f t="shared" si="12"/>
        <v>15.682594965662052</v>
      </c>
    </row>
    <row r="160" spans="10:13" x14ac:dyDescent="0.25">
      <c r="J160" s="21">
        <f t="shared" si="10"/>
        <v>0.33121019108280259</v>
      </c>
      <c r="K160" s="18">
        <v>3.9249999999999998</v>
      </c>
      <c r="L160" s="19">
        <f t="shared" si="11"/>
        <v>4.1229150573248413E-2</v>
      </c>
      <c r="M160" s="47">
        <f t="shared" si="12"/>
        <v>15.783124420570145</v>
      </c>
    </row>
    <row r="161" spans="10:13" x14ac:dyDescent="0.25">
      <c r="J161" s="21">
        <f t="shared" si="10"/>
        <v>0.32911392405063289</v>
      </c>
      <c r="K161" s="18">
        <v>3.95</v>
      </c>
      <c r="L161" s="19">
        <f t="shared" si="11"/>
        <v>4.0968206582278482E-2</v>
      </c>
      <c r="M161" s="47">
        <f t="shared" si="12"/>
        <v>15.883653875478233</v>
      </c>
    </row>
    <row r="162" spans="10:13" x14ac:dyDescent="0.25">
      <c r="J162" s="21">
        <f t="shared" si="10"/>
        <v>0.32704402515723269</v>
      </c>
      <c r="K162" s="18">
        <v>3.9750000000000001</v>
      </c>
      <c r="L162" s="19">
        <f t="shared" si="11"/>
        <v>4.0710544905660374E-2</v>
      </c>
      <c r="M162" s="47">
        <f t="shared" si="12"/>
        <v>15.984183330386321</v>
      </c>
    </row>
    <row r="163" spans="10:13" x14ac:dyDescent="0.25">
      <c r="J163" s="21">
        <f t="shared" ref="J163:J166" si="13">IF(K163&lt;$H$6,1+1.5*K163/$H$6,IF(K163&lt;$H$7,$H$11,$B$4*$B$23/K163))</f>
        <v>0.32500000000000001</v>
      </c>
      <c r="K163" s="18">
        <v>4</v>
      </c>
      <c r="L163" s="19">
        <f t="shared" ref="L163:L166" si="14">$H$3*IF(K163&lt;$H$6,$B$25*(1+K163/$H$6*($H$11*$B$37-1)),$B$25*J163*$B$37)</f>
        <v>4.0456104E-2</v>
      </c>
      <c r="M163" s="47">
        <f t="shared" si="12"/>
        <v>16.084712785294414</v>
      </c>
    </row>
    <row r="164" spans="10:13" x14ac:dyDescent="0.25">
      <c r="J164" s="21">
        <f t="shared" si="13"/>
        <v>0.32298136645962733</v>
      </c>
      <c r="K164" s="18">
        <v>4.0250000000000004</v>
      </c>
      <c r="L164" s="19">
        <f t="shared" si="14"/>
        <v>4.020482385093168E-2</v>
      </c>
      <c r="M164" s="47">
        <f t="shared" si="12"/>
        <v>16.185242240202506</v>
      </c>
    </row>
    <row r="165" spans="10:13" x14ac:dyDescent="0.25">
      <c r="J165" s="21">
        <f t="shared" si="13"/>
        <v>0.32098765432098769</v>
      </c>
      <c r="K165" s="18">
        <v>4.05</v>
      </c>
      <c r="L165" s="19">
        <f t="shared" si="14"/>
        <v>3.9956645925925932E-2</v>
      </c>
      <c r="M165" s="47">
        <f t="shared" si="12"/>
        <v>16.285771695110597</v>
      </c>
    </row>
    <row r="166" spans="10:13" x14ac:dyDescent="0.25">
      <c r="J166" s="21">
        <f t="shared" si="13"/>
        <v>0.31901840490797545</v>
      </c>
      <c r="K166" s="18">
        <v>4.0750000000000002</v>
      </c>
      <c r="L166" s="19">
        <f t="shared" si="14"/>
        <v>3.9711513128834357E-2</v>
      </c>
      <c r="M166" s="47">
        <f t="shared" si="12"/>
        <v>16.386301150018681</v>
      </c>
    </row>
    <row r="167" spans="10:13" x14ac:dyDescent="0.25">
      <c r="J167" s="21">
        <f t="shared" ref="J167:J230" si="15">IF(K167&lt;$H$6,1+1.5*K167/$H$6,IF(K167&lt;$H$7,$H$11,$B$4*$B$23/K167))</f>
        <v>0.31707317073170738</v>
      </c>
      <c r="K167" s="18">
        <v>4.0999999999999996</v>
      </c>
      <c r="L167" s="19">
        <f t="shared" ref="L167:L230" si="16">$H$3*IF(K167&lt;$H$6,$B$25*(1+K167/$H$6*($H$11*$B$37-1)),$B$25*J167*$B$37)</f>
        <v>3.9469369756097571E-2</v>
      </c>
      <c r="M167" s="47">
        <f t="shared" si="12"/>
        <v>16.486830604926777</v>
      </c>
    </row>
    <row r="168" spans="10:13" x14ac:dyDescent="0.25">
      <c r="J168" s="21">
        <f t="shared" si="15"/>
        <v>0.31515151515151518</v>
      </c>
      <c r="K168" s="18">
        <v>4.125</v>
      </c>
      <c r="L168" s="19">
        <f t="shared" si="16"/>
        <v>3.9230161454545463E-2</v>
      </c>
      <c r="M168" s="47">
        <f t="shared" si="12"/>
        <v>16.587360059834868</v>
      </c>
    </row>
    <row r="169" spans="10:13" x14ac:dyDescent="0.25">
      <c r="J169" s="21">
        <f t="shared" si="15"/>
        <v>0.31325301204819278</v>
      </c>
      <c r="K169" s="18">
        <v>4.1500000000000004</v>
      </c>
      <c r="L169" s="19">
        <f t="shared" si="16"/>
        <v>3.8993835180722893E-2</v>
      </c>
      <c r="M169" s="47">
        <f t="shared" si="12"/>
        <v>16.68788951474296</v>
      </c>
    </row>
    <row r="170" spans="10:13" x14ac:dyDescent="0.25">
      <c r="J170" s="21">
        <f t="shared" si="15"/>
        <v>0.31137724550898205</v>
      </c>
      <c r="K170" s="18">
        <v>4.1749999999999998</v>
      </c>
      <c r="L170" s="19">
        <f t="shared" si="16"/>
        <v>3.8760339161676649E-2</v>
      </c>
      <c r="M170" s="47">
        <f t="shared" si="12"/>
        <v>16.788418969651044</v>
      </c>
    </row>
    <row r="171" spans="10:13" x14ac:dyDescent="0.25">
      <c r="J171" s="21">
        <f t="shared" si="15"/>
        <v>0.30952380952380953</v>
      </c>
      <c r="K171" s="18">
        <v>4.2</v>
      </c>
      <c r="L171" s="19">
        <f t="shared" si="16"/>
        <v>3.8529622857142863E-2</v>
      </c>
      <c r="M171" s="47">
        <f t="shared" si="12"/>
        <v>16.888948424559135</v>
      </c>
    </row>
    <row r="172" spans="10:13" x14ac:dyDescent="0.25">
      <c r="J172" s="21">
        <f t="shared" si="15"/>
        <v>0.30769230769230771</v>
      </c>
      <c r="K172" s="18">
        <v>4.2249999999999996</v>
      </c>
      <c r="L172" s="19">
        <f t="shared" si="16"/>
        <v>3.8301636923076927E-2</v>
      </c>
      <c r="M172" s="47">
        <f t="shared" si="12"/>
        <v>16.989477879467223</v>
      </c>
    </row>
    <row r="173" spans="10:13" x14ac:dyDescent="0.25">
      <c r="J173" s="21">
        <f t="shared" si="15"/>
        <v>0.30588235294117649</v>
      </c>
      <c r="K173" s="18">
        <v>4.25</v>
      </c>
      <c r="L173" s="19">
        <f t="shared" si="16"/>
        <v>3.8076333176470592E-2</v>
      </c>
      <c r="M173" s="47">
        <f t="shared" si="12"/>
        <v>17.090007334375315</v>
      </c>
    </row>
    <row r="174" spans="10:13" x14ac:dyDescent="0.25">
      <c r="J174" s="21">
        <f t="shared" si="15"/>
        <v>0.30409356725146197</v>
      </c>
      <c r="K174" s="18">
        <v>4.2750000000000004</v>
      </c>
      <c r="L174" s="19">
        <f t="shared" si="16"/>
        <v>3.7853664561403509E-2</v>
      </c>
      <c r="M174" s="47">
        <f t="shared" si="12"/>
        <v>17.190536789283406</v>
      </c>
    </row>
    <row r="175" spans="10:13" x14ac:dyDescent="0.25">
      <c r="J175" s="21">
        <f t="shared" si="15"/>
        <v>0.30232558139534815</v>
      </c>
      <c r="K175" s="18">
        <v>4.3000000000000096</v>
      </c>
      <c r="L175" s="19">
        <f t="shared" si="16"/>
        <v>3.7633585116278984E-2</v>
      </c>
      <c r="M175" s="47">
        <f t="shared" si="12"/>
        <v>17.291066244191533</v>
      </c>
    </row>
    <row r="176" spans="10:13" x14ac:dyDescent="0.25">
      <c r="J176" s="21">
        <f t="shared" si="15"/>
        <v>0.30057803468208022</v>
      </c>
      <c r="K176" s="18">
        <v>4.3250000000000099</v>
      </c>
      <c r="L176" s="19">
        <f t="shared" si="16"/>
        <v>3.7416049942196446E-2</v>
      </c>
      <c r="M176" s="47">
        <f t="shared" si="12"/>
        <v>17.391595699099625</v>
      </c>
    </row>
    <row r="177" spans="10:13" x14ac:dyDescent="0.25">
      <c r="J177" s="21">
        <f t="shared" si="15"/>
        <v>0.29885057471264298</v>
      </c>
      <c r="K177" s="18">
        <v>4.3500000000000103</v>
      </c>
      <c r="L177" s="19">
        <f t="shared" si="16"/>
        <v>3.7201015172413705E-2</v>
      </c>
      <c r="M177" s="47">
        <f t="shared" si="12"/>
        <v>17.492125154007713</v>
      </c>
    </row>
    <row r="178" spans="10:13" x14ac:dyDescent="0.25">
      <c r="J178" s="21">
        <f t="shared" si="15"/>
        <v>0.29714285714285649</v>
      </c>
      <c r="K178" s="18">
        <v>4.3750000000000098</v>
      </c>
      <c r="L178" s="19">
        <f t="shared" si="16"/>
        <v>3.6988437942857062E-2</v>
      </c>
      <c r="M178" s="47">
        <f t="shared" si="12"/>
        <v>17.592654608915801</v>
      </c>
    </row>
    <row r="179" spans="10:13" x14ac:dyDescent="0.25">
      <c r="J179" s="21">
        <f t="shared" si="15"/>
        <v>0.2954545454545448</v>
      </c>
      <c r="K179" s="18">
        <v>4.4000000000000101</v>
      </c>
      <c r="L179" s="19">
        <f t="shared" si="16"/>
        <v>3.6778276363636286E-2</v>
      </c>
      <c r="M179" s="47">
        <f t="shared" si="12"/>
        <v>17.693184063823896</v>
      </c>
    </row>
    <row r="180" spans="10:13" x14ac:dyDescent="0.25">
      <c r="J180" s="21">
        <f t="shared" si="15"/>
        <v>0.29378531073446262</v>
      </c>
      <c r="K180" s="18">
        <v>4.4250000000000096</v>
      </c>
      <c r="L180" s="19">
        <f t="shared" si="16"/>
        <v>3.6570489491525346E-2</v>
      </c>
      <c r="M180" s="47">
        <f t="shared" si="12"/>
        <v>17.793713518731984</v>
      </c>
    </row>
    <row r="181" spans="10:13" x14ac:dyDescent="0.25">
      <c r="J181" s="21">
        <f t="shared" si="15"/>
        <v>0.29213483146067354</v>
      </c>
      <c r="K181" s="18">
        <v>4.4500000000000099</v>
      </c>
      <c r="L181" s="19">
        <f t="shared" si="16"/>
        <v>3.6365037303370713E-2</v>
      </c>
      <c r="M181" s="47">
        <f t="shared" si="12"/>
        <v>17.894242973640075</v>
      </c>
    </row>
    <row r="182" spans="10:13" x14ac:dyDescent="0.25">
      <c r="J182" s="21">
        <f t="shared" si="15"/>
        <v>0.29050279329608875</v>
      </c>
      <c r="K182" s="18">
        <v>4.4750000000000103</v>
      </c>
      <c r="L182" s="19">
        <f t="shared" si="16"/>
        <v>3.6161880670390986E-2</v>
      </c>
      <c r="M182" s="47">
        <f t="shared" si="12"/>
        <v>17.99477242854817</v>
      </c>
    </row>
    <row r="183" spans="10:13" x14ac:dyDescent="0.25">
      <c r="J183" s="21">
        <f t="shared" si="15"/>
        <v>0.28888888888888825</v>
      </c>
      <c r="K183" s="18">
        <v>4.5000000000000098</v>
      </c>
      <c r="L183" s="19">
        <f t="shared" si="16"/>
        <v>3.5960981333333253E-2</v>
      </c>
      <c r="M183" s="47">
        <f t="shared" si="12"/>
        <v>18.095301883456255</v>
      </c>
    </row>
    <row r="184" spans="10:13" x14ac:dyDescent="0.25">
      <c r="J184" s="21">
        <f t="shared" si="15"/>
        <v>0.28729281767955739</v>
      </c>
      <c r="K184" s="18">
        <v>4.5250000000000101</v>
      </c>
      <c r="L184" s="19">
        <f t="shared" si="16"/>
        <v>3.5762301878452959E-2</v>
      </c>
      <c r="M184" s="47">
        <f t="shared" si="12"/>
        <v>18.19583133836435</v>
      </c>
    </row>
    <row r="185" spans="10:13" x14ac:dyDescent="0.25">
      <c r="J185" s="21">
        <f t="shared" si="15"/>
        <v>0.28571428571428514</v>
      </c>
      <c r="K185" s="18">
        <v>4.5500000000000096</v>
      </c>
      <c r="L185" s="19">
        <f t="shared" si="16"/>
        <v>3.5565805714285643E-2</v>
      </c>
      <c r="M185" s="47">
        <f t="shared" si="12"/>
        <v>18.296360793272434</v>
      </c>
    </row>
    <row r="186" spans="10:13" x14ac:dyDescent="0.25">
      <c r="J186" s="21">
        <f t="shared" si="15"/>
        <v>0.28415300546448025</v>
      </c>
      <c r="K186" s="18">
        <v>4.5750000000000099</v>
      </c>
      <c r="L186" s="19">
        <f t="shared" si="16"/>
        <v>3.5371457049180252E-2</v>
      </c>
      <c r="M186" s="47">
        <f t="shared" si="12"/>
        <v>18.396890248180526</v>
      </c>
    </row>
    <row r="187" spans="10:13" x14ac:dyDescent="0.25">
      <c r="J187" s="21">
        <f t="shared" si="15"/>
        <v>0.28260869565217328</v>
      </c>
      <c r="K187" s="18">
        <v>4.6000000000000103</v>
      </c>
      <c r="L187" s="19">
        <f t="shared" si="16"/>
        <v>3.5179220869565139E-2</v>
      </c>
      <c r="M187" s="47">
        <f t="shared" si="12"/>
        <v>18.497419703088617</v>
      </c>
    </row>
    <row r="188" spans="10:13" x14ac:dyDescent="0.25">
      <c r="J188" s="21">
        <f t="shared" si="15"/>
        <v>0.28108108108108049</v>
      </c>
      <c r="K188" s="18">
        <v>4.6250000000000098</v>
      </c>
      <c r="L188" s="19">
        <f t="shared" si="16"/>
        <v>3.4989062918918845E-2</v>
      </c>
      <c r="M188" s="47">
        <f t="shared" si="12"/>
        <v>18.597949157996702</v>
      </c>
    </row>
    <row r="189" spans="10:13" x14ac:dyDescent="0.25">
      <c r="J189" s="21">
        <f t="shared" si="15"/>
        <v>0.2795698924731177</v>
      </c>
      <c r="K189" s="18">
        <v>4.6500000000000101</v>
      </c>
      <c r="L189" s="19">
        <f t="shared" si="16"/>
        <v>3.4800949677419285E-2</v>
      </c>
      <c r="M189" s="47">
        <f t="shared" si="12"/>
        <v>18.6984786129048</v>
      </c>
    </row>
    <row r="190" spans="10:13" x14ac:dyDescent="0.25">
      <c r="J190" s="21">
        <f t="shared" si="15"/>
        <v>0.27807486631015987</v>
      </c>
      <c r="K190" s="18">
        <v>4.6750000000000096</v>
      </c>
      <c r="L190" s="19">
        <f t="shared" si="16"/>
        <v>3.4614848342245923E-2</v>
      </c>
      <c r="M190" s="47">
        <f t="shared" si="12"/>
        <v>18.799008067812885</v>
      </c>
    </row>
    <row r="191" spans="10:13" x14ac:dyDescent="0.25">
      <c r="J191" s="21">
        <f t="shared" si="15"/>
        <v>0.27659574468085046</v>
      </c>
      <c r="K191" s="18">
        <v>4.7000000000000099</v>
      </c>
      <c r="L191" s="19">
        <f t="shared" si="16"/>
        <v>3.4430726808510566E-2</v>
      </c>
      <c r="M191" s="47">
        <f t="shared" si="12"/>
        <v>18.899537522720973</v>
      </c>
    </row>
    <row r="192" spans="10:13" x14ac:dyDescent="0.25">
      <c r="J192" s="21">
        <f t="shared" si="15"/>
        <v>0.27513227513227456</v>
      </c>
      <c r="K192" s="18">
        <v>4.7250000000000103</v>
      </c>
      <c r="L192" s="19">
        <f t="shared" si="16"/>
        <v>3.424855365079358E-2</v>
      </c>
      <c r="M192" s="47">
        <f t="shared" si="12"/>
        <v>19.000066977629068</v>
      </c>
    </row>
    <row r="193" spans="10:13" x14ac:dyDescent="0.25">
      <c r="J193" s="21">
        <f t="shared" si="15"/>
        <v>0.27368421052631525</v>
      </c>
      <c r="K193" s="18">
        <v>4.7500000000000098</v>
      </c>
      <c r="L193" s="19">
        <f t="shared" si="16"/>
        <v>3.4068298105263094E-2</v>
      </c>
      <c r="M193" s="47">
        <f t="shared" si="12"/>
        <v>19.100596432537156</v>
      </c>
    </row>
    <row r="194" spans="10:13" x14ac:dyDescent="0.25">
      <c r="J194" s="21">
        <f t="shared" si="15"/>
        <v>0.27225130890052301</v>
      </c>
      <c r="K194" s="18">
        <v>4.7750000000000101</v>
      </c>
      <c r="L194" s="19">
        <f t="shared" si="16"/>
        <v>3.3889930052355952E-2</v>
      </c>
      <c r="M194" s="47">
        <f t="shared" si="12"/>
        <v>19.201125887445247</v>
      </c>
    </row>
    <row r="195" spans="10:13" x14ac:dyDescent="0.25">
      <c r="J195" s="21">
        <f t="shared" si="15"/>
        <v>0.27083333333333282</v>
      </c>
      <c r="K195" s="18">
        <v>4.8000000000000096</v>
      </c>
      <c r="L195" s="19">
        <f t="shared" si="16"/>
        <v>3.3713419999999938E-2</v>
      </c>
      <c r="M195" s="47">
        <f t="shared" si="12"/>
        <v>19.301655342353335</v>
      </c>
    </row>
    <row r="196" spans="10:13" x14ac:dyDescent="0.25">
      <c r="J196" s="21">
        <f t="shared" si="15"/>
        <v>0.26943005181347096</v>
      </c>
      <c r="K196" s="18">
        <v>4.8250000000000099</v>
      </c>
      <c r="L196" s="19">
        <f t="shared" si="16"/>
        <v>3.3538739067357444E-2</v>
      </c>
      <c r="M196" s="47">
        <f t="shared" ref="M196:M259" si="17">IF($B$38=1,L196*981*K196^2/(4*PI()^2),"")</f>
        <v>19.402184797261427</v>
      </c>
    </row>
    <row r="197" spans="10:13" x14ac:dyDescent="0.25">
      <c r="J197" s="21">
        <f t="shared" si="15"/>
        <v>0.2680412371134015</v>
      </c>
      <c r="K197" s="18">
        <v>4.8500000000000103</v>
      </c>
      <c r="L197" s="19">
        <f t="shared" si="16"/>
        <v>3.3365858969072099E-2</v>
      </c>
      <c r="M197" s="47">
        <f t="shared" si="17"/>
        <v>19.502714252169518</v>
      </c>
    </row>
    <row r="198" spans="10:13" x14ac:dyDescent="0.25">
      <c r="J198" s="21">
        <f t="shared" si="15"/>
        <v>0.26666666666666616</v>
      </c>
      <c r="K198" s="18">
        <v>4.8750000000000098</v>
      </c>
      <c r="L198" s="19">
        <f t="shared" si="16"/>
        <v>3.3194751999999939E-2</v>
      </c>
      <c r="M198" s="47">
        <f t="shared" si="17"/>
        <v>19.603243707077606</v>
      </c>
    </row>
    <row r="199" spans="10:13" x14ac:dyDescent="0.25">
      <c r="J199" s="21">
        <f t="shared" si="15"/>
        <v>0.26530612244897905</v>
      </c>
      <c r="K199" s="18">
        <v>4.9000000000000101</v>
      </c>
      <c r="L199" s="19">
        <f t="shared" si="16"/>
        <v>3.30253910204081E-2</v>
      </c>
      <c r="M199" s="47">
        <f t="shared" si="17"/>
        <v>19.703773161985698</v>
      </c>
    </row>
    <row r="200" spans="10:13" x14ac:dyDescent="0.25">
      <c r="J200" s="21">
        <f t="shared" si="15"/>
        <v>0.26395939086294368</v>
      </c>
      <c r="K200" s="18">
        <v>4.9250000000000096</v>
      </c>
      <c r="L200" s="19">
        <f t="shared" si="16"/>
        <v>3.2857749441624305E-2</v>
      </c>
      <c r="M200" s="47">
        <f t="shared" si="17"/>
        <v>19.804302616893786</v>
      </c>
    </row>
    <row r="201" spans="10:13" x14ac:dyDescent="0.25">
      <c r="J201" s="21">
        <f t="shared" si="15"/>
        <v>0.2626262626262621</v>
      </c>
      <c r="K201" s="18">
        <v>4.9500000000000099</v>
      </c>
      <c r="L201" s="19">
        <f t="shared" si="16"/>
        <v>3.2691801212121147E-2</v>
      </c>
      <c r="M201" s="47">
        <f t="shared" si="17"/>
        <v>19.904832071801874</v>
      </c>
    </row>
    <row r="202" spans="10:13" x14ac:dyDescent="0.25">
      <c r="J202" s="21">
        <f t="shared" si="15"/>
        <v>0.26130653266331605</v>
      </c>
      <c r="K202" s="18">
        <v>4.9750000000000103</v>
      </c>
      <c r="L202" s="19">
        <f t="shared" si="16"/>
        <v>3.2527520804020035E-2</v>
      </c>
      <c r="M202" s="47">
        <f t="shared" si="17"/>
        <v>20.005361526709969</v>
      </c>
    </row>
    <row r="203" spans="10:13" x14ac:dyDescent="0.25">
      <c r="J203" s="21">
        <f t="shared" si="15"/>
        <v>0.25999999999999895</v>
      </c>
      <c r="K203" s="18">
        <v>5.0000000000000204</v>
      </c>
      <c r="L203" s="19">
        <f t="shared" si="16"/>
        <v>3.2364883199999868E-2</v>
      </c>
      <c r="M203" s="47">
        <f t="shared" si="17"/>
        <v>20.105890981618099</v>
      </c>
    </row>
    <row r="204" spans="10:13" x14ac:dyDescent="0.25">
      <c r="J204" s="21">
        <f t="shared" si="15"/>
        <v>0.25870646766169053</v>
      </c>
      <c r="K204" s="18">
        <v>5.0250000000000199</v>
      </c>
      <c r="L204" s="19">
        <f t="shared" si="16"/>
        <v>3.2203863880596893E-2</v>
      </c>
      <c r="M204" s="47">
        <f t="shared" si="17"/>
        <v>20.206420436526191</v>
      </c>
    </row>
    <row r="205" spans="10:13" x14ac:dyDescent="0.25">
      <c r="J205" s="21">
        <f t="shared" si="15"/>
        <v>0.25742574257425638</v>
      </c>
      <c r="K205" s="18">
        <v>5.0500000000000203</v>
      </c>
      <c r="L205" s="19">
        <f t="shared" si="16"/>
        <v>3.2044438811881057E-2</v>
      </c>
      <c r="M205" s="47">
        <f t="shared" si="17"/>
        <v>20.306949891434275</v>
      </c>
    </row>
    <row r="206" spans="10:13" x14ac:dyDescent="0.25">
      <c r="J206" s="21">
        <f t="shared" si="15"/>
        <v>0.25615763546797932</v>
      </c>
      <c r="K206" s="18">
        <v>5.0750000000000197</v>
      </c>
      <c r="L206" s="19">
        <f t="shared" si="16"/>
        <v>3.1886584433497414E-2</v>
      </c>
      <c r="M206" s="47">
        <f t="shared" si="17"/>
        <v>20.407479346342367</v>
      </c>
    </row>
    <row r="207" spans="10:13" x14ac:dyDescent="0.25">
      <c r="J207" s="21">
        <f t="shared" si="15"/>
        <v>0.25490196078431271</v>
      </c>
      <c r="K207" s="18">
        <v>5.1000000000000201</v>
      </c>
      <c r="L207" s="19">
        <f t="shared" si="16"/>
        <v>3.1730277647058699E-2</v>
      </c>
      <c r="M207" s="47">
        <f t="shared" si="17"/>
        <v>20.508008801250458</v>
      </c>
    </row>
    <row r="208" spans="10:13" x14ac:dyDescent="0.25">
      <c r="J208" s="21">
        <f t="shared" si="15"/>
        <v>0.25365853658536486</v>
      </c>
      <c r="K208" s="18">
        <v>5.1250000000000204</v>
      </c>
      <c r="L208" s="19">
        <f t="shared" si="16"/>
        <v>3.1575495804877923E-2</v>
      </c>
      <c r="M208" s="47">
        <f t="shared" si="17"/>
        <v>20.60853825615855</v>
      </c>
    </row>
    <row r="209" spans="10:13" x14ac:dyDescent="0.25">
      <c r="J209" s="21">
        <f t="shared" si="15"/>
        <v>0.25242718446601847</v>
      </c>
      <c r="K209" s="18">
        <v>5.1500000000000199</v>
      </c>
      <c r="L209" s="19">
        <f t="shared" si="16"/>
        <v>3.1422216699029011E-2</v>
      </c>
      <c r="M209" s="47">
        <f t="shared" si="17"/>
        <v>20.709067711066638</v>
      </c>
    </row>
    <row r="210" spans="10:13" x14ac:dyDescent="0.25">
      <c r="J210" s="21">
        <f t="shared" si="15"/>
        <v>0.25120772946859804</v>
      </c>
      <c r="K210" s="18">
        <v>5.1750000000000203</v>
      </c>
      <c r="L210" s="19">
        <f t="shared" si="16"/>
        <v>3.1270418550724516E-2</v>
      </c>
      <c r="M210" s="47">
        <f t="shared" si="17"/>
        <v>20.809597165974729</v>
      </c>
    </row>
    <row r="211" spans="10:13" x14ac:dyDescent="0.25">
      <c r="J211" s="21">
        <f t="shared" si="15"/>
        <v>0.24999999999999906</v>
      </c>
      <c r="K211" s="18">
        <v>5.2000000000000197</v>
      </c>
      <c r="L211" s="19">
        <f t="shared" si="16"/>
        <v>3.1120079999999883E-2</v>
      </c>
      <c r="M211" s="47">
        <f t="shared" si="17"/>
        <v>20.910126620882817</v>
      </c>
    </row>
    <row r="212" spans="10:13" x14ac:dyDescent="0.25">
      <c r="J212" s="21">
        <f t="shared" si="15"/>
        <v>0.24880382775119522</v>
      </c>
      <c r="K212" s="18">
        <v>5.2250000000000201</v>
      </c>
      <c r="L212" s="19">
        <f t="shared" si="16"/>
        <v>3.0971180095693662E-2</v>
      </c>
      <c r="M212" s="47">
        <f t="shared" si="17"/>
        <v>21.010656075790905</v>
      </c>
    </row>
    <row r="213" spans="10:13" x14ac:dyDescent="0.25">
      <c r="J213" s="21">
        <f t="shared" si="15"/>
        <v>0.24761904761904666</v>
      </c>
      <c r="K213" s="18">
        <v>5.2500000000000204</v>
      </c>
      <c r="L213" s="19">
        <f t="shared" si="16"/>
        <v>3.0823698285714168E-2</v>
      </c>
      <c r="M213" s="47">
        <f t="shared" si="17"/>
        <v>21.111185530699</v>
      </c>
    </row>
    <row r="214" spans="10:13" x14ac:dyDescent="0.25">
      <c r="J214" s="21">
        <f t="shared" si="15"/>
        <v>0.24644549763033083</v>
      </c>
      <c r="K214" s="18">
        <v>5.2750000000000199</v>
      </c>
      <c r="L214" s="19">
        <f t="shared" si="16"/>
        <v>3.0677614407582824E-2</v>
      </c>
      <c r="M214" s="47">
        <f t="shared" si="17"/>
        <v>21.211714985607088</v>
      </c>
    </row>
    <row r="215" spans="10:13" x14ac:dyDescent="0.25">
      <c r="J215" s="21">
        <f t="shared" si="15"/>
        <v>0.24528301886792359</v>
      </c>
      <c r="K215" s="18">
        <v>5.3000000000000203</v>
      </c>
      <c r="L215" s="19">
        <f t="shared" si="16"/>
        <v>3.0532908679245168E-2</v>
      </c>
      <c r="M215" s="47">
        <f t="shared" si="17"/>
        <v>21.31224444051518</v>
      </c>
    </row>
    <row r="216" spans="10:13" x14ac:dyDescent="0.25">
      <c r="J216" s="21">
        <f t="shared" si="15"/>
        <v>0.24413145539906014</v>
      </c>
      <c r="K216" s="18">
        <v>5.3250000000000197</v>
      </c>
      <c r="L216" s="19">
        <f t="shared" si="16"/>
        <v>3.0389561690140735E-2</v>
      </c>
      <c r="M216" s="47">
        <f t="shared" si="17"/>
        <v>21.412773895423264</v>
      </c>
    </row>
    <row r="217" spans="10:13" x14ac:dyDescent="0.25">
      <c r="J217" s="21">
        <f t="shared" si="15"/>
        <v>0.24299065420560656</v>
      </c>
      <c r="K217" s="18">
        <v>5.3500000000000201</v>
      </c>
      <c r="L217" s="19">
        <f t="shared" si="16"/>
        <v>3.0247554392523253E-2</v>
      </c>
      <c r="M217" s="47">
        <f t="shared" si="17"/>
        <v>21.513303350331359</v>
      </c>
    </row>
    <row r="218" spans="10:13" x14ac:dyDescent="0.25">
      <c r="J218" s="21">
        <f t="shared" si="15"/>
        <v>0.24186046511627815</v>
      </c>
      <c r="K218" s="18">
        <v>5.3750000000000204</v>
      </c>
      <c r="L218" s="19">
        <f t="shared" si="16"/>
        <v>3.0106868093023143E-2</v>
      </c>
      <c r="M218" s="47">
        <f t="shared" si="17"/>
        <v>21.613832805239451</v>
      </c>
    </row>
    <row r="219" spans="10:13" x14ac:dyDescent="0.25">
      <c r="J219" s="21">
        <f t="shared" si="15"/>
        <v>0.24074074074073987</v>
      </c>
      <c r="K219" s="18">
        <v>5.4000000000000199</v>
      </c>
      <c r="L219" s="19">
        <f t="shared" si="16"/>
        <v>2.9967484444444338E-2</v>
      </c>
      <c r="M219" s="47">
        <f t="shared" si="17"/>
        <v>21.714362260147539</v>
      </c>
    </row>
    <row r="220" spans="10:13" x14ac:dyDescent="0.25">
      <c r="J220" s="21">
        <f t="shared" si="15"/>
        <v>0.23963133640552906</v>
      </c>
      <c r="K220" s="18">
        <v>5.4250000000000203</v>
      </c>
      <c r="L220" s="19">
        <f t="shared" si="16"/>
        <v>2.9829385437787907E-2</v>
      </c>
      <c r="M220" s="47">
        <f t="shared" si="17"/>
        <v>21.814891715055627</v>
      </c>
    </row>
    <row r="221" spans="10:13" x14ac:dyDescent="0.25">
      <c r="J221" s="21">
        <f t="shared" si="15"/>
        <v>0.23853211009174227</v>
      </c>
      <c r="K221" s="18">
        <v>5.4500000000000197</v>
      </c>
      <c r="L221" s="19">
        <f t="shared" si="16"/>
        <v>2.9692553394495308E-2</v>
      </c>
      <c r="M221" s="47">
        <f t="shared" si="17"/>
        <v>21.915421169963718</v>
      </c>
    </row>
    <row r="222" spans="10:13" x14ac:dyDescent="0.25">
      <c r="J222" s="21">
        <f t="shared" si="15"/>
        <v>0.23744292237442835</v>
      </c>
      <c r="K222" s="18">
        <v>5.4750000000000201</v>
      </c>
      <c r="L222" s="19">
        <f t="shared" si="16"/>
        <v>2.9556970958904003E-2</v>
      </c>
      <c r="M222" s="47">
        <f t="shared" si="17"/>
        <v>22.01595062487181</v>
      </c>
    </row>
    <row r="223" spans="10:13" x14ac:dyDescent="0.25">
      <c r="J223" s="21">
        <f t="shared" si="15"/>
        <v>0.2363636363636355</v>
      </c>
      <c r="K223" s="18">
        <v>5.5000000000000204</v>
      </c>
      <c r="L223" s="19">
        <f t="shared" si="16"/>
        <v>2.9422621090908985E-2</v>
      </c>
      <c r="M223" s="47">
        <f t="shared" si="17"/>
        <v>22.116480079779901</v>
      </c>
    </row>
    <row r="224" spans="10:13" x14ac:dyDescent="0.25">
      <c r="J224" s="21">
        <f t="shared" si="15"/>
        <v>0.23529411764705799</v>
      </c>
      <c r="K224" s="18">
        <v>5.5250000000000199</v>
      </c>
      <c r="L224" s="19">
        <f t="shared" si="16"/>
        <v>2.9289487058823428E-2</v>
      </c>
      <c r="M224" s="47">
        <f t="shared" si="17"/>
        <v>22.217009534687989</v>
      </c>
    </row>
    <row r="225" spans="10:13" x14ac:dyDescent="0.25">
      <c r="J225" s="21">
        <f t="shared" si="15"/>
        <v>0.2342342342342334</v>
      </c>
      <c r="K225" s="18">
        <v>5.5500000000000203</v>
      </c>
      <c r="L225" s="19">
        <f t="shared" si="16"/>
        <v>2.9157552432432329E-2</v>
      </c>
      <c r="M225" s="47">
        <f t="shared" si="17"/>
        <v>22.317538989596081</v>
      </c>
    </row>
    <row r="226" spans="10:13" x14ac:dyDescent="0.25">
      <c r="J226" s="21">
        <f t="shared" si="15"/>
        <v>0.23318385650224133</v>
      </c>
      <c r="K226" s="18">
        <v>5.5750000000000197</v>
      </c>
      <c r="L226" s="19">
        <f t="shared" si="16"/>
        <v>2.9026801076233084E-2</v>
      </c>
      <c r="M226" s="47">
        <f t="shared" si="17"/>
        <v>22.418068444504168</v>
      </c>
    </row>
    <row r="227" spans="10:13" x14ac:dyDescent="0.25">
      <c r="J227" s="21">
        <f t="shared" si="15"/>
        <v>0.23214285714285632</v>
      </c>
      <c r="K227" s="18">
        <v>5.6000000000000201</v>
      </c>
      <c r="L227" s="19">
        <f t="shared" si="16"/>
        <v>2.8897217142857042E-2</v>
      </c>
      <c r="M227" s="47">
        <f t="shared" si="17"/>
        <v>22.518597899412256</v>
      </c>
    </row>
    <row r="228" spans="10:13" x14ac:dyDescent="0.25">
      <c r="J228" s="21">
        <f t="shared" si="15"/>
        <v>0.23111111111111027</v>
      </c>
      <c r="K228" s="18">
        <v>5.6250000000000204</v>
      </c>
      <c r="L228" s="19">
        <f t="shared" si="16"/>
        <v>2.8768785066666563E-2</v>
      </c>
      <c r="M228" s="47">
        <f t="shared" si="17"/>
        <v>22.619127354320351</v>
      </c>
    </row>
    <row r="229" spans="10:13" x14ac:dyDescent="0.25">
      <c r="J229" s="21">
        <f t="shared" si="15"/>
        <v>0.23008849557522043</v>
      </c>
      <c r="K229" s="18">
        <v>5.6500000000000199</v>
      </c>
      <c r="L229" s="19">
        <f t="shared" si="16"/>
        <v>2.8641489557522024E-2</v>
      </c>
      <c r="M229" s="47">
        <f t="shared" si="17"/>
        <v>22.719656809228439</v>
      </c>
    </row>
    <row r="230" spans="10:13" x14ac:dyDescent="0.25">
      <c r="J230" s="21">
        <f t="shared" si="15"/>
        <v>0.22907488986784061</v>
      </c>
      <c r="K230" s="18">
        <v>5.6750000000000203</v>
      </c>
      <c r="L230" s="19">
        <f t="shared" si="16"/>
        <v>2.8515315594713559E-2</v>
      </c>
      <c r="M230" s="47">
        <f t="shared" si="17"/>
        <v>22.820186264136535</v>
      </c>
    </row>
    <row r="231" spans="10:13" x14ac:dyDescent="0.25">
      <c r="J231" s="21">
        <f t="shared" ref="J231:J294" si="18">IF(K231&lt;$H$6,1+1.5*K231/$H$6,IF(K231&lt;$H$7,$H$11,$B$4*$B$23/K231))</f>
        <v>0.22807017543859529</v>
      </c>
      <c r="K231" s="18">
        <v>5.7000000000000304</v>
      </c>
      <c r="L231" s="19">
        <f t="shared" ref="L231:L294" si="19">$H$3*IF(K231&lt;$H$6,$B$25*(1+K231/$H$6*($H$11*$B$37-1)),$B$25*J231*$B$37)</f>
        <v>2.8390248421052481E-2</v>
      </c>
      <c r="M231" s="47">
        <f t="shared" si="17"/>
        <v>22.920715719044658</v>
      </c>
    </row>
    <row r="232" spans="10:13" x14ac:dyDescent="0.25">
      <c r="J232" s="21">
        <f t="shared" si="18"/>
        <v>0.2270742358078591</v>
      </c>
      <c r="K232" s="18">
        <v>5.7250000000000298</v>
      </c>
      <c r="L232" s="19">
        <f t="shared" si="19"/>
        <v>2.8266273537117761E-2</v>
      </c>
      <c r="M232" s="47">
        <f t="shared" si="17"/>
        <v>23.021245173952749</v>
      </c>
    </row>
    <row r="233" spans="10:13" x14ac:dyDescent="0.25">
      <c r="J233" s="21">
        <f t="shared" si="18"/>
        <v>0.22608695652173796</v>
      </c>
      <c r="K233" s="18">
        <v>5.7500000000000302</v>
      </c>
      <c r="L233" s="19">
        <f t="shared" si="19"/>
        <v>2.814337669565203E-2</v>
      </c>
      <c r="M233" s="47">
        <f t="shared" si="17"/>
        <v>23.121774628860845</v>
      </c>
    </row>
    <row r="234" spans="10:13" x14ac:dyDescent="0.25">
      <c r="J234" s="21">
        <f t="shared" si="18"/>
        <v>0.22510822510822395</v>
      </c>
      <c r="K234" s="18">
        <v>5.7750000000000297</v>
      </c>
      <c r="L234" s="19">
        <f t="shared" si="19"/>
        <v>2.8021543896103753E-2</v>
      </c>
      <c r="M234" s="47">
        <f t="shared" si="17"/>
        <v>23.222304083768929</v>
      </c>
    </row>
    <row r="235" spans="10:13" x14ac:dyDescent="0.25">
      <c r="J235" s="21">
        <f t="shared" si="18"/>
        <v>0.2241379310344816</v>
      </c>
      <c r="K235" s="18">
        <v>5.80000000000003</v>
      </c>
      <c r="L235" s="19">
        <f t="shared" si="19"/>
        <v>2.7900761379310201E-2</v>
      </c>
      <c r="M235" s="47">
        <f t="shared" si="17"/>
        <v>23.32283353867702</v>
      </c>
    </row>
    <row r="236" spans="10:13" x14ac:dyDescent="0.25">
      <c r="J236" s="21">
        <f t="shared" si="18"/>
        <v>0.2231759656652349</v>
      </c>
      <c r="K236" s="18">
        <v>5.8250000000000304</v>
      </c>
      <c r="L236" s="19">
        <f t="shared" si="19"/>
        <v>2.7781015622317454E-2</v>
      </c>
      <c r="M236" s="47">
        <f t="shared" si="17"/>
        <v>23.423362993585112</v>
      </c>
    </row>
    <row r="237" spans="10:13" x14ac:dyDescent="0.25">
      <c r="J237" s="21">
        <f t="shared" si="18"/>
        <v>0.2222222222222211</v>
      </c>
      <c r="K237" s="18">
        <v>5.8500000000000298</v>
      </c>
      <c r="L237" s="19">
        <f t="shared" si="19"/>
        <v>2.7662293333333195E-2</v>
      </c>
      <c r="M237" s="47">
        <f t="shared" si="17"/>
        <v>23.5238924484932</v>
      </c>
    </row>
    <row r="238" spans="10:13" x14ac:dyDescent="0.25">
      <c r="J238" s="21">
        <f t="shared" si="18"/>
        <v>0.22127659574467973</v>
      </c>
      <c r="K238" s="18">
        <v>5.8750000000000302</v>
      </c>
      <c r="L238" s="19">
        <f t="shared" si="19"/>
        <v>2.7544581446808374E-2</v>
      </c>
      <c r="M238" s="47">
        <f t="shared" si="17"/>
        <v>23.624421903401291</v>
      </c>
    </row>
    <row r="239" spans="10:13" x14ac:dyDescent="0.25">
      <c r="J239" s="21">
        <f t="shared" si="18"/>
        <v>0.22033898305084637</v>
      </c>
      <c r="K239" s="18">
        <v>5.9000000000000297</v>
      </c>
      <c r="L239" s="19">
        <f t="shared" si="19"/>
        <v>2.7427867118643933E-2</v>
      </c>
      <c r="M239" s="47">
        <f t="shared" si="17"/>
        <v>23.724951358309379</v>
      </c>
    </row>
    <row r="240" spans="10:13" x14ac:dyDescent="0.25">
      <c r="J240" s="21">
        <f t="shared" si="18"/>
        <v>0.21940928270042084</v>
      </c>
      <c r="K240" s="18">
        <v>5.92500000000003</v>
      </c>
      <c r="L240" s="19">
        <f t="shared" si="19"/>
        <v>2.7312137721518852E-2</v>
      </c>
      <c r="M240" s="47">
        <f t="shared" si="17"/>
        <v>23.825480813217474</v>
      </c>
    </row>
    <row r="241" spans="10:13" x14ac:dyDescent="0.25">
      <c r="J241" s="21">
        <f t="shared" si="18"/>
        <v>0.21848739495798208</v>
      </c>
      <c r="K241" s="18">
        <v>5.9500000000000304</v>
      </c>
      <c r="L241" s="19">
        <f t="shared" si="19"/>
        <v>2.7197380840335999E-2</v>
      </c>
      <c r="M241" s="47">
        <f t="shared" si="17"/>
        <v>23.926010268125559</v>
      </c>
    </row>
    <row r="242" spans="10:13" x14ac:dyDescent="0.25">
      <c r="J242" s="21">
        <f t="shared" si="18"/>
        <v>0.21757322175732111</v>
      </c>
      <c r="K242" s="18">
        <v>5.9750000000000298</v>
      </c>
      <c r="L242" s="19">
        <f t="shared" si="19"/>
        <v>2.7083584267782294E-2</v>
      </c>
      <c r="M242" s="47">
        <f t="shared" si="17"/>
        <v>24.02653972303365</v>
      </c>
    </row>
    <row r="243" spans="10:13" x14ac:dyDescent="0.25">
      <c r="J243" s="21">
        <f t="shared" si="18"/>
        <v>0.21666666666666559</v>
      </c>
      <c r="K243" s="18">
        <v>6.0000000000000302</v>
      </c>
      <c r="L243" s="19">
        <f t="shared" si="19"/>
        <v>2.6970735999999867E-2</v>
      </c>
      <c r="M243" s="47">
        <f t="shared" si="17"/>
        <v>24.127069177941745</v>
      </c>
    </row>
    <row r="244" spans="10:13" x14ac:dyDescent="0.25">
      <c r="J244" s="21">
        <f t="shared" si="18"/>
        <v>0.21576763485477074</v>
      </c>
      <c r="K244" s="18">
        <v>6.0250000000000297</v>
      </c>
      <c r="L244" s="19">
        <f t="shared" si="19"/>
        <v>2.6858824232365016E-2</v>
      </c>
      <c r="M244" s="47">
        <f t="shared" si="17"/>
        <v>24.227598632849833</v>
      </c>
    </row>
    <row r="245" spans="10:13" x14ac:dyDescent="0.25">
      <c r="J245" s="21">
        <f t="shared" si="18"/>
        <v>0.21487603305785019</v>
      </c>
      <c r="K245" s="18">
        <v>6.05000000000003</v>
      </c>
      <c r="L245" s="19">
        <f t="shared" si="19"/>
        <v>2.674783735537177E-2</v>
      </c>
      <c r="M245" s="47">
        <f t="shared" si="17"/>
        <v>24.328128087757921</v>
      </c>
    </row>
    <row r="246" spans="10:13" x14ac:dyDescent="0.25">
      <c r="J246" s="21">
        <f t="shared" si="18"/>
        <v>0.21399176954732405</v>
      </c>
      <c r="K246" s="18">
        <v>6.0750000000000304</v>
      </c>
      <c r="L246" s="19">
        <f t="shared" si="19"/>
        <v>2.6637763950617153E-2</v>
      </c>
      <c r="M246" s="47">
        <f t="shared" si="17"/>
        <v>24.428657542666016</v>
      </c>
    </row>
    <row r="247" spans="10:13" x14ac:dyDescent="0.25">
      <c r="J247" s="21">
        <f t="shared" si="18"/>
        <v>0.21311475409835962</v>
      </c>
      <c r="K247" s="18">
        <v>6.1000000000000298</v>
      </c>
      <c r="L247" s="19">
        <f t="shared" si="19"/>
        <v>2.6528592786885116E-2</v>
      </c>
      <c r="M247" s="47">
        <f t="shared" si="17"/>
        <v>24.529186997574101</v>
      </c>
    </row>
    <row r="248" spans="10:13" x14ac:dyDescent="0.25">
      <c r="J248" s="21">
        <f t="shared" si="18"/>
        <v>0.21224489795918264</v>
      </c>
      <c r="K248" s="18">
        <v>6.1250000000000302</v>
      </c>
      <c r="L248" s="19">
        <f t="shared" si="19"/>
        <v>2.6420312816326404E-2</v>
      </c>
      <c r="M248" s="47">
        <f t="shared" si="17"/>
        <v>24.629716452482192</v>
      </c>
    </row>
    <row r="249" spans="10:13" x14ac:dyDescent="0.25">
      <c r="J249" s="21">
        <f t="shared" si="18"/>
        <v>0.2113821138211372</v>
      </c>
      <c r="K249" s="18">
        <v>6.1500000000000297</v>
      </c>
      <c r="L249" s="19">
        <f t="shared" si="19"/>
        <v>2.6312913170731582E-2</v>
      </c>
      <c r="M249" s="47">
        <f t="shared" si="17"/>
        <v>24.73024590739028</v>
      </c>
    </row>
    <row r="250" spans="10:13" x14ac:dyDescent="0.25">
      <c r="J250" s="21">
        <f t="shared" si="18"/>
        <v>0.21052631578947267</v>
      </c>
      <c r="K250" s="18">
        <v>6.17500000000003</v>
      </c>
      <c r="L250" s="19">
        <f t="shared" si="19"/>
        <v>2.6206383157894614E-2</v>
      </c>
      <c r="M250" s="47">
        <f t="shared" si="17"/>
        <v>24.830775362298375</v>
      </c>
    </row>
    <row r="251" spans="10:13" x14ac:dyDescent="0.25">
      <c r="J251" s="21">
        <f t="shared" si="18"/>
        <v>0.20967741935483769</v>
      </c>
      <c r="K251" s="18">
        <v>6.2000000000000304</v>
      </c>
      <c r="L251" s="19">
        <f t="shared" si="19"/>
        <v>2.6100712258064391E-2</v>
      </c>
      <c r="M251" s="47">
        <f t="shared" si="17"/>
        <v>24.931304817206463</v>
      </c>
    </row>
    <row r="252" spans="10:13" x14ac:dyDescent="0.25">
      <c r="J252" s="21">
        <f t="shared" si="18"/>
        <v>0.20883534136546086</v>
      </c>
      <c r="K252" s="18">
        <v>6.2250000000000298</v>
      </c>
      <c r="L252" s="19">
        <f t="shared" si="19"/>
        <v>2.5995890120481806E-2</v>
      </c>
      <c r="M252" s="47">
        <f t="shared" si="17"/>
        <v>25.031834272114548</v>
      </c>
    </row>
    <row r="253" spans="10:13" x14ac:dyDescent="0.25">
      <c r="J253" s="21">
        <f t="shared" si="18"/>
        <v>0.20799999999999899</v>
      </c>
      <c r="K253" s="18">
        <v>6.2500000000000302</v>
      </c>
      <c r="L253" s="19">
        <f t="shared" si="19"/>
        <v>2.5891906559999876E-2</v>
      </c>
      <c r="M253" s="47">
        <f t="shared" si="17"/>
        <v>25.132363727022643</v>
      </c>
    </row>
    <row r="254" spans="10:13" x14ac:dyDescent="0.25">
      <c r="J254" s="21">
        <f t="shared" si="18"/>
        <v>0.2071713147410349</v>
      </c>
      <c r="K254" s="18">
        <v>6.2750000000000297</v>
      </c>
      <c r="L254" s="19">
        <f t="shared" si="19"/>
        <v>2.5788751553784742E-2</v>
      </c>
      <c r="M254" s="47">
        <f t="shared" si="17"/>
        <v>25.232893181930731</v>
      </c>
    </row>
    <row r="255" spans="10:13" x14ac:dyDescent="0.25">
      <c r="J255" s="21">
        <f t="shared" si="18"/>
        <v>0.20634920634920537</v>
      </c>
      <c r="K255" s="18">
        <v>6.30000000000003</v>
      </c>
      <c r="L255" s="19">
        <f t="shared" si="19"/>
        <v>2.5686415238095117E-2</v>
      </c>
      <c r="M255" s="47">
        <f t="shared" si="17"/>
        <v>25.333422636838822</v>
      </c>
    </row>
    <row r="256" spans="10:13" x14ac:dyDescent="0.25">
      <c r="J256" s="21">
        <f t="shared" si="18"/>
        <v>0.20553359683794367</v>
      </c>
      <c r="K256" s="18">
        <v>6.3250000000000304</v>
      </c>
      <c r="L256" s="19">
        <f t="shared" si="19"/>
        <v>2.5584887905138218E-2</v>
      </c>
      <c r="M256" s="47">
        <f t="shared" si="17"/>
        <v>25.433952091746914</v>
      </c>
    </row>
    <row r="257" spans="10:13" x14ac:dyDescent="0.25">
      <c r="J257" s="21">
        <f t="shared" si="18"/>
        <v>0.20472440944881795</v>
      </c>
      <c r="K257" s="18">
        <v>6.3500000000000298</v>
      </c>
      <c r="L257" s="19">
        <f t="shared" si="19"/>
        <v>2.5484159999999884E-2</v>
      </c>
      <c r="M257" s="47">
        <f t="shared" si="17"/>
        <v>25.534481546655005</v>
      </c>
    </row>
    <row r="258" spans="10:13" x14ac:dyDescent="0.25">
      <c r="J258" s="21">
        <f t="shared" si="18"/>
        <v>0.20392156862745003</v>
      </c>
      <c r="K258" s="18">
        <v>6.3750000000000302</v>
      </c>
      <c r="L258" s="19">
        <f t="shared" si="19"/>
        <v>2.5384222117646942E-2</v>
      </c>
      <c r="M258" s="47">
        <f t="shared" si="17"/>
        <v>25.635011001563093</v>
      </c>
    </row>
    <row r="259" spans="10:13" x14ac:dyDescent="0.25">
      <c r="J259" s="21">
        <f t="shared" si="18"/>
        <v>0.20312499999999872</v>
      </c>
      <c r="K259" s="18">
        <v>6.4000000000000403</v>
      </c>
      <c r="L259" s="19">
        <f t="shared" si="19"/>
        <v>2.5285064999999843E-2</v>
      </c>
      <c r="M259" s="47">
        <f t="shared" si="17"/>
        <v>25.735540456471227</v>
      </c>
    </row>
    <row r="260" spans="10:13" x14ac:dyDescent="0.25">
      <c r="J260" s="21">
        <f t="shared" si="18"/>
        <v>0.20233463035019331</v>
      </c>
      <c r="K260" s="18">
        <v>6.4250000000000398</v>
      </c>
      <c r="L260" s="19">
        <f t="shared" si="19"/>
        <v>2.5186679533073776E-2</v>
      </c>
      <c r="M260" s="47">
        <f t="shared" ref="M260:M323" si="20">IF($B$38=1,L260*981*K260^2/(4*PI()^2),"")</f>
        <v>25.836069911379312</v>
      </c>
    </row>
    <row r="261" spans="10:13" x14ac:dyDescent="0.25">
      <c r="J261" s="21">
        <f t="shared" si="18"/>
        <v>0.20155038759689797</v>
      </c>
      <c r="K261" s="18">
        <v>6.4500000000000401</v>
      </c>
      <c r="L261" s="19">
        <f t="shared" si="19"/>
        <v>2.5089056744185892E-2</v>
      </c>
      <c r="M261" s="47">
        <f t="shared" si="20"/>
        <v>25.936599366287403</v>
      </c>
    </row>
    <row r="262" spans="10:13" x14ac:dyDescent="0.25">
      <c r="J262" s="21">
        <f t="shared" si="18"/>
        <v>0.20077220077219954</v>
      </c>
      <c r="K262" s="18">
        <v>6.4750000000000396</v>
      </c>
      <c r="L262" s="19">
        <f t="shared" si="19"/>
        <v>2.4992187799227648E-2</v>
      </c>
      <c r="M262" s="47">
        <f t="shared" si="20"/>
        <v>26.037128821195491</v>
      </c>
    </row>
    <row r="263" spans="10:13" x14ac:dyDescent="0.25">
      <c r="J263" s="21">
        <f t="shared" si="18"/>
        <v>0.19999999999999879</v>
      </c>
      <c r="K263" s="18">
        <v>6.50000000000004</v>
      </c>
      <c r="L263" s="19">
        <f t="shared" si="19"/>
        <v>2.489606399999985E-2</v>
      </c>
      <c r="M263" s="47">
        <f t="shared" si="20"/>
        <v>26.137658276103586</v>
      </c>
    </row>
    <row r="264" spans="10:13" x14ac:dyDescent="0.25">
      <c r="J264" s="21">
        <f t="shared" si="18"/>
        <v>0.19923371647509455</v>
      </c>
      <c r="K264" s="18">
        <v>6.5250000000000403</v>
      </c>
      <c r="L264" s="19">
        <f t="shared" si="19"/>
        <v>2.4800676781609042E-2</v>
      </c>
      <c r="M264" s="47">
        <f t="shared" si="20"/>
        <v>26.238187731011678</v>
      </c>
    </row>
    <row r="265" spans="10:13" x14ac:dyDescent="0.25">
      <c r="J265" s="21">
        <f t="shared" si="18"/>
        <v>0.1984732824427469</v>
      </c>
      <c r="K265" s="18">
        <v>6.5500000000000398</v>
      </c>
      <c r="L265" s="19">
        <f t="shared" si="19"/>
        <v>2.4706017709923516E-2</v>
      </c>
      <c r="M265" s="47">
        <f t="shared" si="20"/>
        <v>26.338717185919769</v>
      </c>
    </row>
    <row r="266" spans="10:13" x14ac:dyDescent="0.25">
      <c r="J266" s="21">
        <f t="shared" si="18"/>
        <v>0.19771863117870603</v>
      </c>
      <c r="K266" s="18">
        <v>6.5750000000000401</v>
      </c>
      <c r="L266" s="19">
        <f t="shared" si="19"/>
        <v>2.4612078479087304E-2</v>
      </c>
      <c r="M266" s="47">
        <f t="shared" si="20"/>
        <v>26.439246640827857</v>
      </c>
    </row>
    <row r="267" spans="10:13" x14ac:dyDescent="0.25">
      <c r="J267" s="21">
        <f t="shared" si="18"/>
        <v>0.1969696969696958</v>
      </c>
      <c r="K267" s="18">
        <v>6.6000000000000396</v>
      </c>
      <c r="L267" s="19">
        <f t="shared" si="19"/>
        <v>2.4518850909090763E-2</v>
      </c>
      <c r="M267" s="47">
        <f t="shared" si="20"/>
        <v>26.539776095735938</v>
      </c>
    </row>
    <row r="268" spans="10:13" x14ac:dyDescent="0.25">
      <c r="J268" s="21">
        <f t="shared" si="18"/>
        <v>0.19622641509433844</v>
      </c>
      <c r="K268" s="18">
        <v>6.62500000000004</v>
      </c>
      <c r="L268" s="19">
        <f t="shared" si="19"/>
        <v>2.4426326943396082E-2</v>
      </c>
      <c r="M268" s="47">
        <f t="shared" si="20"/>
        <v>26.64030555064404</v>
      </c>
    </row>
    <row r="269" spans="10:13" x14ac:dyDescent="0.25">
      <c r="J269" s="21">
        <f t="shared" si="18"/>
        <v>0.1954887218045101</v>
      </c>
      <c r="K269" s="18">
        <v>6.6500000000000403</v>
      </c>
      <c r="L269" s="19">
        <f t="shared" si="19"/>
        <v>2.4334498646616395E-2</v>
      </c>
      <c r="M269" s="47">
        <f t="shared" si="20"/>
        <v>26.740835005552125</v>
      </c>
    </row>
    <row r="270" spans="10:13" x14ac:dyDescent="0.25">
      <c r="J270" s="21">
        <f t="shared" si="18"/>
        <v>0.19475655430711494</v>
      </c>
      <c r="K270" s="18">
        <v>6.6750000000000398</v>
      </c>
      <c r="L270" s="19">
        <f t="shared" si="19"/>
        <v>2.4243358202247049E-2</v>
      </c>
      <c r="M270" s="47">
        <f t="shared" si="20"/>
        <v>26.841364460460213</v>
      </c>
    </row>
    <row r="271" spans="10:13" x14ac:dyDescent="0.25">
      <c r="J271" s="21">
        <f t="shared" si="18"/>
        <v>0.1940298507462675</v>
      </c>
      <c r="K271" s="18">
        <v>6.7000000000000401</v>
      </c>
      <c r="L271" s="19">
        <f t="shared" si="19"/>
        <v>2.4152897910447616E-2</v>
      </c>
      <c r="M271" s="47">
        <f t="shared" si="20"/>
        <v>26.941893915368304</v>
      </c>
    </row>
    <row r="272" spans="10:13" x14ac:dyDescent="0.25">
      <c r="J272" s="21">
        <f t="shared" si="18"/>
        <v>0.19330855018587248</v>
      </c>
      <c r="K272" s="18">
        <v>6.7250000000000396</v>
      </c>
      <c r="L272" s="19">
        <f t="shared" si="19"/>
        <v>2.4063110185873468E-2</v>
      </c>
      <c r="M272" s="47">
        <f t="shared" si="20"/>
        <v>27.042423370276396</v>
      </c>
    </row>
    <row r="273" spans="10:13" x14ac:dyDescent="0.25">
      <c r="J273" s="21">
        <f t="shared" si="18"/>
        <v>0.19259259259259146</v>
      </c>
      <c r="K273" s="18">
        <v>6.75000000000004</v>
      </c>
      <c r="L273" s="19">
        <f t="shared" si="19"/>
        <v>2.3973987555555416E-2</v>
      </c>
      <c r="M273" s="47">
        <f t="shared" si="20"/>
        <v>27.142952825184484</v>
      </c>
    </row>
    <row r="274" spans="10:13" x14ac:dyDescent="0.25">
      <c r="J274" s="21">
        <f t="shared" si="18"/>
        <v>0.19188191881918706</v>
      </c>
      <c r="K274" s="18">
        <v>6.7750000000000403</v>
      </c>
      <c r="L274" s="19">
        <f t="shared" si="19"/>
        <v>2.3885522656826429E-2</v>
      </c>
      <c r="M274" s="47">
        <f t="shared" si="20"/>
        <v>27.243482280092575</v>
      </c>
    </row>
    <row r="275" spans="10:13" x14ac:dyDescent="0.25">
      <c r="J275" s="21">
        <f t="shared" si="18"/>
        <v>0.19117647058823417</v>
      </c>
      <c r="K275" s="18">
        <v>6.8000000000000398</v>
      </c>
      <c r="L275" s="19">
        <f t="shared" si="19"/>
        <v>2.3797708235293979E-2</v>
      </c>
      <c r="M275" s="47">
        <f t="shared" si="20"/>
        <v>27.344011735000667</v>
      </c>
    </row>
    <row r="276" spans="10:13" x14ac:dyDescent="0.25">
      <c r="J276" s="21">
        <f t="shared" si="18"/>
        <v>0.19047619047618936</v>
      </c>
      <c r="K276" s="18">
        <v>6.8250000000000401</v>
      </c>
      <c r="L276" s="19">
        <f t="shared" si="19"/>
        <v>2.3710537142857004E-2</v>
      </c>
      <c r="M276" s="47">
        <f t="shared" si="20"/>
        <v>27.444541189908751</v>
      </c>
    </row>
    <row r="277" spans="10:13" x14ac:dyDescent="0.25">
      <c r="J277" s="21">
        <f t="shared" si="18"/>
        <v>0.18978102189780913</v>
      </c>
      <c r="K277" s="18">
        <v>6.8500000000000396</v>
      </c>
      <c r="L277" s="19">
        <f t="shared" si="19"/>
        <v>2.3624002335766288E-2</v>
      </c>
      <c r="M277" s="47">
        <f t="shared" si="20"/>
        <v>27.545070644816843</v>
      </c>
    </row>
    <row r="278" spans="10:13" x14ac:dyDescent="0.25">
      <c r="J278" s="21">
        <f t="shared" si="18"/>
        <v>0.189090909090908</v>
      </c>
      <c r="K278" s="18">
        <v>6.87500000000004</v>
      </c>
      <c r="L278" s="19">
        <f t="shared" si="19"/>
        <v>2.3538096872727138E-2</v>
      </c>
      <c r="M278" s="47">
        <f t="shared" si="20"/>
        <v>27.64560009972493</v>
      </c>
    </row>
    <row r="279" spans="10:13" x14ac:dyDescent="0.25">
      <c r="J279" s="21">
        <f t="shared" si="18"/>
        <v>0.18840579710144817</v>
      </c>
      <c r="K279" s="18">
        <v>6.9000000000000403</v>
      </c>
      <c r="L279" s="19">
        <f t="shared" si="19"/>
        <v>2.3452813913043342E-2</v>
      </c>
      <c r="M279" s="47">
        <f t="shared" si="20"/>
        <v>27.746129554633022</v>
      </c>
    </row>
    <row r="280" spans="10:13" x14ac:dyDescent="0.25">
      <c r="J280" s="21">
        <f t="shared" si="18"/>
        <v>0.18772563176895199</v>
      </c>
      <c r="K280" s="18">
        <v>6.9250000000000398</v>
      </c>
      <c r="L280" s="19">
        <f t="shared" si="19"/>
        <v>2.3368146714801311E-2</v>
      </c>
      <c r="M280" s="47">
        <f t="shared" si="20"/>
        <v>27.846659009541117</v>
      </c>
    </row>
    <row r="281" spans="10:13" x14ac:dyDescent="0.25">
      <c r="J281" s="21">
        <f t="shared" si="18"/>
        <v>0.18705035971222914</v>
      </c>
      <c r="K281" s="18">
        <v>6.9500000000000401</v>
      </c>
      <c r="L281" s="19">
        <f t="shared" si="19"/>
        <v>2.3284088633093392E-2</v>
      </c>
      <c r="M281" s="47">
        <f t="shared" si="20"/>
        <v>27.947188464449201</v>
      </c>
    </row>
    <row r="282" spans="10:13" x14ac:dyDescent="0.25">
      <c r="J282" s="21">
        <f t="shared" si="18"/>
        <v>0.18637992831541114</v>
      </c>
      <c r="K282" s="18">
        <v>6.9750000000000396</v>
      </c>
      <c r="L282" s="19">
        <f t="shared" si="19"/>
        <v>2.320063311827944E-2</v>
      </c>
      <c r="M282" s="47">
        <f t="shared" si="20"/>
        <v>28.047717919357293</v>
      </c>
    </row>
    <row r="283" spans="10:13" x14ac:dyDescent="0.25">
      <c r="J283" s="21">
        <f t="shared" si="18"/>
        <v>0.18571428571428467</v>
      </c>
      <c r="K283" s="18">
        <v>7.00000000000004</v>
      </c>
      <c r="L283" s="19">
        <f t="shared" si="19"/>
        <v>2.3117773714285583E-2</v>
      </c>
      <c r="M283" s="47">
        <f t="shared" si="20"/>
        <v>28.148247374265384</v>
      </c>
    </row>
    <row r="284" spans="10:13" x14ac:dyDescent="0.25">
      <c r="J284" s="21">
        <f t="shared" si="18"/>
        <v>0.18505338078291708</v>
      </c>
      <c r="K284" s="18">
        <v>7.0250000000000403</v>
      </c>
      <c r="L284" s="19">
        <f t="shared" si="19"/>
        <v>2.3035504056939368E-2</v>
      </c>
      <c r="M284" s="47">
        <f t="shared" si="20"/>
        <v>28.248776829173472</v>
      </c>
    </row>
    <row r="285" spans="10:13" x14ac:dyDescent="0.25">
      <c r="J285" s="21">
        <f t="shared" si="18"/>
        <v>0.18439716312056634</v>
      </c>
      <c r="K285" s="18">
        <v>7.0500000000000398</v>
      </c>
      <c r="L285" s="19">
        <f t="shared" si="19"/>
        <v>2.2953817872340299E-2</v>
      </c>
      <c r="M285" s="47">
        <f t="shared" si="20"/>
        <v>28.349306284081564</v>
      </c>
    </row>
    <row r="286" spans="10:13" x14ac:dyDescent="0.25">
      <c r="J286" s="21">
        <f t="shared" si="18"/>
        <v>0.18374558303886823</v>
      </c>
      <c r="K286" s="18">
        <v>7.0750000000000401</v>
      </c>
      <c r="L286" s="19">
        <f t="shared" si="19"/>
        <v>2.2872708975264892E-2</v>
      </c>
      <c r="M286" s="47">
        <f t="shared" si="20"/>
        <v>28.449835738989655</v>
      </c>
    </row>
    <row r="287" spans="10:13" x14ac:dyDescent="0.25">
      <c r="J287" s="21">
        <f t="shared" si="18"/>
        <v>0.18309859154929448</v>
      </c>
      <c r="K287" s="18">
        <v>7.1000000000000503</v>
      </c>
      <c r="L287" s="19">
        <f t="shared" si="19"/>
        <v>2.2792171267605472E-2</v>
      </c>
      <c r="M287" s="47">
        <f t="shared" si="20"/>
        <v>28.550365193897786</v>
      </c>
    </row>
    <row r="288" spans="10:13" x14ac:dyDescent="0.25">
      <c r="J288" s="21">
        <f t="shared" si="18"/>
        <v>0.18245614035087593</v>
      </c>
      <c r="K288" s="18">
        <v>7.1250000000000497</v>
      </c>
      <c r="L288" s="19">
        <f t="shared" si="19"/>
        <v>2.2712198736841948E-2</v>
      </c>
      <c r="M288" s="47">
        <f t="shared" si="20"/>
        <v>28.650894648805874</v>
      </c>
    </row>
    <row r="289" spans="10:13" x14ac:dyDescent="0.25">
      <c r="J289" s="21">
        <f t="shared" si="18"/>
        <v>0.18181818181818055</v>
      </c>
      <c r="K289" s="18">
        <v>7.1500000000000501</v>
      </c>
      <c r="L289" s="19">
        <f t="shared" si="19"/>
        <v>2.2632785454545296E-2</v>
      </c>
      <c r="M289" s="47">
        <f t="shared" si="20"/>
        <v>28.751424103713962</v>
      </c>
    </row>
    <row r="290" spans="10:13" x14ac:dyDescent="0.25">
      <c r="J290" s="21">
        <f t="shared" si="18"/>
        <v>0.1811846689895458</v>
      </c>
      <c r="K290" s="18">
        <v>7.1750000000000496</v>
      </c>
      <c r="L290" s="19">
        <f t="shared" si="19"/>
        <v>2.2553925574912738E-2</v>
      </c>
      <c r="M290" s="47">
        <f t="shared" si="20"/>
        <v>28.85195355862205</v>
      </c>
    </row>
    <row r="291" spans="10:13" x14ac:dyDescent="0.25">
      <c r="J291" s="21">
        <f t="shared" si="18"/>
        <v>0.1805555555555543</v>
      </c>
      <c r="K291" s="18">
        <v>7.2000000000000499</v>
      </c>
      <c r="L291" s="19">
        <f t="shared" si="19"/>
        <v>2.2475613333333179E-2</v>
      </c>
      <c r="M291" s="47">
        <f t="shared" si="20"/>
        <v>28.952483013530149</v>
      </c>
    </row>
    <row r="292" spans="10:13" x14ac:dyDescent="0.25">
      <c r="J292" s="21">
        <f t="shared" si="18"/>
        <v>0.17993079584774962</v>
      </c>
      <c r="K292" s="18">
        <v>7.2250000000000503</v>
      </c>
      <c r="L292" s="19">
        <f t="shared" si="19"/>
        <v>2.2397843044982546E-2</v>
      </c>
      <c r="M292" s="47">
        <f t="shared" si="20"/>
        <v>29.053012468438236</v>
      </c>
    </row>
    <row r="293" spans="10:13" x14ac:dyDescent="0.25">
      <c r="J293" s="21">
        <f t="shared" si="18"/>
        <v>0.17931034482758498</v>
      </c>
      <c r="K293" s="18">
        <v>7.2500000000000497</v>
      </c>
      <c r="L293" s="19">
        <f t="shared" si="19"/>
        <v>2.2320609103448123E-2</v>
      </c>
      <c r="M293" s="47">
        <f t="shared" si="20"/>
        <v>29.153541923346321</v>
      </c>
    </row>
    <row r="294" spans="10:13" x14ac:dyDescent="0.25">
      <c r="J294" s="21">
        <f t="shared" si="18"/>
        <v>0.17869415807560016</v>
      </c>
      <c r="K294" s="18">
        <v>7.2750000000000501</v>
      </c>
      <c r="L294" s="19">
        <f t="shared" si="19"/>
        <v>2.2243905979381293E-2</v>
      </c>
      <c r="M294" s="47">
        <f t="shared" si="20"/>
        <v>29.254071378254419</v>
      </c>
    </row>
    <row r="295" spans="10:13" x14ac:dyDescent="0.25">
      <c r="J295" s="21">
        <f t="shared" ref="J295:J358" si="21">IF(K295&lt;$H$6,1+1.5*K295/$H$6,IF(K295&lt;$H$7,$H$11,$B$4*$B$23/K295))</f>
        <v>0.17808219178082071</v>
      </c>
      <c r="K295" s="18">
        <v>7.3000000000000496</v>
      </c>
      <c r="L295" s="19">
        <f t="shared" ref="L295:L358" si="22">$H$3*IF(K295&lt;$H$6,$B$25*(1+K295/$H$6*($H$11*$B$37-1)),$B$25*J295*$B$37)</f>
        <v>2.2167728219177934E-2</v>
      </c>
      <c r="M295" s="47">
        <f t="shared" si="20"/>
        <v>29.354600833162507</v>
      </c>
    </row>
    <row r="296" spans="10:13" x14ac:dyDescent="0.25">
      <c r="J296" s="21">
        <f t="shared" si="21"/>
        <v>0.17747440273037424</v>
      </c>
      <c r="K296" s="18">
        <v>7.3250000000000499</v>
      </c>
      <c r="L296" s="19">
        <f t="shared" si="22"/>
        <v>2.2092070443685861E-2</v>
      </c>
      <c r="M296" s="47">
        <f t="shared" si="20"/>
        <v>29.455130288070599</v>
      </c>
    </row>
    <row r="297" spans="10:13" x14ac:dyDescent="0.25">
      <c r="J297" s="21">
        <f t="shared" si="21"/>
        <v>0.17687074829931854</v>
      </c>
      <c r="K297" s="18">
        <v>7.3500000000000503</v>
      </c>
      <c r="L297" s="19">
        <f t="shared" si="22"/>
        <v>2.2016927346938629E-2</v>
      </c>
      <c r="M297" s="47">
        <f t="shared" si="20"/>
        <v>29.55565974297869</v>
      </c>
    </row>
    <row r="298" spans="10:13" x14ac:dyDescent="0.25">
      <c r="J298" s="21">
        <f t="shared" si="21"/>
        <v>0.1762711864406768</v>
      </c>
      <c r="K298" s="18">
        <v>7.3750000000000497</v>
      </c>
      <c r="L298" s="19">
        <f t="shared" si="22"/>
        <v>2.194229369491511E-2</v>
      </c>
      <c r="M298" s="47">
        <f t="shared" si="20"/>
        <v>29.656189197886775</v>
      </c>
    </row>
    <row r="299" spans="10:13" x14ac:dyDescent="0.25">
      <c r="J299" s="21">
        <f t="shared" si="21"/>
        <v>0.17567567567567449</v>
      </c>
      <c r="K299" s="18">
        <v>7.4000000000000501</v>
      </c>
      <c r="L299" s="19">
        <f t="shared" si="22"/>
        <v>2.1868164324324178E-2</v>
      </c>
      <c r="M299" s="47">
        <f t="shared" si="20"/>
        <v>29.756718652794863</v>
      </c>
    </row>
    <row r="300" spans="10:13" x14ac:dyDescent="0.25">
      <c r="J300" s="21">
        <f t="shared" si="21"/>
        <v>0.17508417508417393</v>
      </c>
      <c r="K300" s="18">
        <v>7.4250000000000496</v>
      </c>
      <c r="L300" s="19">
        <f t="shared" si="22"/>
        <v>2.1794534141413999E-2</v>
      </c>
      <c r="M300" s="47">
        <f t="shared" si="20"/>
        <v>29.857248107702961</v>
      </c>
    </row>
    <row r="301" spans="10:13" x14ac:dyDescent="0.25">
      <c r="J301" s="21">
        <f t="shared" si="21"/>
        <v>0.17449664429530085</v>
      </c>
      <c r="K301" s="18">
        <v>7.4500000000000499</v>
      </c>
      <c r="L301" s="19">
        <f t="shared" si="22"/>
        <v>2.1721398120805226E-2</v>
      </c>
      <c r="M301" s="47">
        <f t="shared" si="20"/>
        <v>29.957777562611049</v>
      </c>
    </row>
    <row r="302" spans="10:13" x14ac:dyDescent="0.25">
      <c r="J302" s="21">
        <f t="shared" si="21"/>
        <v>0.1739130434782597</v>
      </c>
      <c r="K302" s="18">
        <v>7.4750000000000503</v>
      </c>
      <c r="L302" s="19">
        <f t="shared" si="22"/>
        <v>2.164875130434768E-2</v>
      </c>
      <c r="M302" s="47">
        <f t="shared" si="20"/>
        <v>30.058307017519137</v>
      </c>
    </row>
    <row r="303" spans="10:13" x14ac:dyDescent="0.25">
      <c r="J303" s="21">
        <f t="shared" si="21"/>
        <v>0.1733333333333322</v>
      </c>
      <c r="K303" s="18">
        <v>7.5000000000000497</v>
      </c>
      <c r="L303" s="19">
        <f t="shared" si="22"/>
        <v>2.1576588799999859E-2</v>
      </c>
      <c r="M303" s="47">
        <f t="shared" si="20"/>
        <v>30.158836472427225</v>
      </c>
    </row>
    <row r="304" spans="10:13" x14ac:dyDescent="0.25">
      <c r="J304" s="21">
        <f t="shared" si="21"/>
        <v>0.17275747508305533</v>
      </c>
      <c r="K304" s="18">
        <v>7.5250000000000501</v>
      </c>
      <c r="L304" s="19">
        <f t="shared" si="22"/>
        <v>2.1504905780730756E-2</v>
      </c>
      <c r="M304" s="47">
        <f t="shared" si="20"/>
        <v>30.259365927335317</v>
      </c>
    </row>
    <row r="305" spans="10:13" x14ac:dyDescent="0.25">
      <c r="J305" s="21">
        <f t="shared" si="21"/>
        <v>0.17218543046357504</v>
      </c>
      <c r="K305" s="18">
        <v>7.5500000000000496</v>
      </c>
      <c r="L305" s="19">
        <f t="shared" si="22"/>
        <v>2.1433697483443571E-2</v>
      </c>
      <c r="M305" s="47">
        <f t="shared" si="20"/>
        <v>30.359895382243408</v>
      </c>
    </row>
    <row r="306" spans="10:13" x14ac:dyDescent="0.25">
      <c r="J306" s="21">
        <f t="shared" si="21"/>
        <v>0.1716171617161705</v>
      </c>
      <c r="K306" s="18">
        <v>7.5750000000000499</v>
      </c>
      <c r="L306" s="19">
        <f t="shared" si="22"/>
        <v>2.1362959207920654E-2</v>
      </c>
      <c r="M306" s="47">
        <f t="shared" si="20"/>
        <v>30.460424837151496</v>
      </c>
    </row>
    <row r="307" spans="10:13" x14ac:dyDescent="0.25">
      <c r="J307" s="21">
        <f t="shared" si="21"/>
        <v>0.17105263157894623</v>
      </c>
      <c r="K307" s="18">
        <v>7.6000000000000503</v>
      </c>
      <c r="L307" s="19">
        <f t="shared" si="22"/>
        <v>2.1292686315789334E-2</v>
      </c>
      <c r="M307" s="47">
        <f t="shared" si="20"/>
        <v>30.560954292059588</v>
      </c>
    </row>
    <row r="308" spans="10:13" x14ac:dyDescent="0.25">
      <c r="J308" s="21">
        <f t="shared" si="21"/>
        <v>0.17049180327868743</v>
      </c>
      <c r="K308" s="18">
        <v>7.6250000000000497</v>
      </c>
      <c r="L308" s="19">
        <f t="shared" si="22"/>
        <v>2.1222874229508061E-2</v>
      </c>
      <c r="M308" s="47">
        <f t="shared" si="20"/>
        <v>30.661483746967683</v>
      </c>
    </row>
    <row r="309" spans="10:13" x14ac:dyDescent="0.25">
      <c r="J309" s="21">
        <f t="shared" si="21"/>
        <v>0.16993464052287471</v>
      </c>
      <c r="K309" s="18">
        <v>7.6500000000000501</v>
      </c>
      <c r="L309" s="19">
        <f t="shared" si="22"/>
        <v>2.1153518431372413E-2</v>
      </c>
      <c r="M309" s="47">
        <f t="shared" si="20"/>
        <v>30.762013201875774</v>
      </c>
    </row>
    <row r="310" spans="10:13" x14ac:dyDescent="0.25">
      <c r="J310" s="21">
        <f t="shared" si="21"/>
        <v>0.16938110749185559</v>
      </c>
      <c r="K310" s="18">
        <v>7.6750000000000496</v>
      </c>
      <c r="L310" s="19">
        <f t="shared" si="22"/>
        <v>2.108461446254058E-2</v>
      </c>
      <c r="M310" s="47">
        <f t="shared" si="20"/>
        <v>30.862542656783852</v>
      </c>
    </row>
    <row r="311" spans="10:13" x14ac:dyDescent="0.25">
      <c r="J311" s="21">
        <f t="shared" si="21"/>
        <v>0.16883116883116775</v>
      </c>
      <c r="K311" s="18">
        <v>7.7000000000000499</v>
      </c>
      <c r="L311" s="19">
        <f t="shared" si="22"/>
        <v>2.101615792207779E-2</v>
      </c>
      <c r="M311" s="47">
        <f t="shared" si="20"/>
        <v>30.96307211169195</v>
      </c>
    </row>
    <row r="312" spans="10:13" x14ac:dyDescent="0.25">
      <c r="J312" s="21">
        <f t="shared" si="21"/>
        <v>0.16828478964401186</v>
      </c>
      <c r="K312" s="18">
        <v>7.7250000000000503</v>
      </c>
      <c r="L312" s="19">
        <f t="shared" si="22"/>
        <v>2.0948144466019284E-2</v>
      </c>
      <c r="M312" s="47">
        <f t="shared" si="20"/>
        <v>31.063601566600038</v>
      </c>
    </row>
    <row r="313" spans="10:13" x14ac:dyDescent="0.25">
      <c r="J313" s="21">
        <f t="shared" si="21"/>
        <v>0.1677419354838699</v>
      </c>
      <c r="K313" s="18">
        <v>7.7500000000000497</v>
      </c>
      <c r="L313" s="19">
        <f t="shared" si="22"/>
        <v>2.088056980645148E-2</v>
      </c>
      <c r="M313" s="47">
        <f t="shared" si="20"/>
        <v>31.164131021508126</v>
      </c>
    </row>
    <row r="314" spans="10:13" x14ac:dyDescent="0.25">
      <c r="J314" s="21">
        <f t="shared" si="21"/>
        <v>0.16720257234726582</v>
      </c>
      <c r="K314" s="18">
        <v>7.7750000000000501</v>
      </c>
      <c r="L314" s="19">
        <f t="shared" si="22"/>
        <v>2.0813429710610801E-2</v>
      </c>
      <c r="M314" s="47">
        <f t="shared" si="20"/>
        <v>31.264660476416221</v>
      </c>
    </row>
    <row r="315" spans="10:13" x14ac:dyDescent="0.25">
      <c r="J315" s="21">
        <f t="shared" si="21"/>
        <v>0.16666666666666538</v>
      </c>
      <c r="K315" s="18">
        <v>7.8000000000000602</v>
      </c>
      <c r="L315" s="19">
        <f t="shared" si="22"/>
        <v>2.074671999999984E-2</v>
      </c>
      <c r="M315" s="47">
        <f t="shared" si="20"/>
        <v>31.365189931324345</v>
      </c>
    </row>
    <row r="316" spans="10:13" x14ac:dyDescent="0.25">
      <c r="J316" s="21">
        <f t="shared" si="21"/>
        <v>0.16613418530351312</v>
      </c>
      <c r="K316" s="18">
        <v>7.8250000000000597</v>
      </c>
      <c r="L316" s="19">
        <f t="shared" si="22"/>
        <v>2.0680436549520613E-2</v>
      </c>
      <c r="M316" s="47">
        <f t="shared" si="20"/>
        <v>31.465719386232443</v>
      </c>
    </row>
    <row r="317" spans="10:13" x14ac:dyDescent="0.25">
      <c r="J317" s="21">
        <f t="shared" si="21"/>
        <v>0.16560509554140002</v>
      </c>
      <c r="K317" s="18">
        <v>7.85000000000006</v>
      </c>
      <c r="L317" s="19">
        <f t="shared" si="22"/>
        <v>2.0614575286624047E-2</v>
      </c>
      <c r="M317" s="47">
        <f t="shared" si="20"/>
        <v>31.566248841140528</v>
      </c>
    </row>
    <row r="318" spans="10:13" x14ac:dyDescent="0.25">
      <c r="J318" s="21">
        <f t="shared" si="21"/>
        <v>0.16507936507936383</v>
      </c>
      <c r="K318" s="18">
        <v>7.8750000000000604</v>
      </c>
      <c r="L318" s="19">
        <f t="shared" si="22"/>
        <v>2.0549132190476035E-2</v>
      </c>
      <c r="M318" s="47">
        <f t="shared" si="20"/>
        <v>31.666778296048623</v>
      </c>
    </row>
    <row r="319" spans="10:13" x14ac:dyDescent="0.25">
      <c r="J319" s="21">
        <f t="shared" si="21"/>
        <v>0.16455696202531522</v>
      </c>
      <c r="K319" s="18">
        <v>7.9000000000000599</v>
      </c>
      <c r="L319" s="19">
        <f t="shared" si="22"/>
        <v>2.0484103291139089E-2</v>
      </c>
      <c r="M319" s="47">
        <f t="shared" si="20"/>
        <v>31.767307750956714</v>
      </c>
    </row>
    <row r="320" spans="10:13" x14ac:dyDescent="0.25">
      <c r="J320" s="21">
        <f t="shared" si="21"/>
        <v>0.16403785488958866</v>
      </c>
      <c r="K320" s="18">
        <v>7.9250000000000602</v>
      </c>
      <c r="L320" s="19">
        <f t="shared" si="22"/>
        <v>2.0419484668769562E-2</v>
      </c>
      <c r="M320" s="47">
        <f t="shared" si="20"/>
        <v>31.867837205864799</v>
      </c>
    </row>
    <row r="321" spans="10:13" x14ac:dyDescent="0.25">
      <c r="J321" s="21">
        <f t="shared" si="21"/>
        <v>0.16352201257861512</v>
      </c>
      <c r="K321" s="18">
        <v>7.9500000000000597</v>
      </c>
      <c r="L321" s="19">
        <f t="shared" si="22"/>
        <v>2.0355272452830038E-2</v>
      </c>
      <c r="M321" s="47">
        <f t="shared" si="20"/>
        <v>31.968366660772887</v>
      </c>
    </row>
    <row r="322" spans="10:13" x14ac:dyDescent="0.25">
      <c r="J322" s="21">
        <f t="shared" si="21"/>
        <v>0.1630094043887135</v>
      </c>
      <c r="K322" s="18">
        <v>7.97500000000006</v>
      </c>
      <c r="L322" s="19">
        <f t="shared" si="22"/>
        <v>2.0291462821316462E-2</v>
      </c>
      <c r="M322" s="47">
        <f t="shared" si="20"/>
        <v>32.068896115680978</v>
      </c>
    </row>
    <row r="323" spans="10:13" x14ac:dyDescent="0.25">
      <c r="J323" s="21">
        <f t="shared" si="21"/>
        <v>0.16249999999999878</v>
      </c>
      <c r="K323" s="18">
        <v>8.0000000000000604</v>
      </c>
      <c r="L323" s="19">
        <f t="shared" si="22"/>
        <v>2.0228051999999851E-2</v>
      </c>
      <c r="M323" s="47">
        <f t="shared" si="20"/>
        <v>32.16942557058907</v>
      </c>
    </row>
    <row r="324" spans="10:13" x14ac:dyDescent="0.25">
      <c r="J324" s="21">
        <f t="shared" si="21"/>
        <v>0.16199376947040375</v>
      </c>
      <c r="K324" s="18">
        <v>8.0250000000000608</v>
      </c>
      <c r="L324" s="19">
        <f t="shared" si="22"/>
        <v>2.016503626168209E-2</v>
      </c>
      <c r="M324" s="47">
        <f t="shared" ref="M324:M387" si="23">IF($B$38=1,L324*981*K324^2/(4*PI()^2),"")</f>
        <v>32.269955025497154</v>
      </c>
    </row>
    <row r="325" spans="10:13" x14ac:dyDescent="0.25">
      <c r="J325" s="21">
        <f t="shared" si="21"/>
        <v>0.16149068322981247</v>
      </c>
      <c r="K325" s="18">
        <v>8.0500000000000593</v>
      </c>
      <c r="L325" s="19">
        <f t="shared" si="22"/>
        <v>2.0102411925465691E-2</v>
      </c>
      <c r="M325" s="47">
        <f t="shared" si="23"/>
        <v>32.370484480405253</v>
      </c>
    </row>
    <row r="326" spans="10:13" x14ac:dyDescent="0.25">
      <c r="J326" s="21">
        <f t="shared" si="21"/>
        <v>0.16099071207430221</v>
      </c>
      <c r="K326" s="18">
        <v>8.0750000000000597</v>
      </c>
      <c r="L326" s="19">
        <f t="shared" si="22"/>
        <v>2.0040175356037002E-2</v>
      </c>
      <c r="M326" s="47">
        <f t="shared" si="23"/>
        <v>32.471013935313337</v>
      </c>
    </row>
    <row r="327" spans="10:13" x14ac:dyDescent="0.25">
      <c r="J327" s="21">
        <f t="shared" si="21"/>
        <v>0.16049382716049265</v>
      </c>
      <c r="K327" s="18">
        <v>8.10000000000006</v>
      </c>
      <c r="L327" s="19">
        <f t="shared" si="22"/>
        <v>1.9978322962962817E-2</v>
      </c>
      <c r="M327" s="47">
        <f t="shared" si="23"/>
        <v>32.571543390221422</v>
      </c>
    </row>
    <row r="328" spans="10:13" x14ac:dyDescent="0.25">
      <c r="J328" s="21">
        <f t="shared" si="21"/>
        <v>0.15999999999999881</v>
      </c>
      <c r="K328" s="18">
        <v>8.1250000000000604</v>
      </c>
      <c r="L328" s="19">
        <f t="shared" si="22"/>
        <v>1.9916851199999853E-2</v>
      </c>
      <c r="M328" s="47">
        <f t="shared" si="23"/>
        <v>32.67207284512952</v>
      </c>
    </row>
    <row r="329" spans="10:13" x14ac:dyDescent="0.25">
      <c r="J329" s="21">
        <f t="shared" si="21"/>
        <v>0.15950920245398656</v>
      </c>
      <c r="K329" s="18">
        <v>8.1500000000000608</v>
      </c>
      <c r="L329" s="19">
        <f t="shared" si="22"/>
        <v>1.9855756564417033E-2</v>
      </c>
      <c r="M329" s="47">
        <f t="shared" si="23"/>
        <v>32.772602300037619</v>
      </c>
    </row>
    <row r="330" spans="10:13" x14ac:dyDescent="0.25">
      <c r="J330" s="21">
        <f t="shared" si="21"/>
        <v>0.15902140672782761</v>
      </c>
      <c r="K330" s="18">
        <v>8.1750000000000593</v>
      </c>
      <c r="L330" s="19">
        <f t="shared" si="22"/>
        <v>1.9795035596330134E-2</v>
      </c>
      <c r="M330" s="47">
        <f t="shared" si="23"/>
        <v>32.873131754945696</v>
      </c>
    </row>
    <row r="331" spans="10:13" x14ac:dyDescent="0.25">
      <c r="J331" s="21">
        <f t="shared" si="21"/>
        <v>0.15853658536585252</v>
      </c>
      <c r="K331" s="18">
        <v>8.2000000000000597</v>
      </c>
      <c r="L331" s="19">
        <f t="shared" si="22"/>
        <v>1.973468487804864E-2</v>
      </c>
      <c r="M331" s="47">
        <f t="shared" si="23"/>
        <v>32.973661209853788</v>
      </c>
    </row>
    <row r="332" spans="10:13" x14ac:dyDescent="0.25">
      <c r="J332" s="21">
        <f t="shared" si="21"/>
        <v>0.15805471124619946</v>
      </c>
      <c r="K332" s="18">
        <v>8.22500000000006</v>
      </c>
      <c r="L332" s="19">
        <f t="shared" si="22"/>
        <v>1.9674701033434508E-2</v>
      </c>
      <c r="M332" s="47">
        <f t="shared" si="23"/>
        <v>33.074190664761879</v>
      </c>
    </row>
    <row r="333" spans="10:13" x14ac:dyDescent="0.25">
      <c r="J333" s="21">
        <f t="shared" si="21"/>
        <v>0.15757575757575643</v>
      </c>
      <c r="K333" s="18">
        <v>8.2500000000000604</v>
      </c>
      <c r="L333" s="19">
        <f t="shared" si="22"/>
        <v>1.9615080727272586E-2</v>
      </c>
      <c r="M333" s="47">
        <f t="shared" si="23"/>
        <v>33.174720119669971</v>
      </c>
    </row>
    <row r="334" spans="10:13" x14ac:dyDescent="0.25">
      <c r="J334" s="21">
        <f t="shared" si="21"/>
        <v>0.15709969788519523</v>
      </c>
      <c r="K334" s="18">
        <v>8.2750000000000608</v>
      </c>
      <c r="L334" s="19">
        <f t="shared" si="22"/>
        <v>1.9555820664652428E-2</v>
      </c>
      <c r="M334" s="47">
        <f t="shared" si="23"/>
        <v>33.275249574578062</v>
      </c>
    </row>
    <row r="335" spans="10:13" x14ac:dyDescent="0.25">
      <c r="J335" s="21">
        <f t="shared" si="21"/>
        <v>0.15662650602409528</v>
      </c>
      <c r="K335" s="18">
        <v>8.3000000000000593</v>
      </c>
      <c r="L335" s="19">
        <f t="shared" si="22"/>
        <v>1.9496917590361307E-2</v>
      </c>
      <c r="M335" s="47">
        <f t="shared" si="23"/>
        <v>33.375779029486139</v>
      </c>
    </row>
    <row r="336" spans="10:13" x14ac:dyDescent="0.25">
      <c r="J336" s="21">
        <f t="shared" si="21"/>
        <v>0.15615615615615505</v>
      </c>
      <c r="K336" s="18">
        <v>8.3250000000000597</v>
      </c>
      <c r="L336" s="19">
        <f t="shared" si="22"/>
        <v>1.9438368288288151E-2</v>
      </c>
      <c r="M336" s="47">
        <f t="shared" si="23"/>
        <v>33.476308484394231</v>
      </c>
    </row>
    <row r="337" spans="10:13" x14ac:dyDescent="0.25">
      <c r="J337" s="21">
        <f t="shared" si="21"/>
        <v>0.15568862275448991</v>
      </c>
      <c r="K337" s="18">
        <v>8.35000000000006</v>
      </c>
      <c r="L337" s="19">
        <f t="shared" si="22"/>
        <v>1.9380169580838186E-2</v>
      </c>
      <c r="M337" s="47">
        <f t="shared" si="23"/>
        <v>33.57683793930233</v>
      </c>
    </row>
    <row r="338" spans="10:13" x14ac:dyDescent="0.25">
      <c r="J338" s="21">
        <f t="shared" si="21"/>
        <v>0.15522388059701381</v>
      </c>
      <c r="K338" s="18">
        <v>8.3750000000000604</v>
      </c>
      <c r="L338" s="19">
        <f t="shared" si="22"/>
        <v>1.9322318328358071E-2</v>
      </c>
      <c r="M338" s="47">
        <f t="shared" si="23"/>
        <v>33.677367394210428</v>
      </c>
    </row>
    <row r="339" spans="10:13" x14ac:dyDescent="0.25">
      <c r="J339" s="21">
        <f t="shared" si="21"/>
        <v>0.15476190476190366</v>
      </c>
      <c r="K339" s="18">
        <v>8.4000000000000608</v>
      </c>
      <c r="L339" s="19">
        <f t="shared" si="22"/>
        <v>1.9264811428571293E-2</v>
      </c>
      <c r="M339" s="47">
        <f t="shared" si="23"/>
        <v>33.77789684911852</v>
      </c>
    </row>
    <row r="340" spans="10:13" x14ac:dyDescent="0.25">
      <c r="J340" s="21">
        <f t="shared" si="21"/>
        <v>0.15430267062314432</v>
      </c>
      <c r="K340" s="18">
        <v>8.4250000000000593</v>
      </c>
      <c r="L340" s="19">
        <f t="shared" si="22"/>
        <v>1.9207645816023605E-2</v>
      </c>
      <c r="M340" s="47">
        <f t="shared" si="23"/>
        <v>33.878426304026597</v>
      </c>
    </row>
    <row r="341" spans="10:13" x14ac:dyDescent="0.25">
      <c r="J341" s="21">
        <f t="shared" si="21"/>
        <v>0.15384615384615277</v>
      </c>
      <c r="K341" s="18">
        <v>8.4500000000000597</v>
      </c>
      <c r="L341" s="19">
        <f t="shared" si="22"/>
        <v>1.9150818461538328E-2</v>
      </c>
      <c r="M341" s="47">
        <f t="shared" si="23"/>
        <v>33.978955758934688</v>
      </c>
    </row>
    <row r="342" spans="10:13" x14ac:dyDescent="0.25">
      <c r="J342" s="21">
        <f t="shared" si="21"/>
        <v>0.15339233038347974</v>
      </c>
      <c r="K342" s="18">
        <v>8.47500000000006</v>
      </c>
      <c r="L342" s="19">
        <f t="shared" si="22"/>
        <v>1.9094326371681281E-2</v>
      </c>
      <c r="M342" s="47">
        <f t="shared" si="23"/>
        <v>34.079485213842773</v>
      </c>
    </row>
    <row r="343" spans="10:13" x14ac:dyDescent="0.25">
      <c r="J343" s="21">
        <f t="shared" si="21"/>
        <v>0.152941176470587</v>
      </c>
      <c r="K343" s="18">
        <v>8.5000000000000693</v>
      </c>
      <c r="L343" s="19">
        <f t="shared" si="22"/>
        <v>1.903816658823514E-2</v>
      </c>
      <c r="M343" s="47">
        <f t="shared" si="23"/>
        <v>34.180014668750914</v>
      </c>
    </row>
    <row r="344" spans="10:13" x14ac:dyDescent="0.25">
      <c r="J344" s="21">
        <f t="shared" si="21"/>
        <v>0.15249266862169963</v>
      </c>
      <c r="K344" s="18">
        <v>8.5250000000000696</v>
      </c>
      <c r="L344" s="19">
        <f t="shared" si="22"/>
        <v>1.8982336187683132E-2</v>
      </c>
      <c r="M344" s="47">
        <f t="shared" si="23"/>
        <v>34.280544123658999</v>
      </c>
    </row>
    <row r="345" spans="10:13" x14ac:dyDescent="0.25">
      <c r="J345" s="21">
        <f t="shared" si="21"/>
        <v>0.15204678362572976</v>
      </c>
      <c r="K345" s="18">
        <v>8.55000000000007</v>
      </c>
      <c r="L345" s="19">
        <f t="shared" si="22"/>
        <v>1.8926832280701602E-2</v>
      </c>
      <c r="M345" s="47">
        <f t="shared" si="23"/>
        <v>34.38107357856709</v>
      </c>
    </row>
    <row r="346" spans="10:13" x14ac:dyDescent="0.25">
      <c r="J346" s="21">
        <f t="shared" si="21"/>
        <v>0.15160349854227281</v>
      </c>
      <c r="K346" s="18">
        <v>8.5750000000000703</v>
      </c>
      <c r="L346" s="19">
        <f t="shared" si="22"/>
        <v>1.8871652011661653E-2</v>
      </c>
      <c r="M346" s="47">
        <f t="shared" si="23"/>
        <v>34.481603033475182</v>
      </c>
    </row>
    <row r="347" spans="10:13" x14ac:dyDescent="0.25">
      <c r="J347" s="21">
        <f t="shared" si="21"/>
        <v>0.15116279069767319</v>
      </c>
      <c r="K347" s="18">
        <v>8.6000000000000707</v>
      </c>
      <c r="L347" s="19">
        <f t="shared" si="22"/>
        <v>1.8816792558139384E-2</v>
      </c>
      <c r="M347" s="47">
        <f t="shared" si="23"/>
        <v>34.58213248838328</v>
      </c>
    </row>
    <row r="348" spans="10:13" x14ac:dyDescent="0.25">
      <c r="J348" s="21">
        <f t="shared" si="21"/>
        <v>0.15072463768115821</v>
      </c>
      <c r="K348" s="18">
        <v>8.6250000000000693</v>
      </c>
      <c r="L348" s="19">
        <f t="shared" si="22"/>
        <v>1.8762251130434632E-2</v>
      </c>
      <c r="M348" s="47">
        <f t="shared" si="23"/>
        <v>34.682661943291357</v>
      </c>
    </row>
    <row r="349" spans="10:13" x14ac:dyDescent="0.25">
      <c r="J349" s="21">
        <f t="shared" si="21"/>
        <v>0.15028901734103925</v>
      </c>
      <c r="K349" s="18">
        <v>8.6500000000000696</v>
      </c>
      <c r="L349" s="19">
        <f t="shared" si="22"/>
        <v>1.8708024971098115E-2</v>
      </c>
      <c r="M349" s="47">
        <f t="shared" si="23"/>
        <v>34.783191398199449</v>
      </c>
    </row>
    <row r="350" spans="10:13" x14ac:dyDescent="0.25">
      <c r="J350" s="21">
        <f t="shared" si="21"/>
        <v>0.14985590778097863</v>
      </c>
      <c r="K350" s="18">
        <v>8.67500000000007</v>
      </c>
      <c r="L350" s="19">
        <f t="shared" si="22"/>
        <v>1.865411135446671E-2</v>
      </c>
      <c r="M350" s="47">
        <f t="shared" si="23"/>
        <v>34.88372085310754</v>
      </c>
    </row>
    <row r="351" spans="10:13" x14ac:dyDescent="0.25">
      <c r="J351" s="21">
        <f t="shared" si="21"/>
        <v>0.14942528735632063</v>
      </c>
      <c r="K351" s="18">
        <v>8.7000000000000703</v>
      </c>
      <c r="L351" s="19">
        <f t="shared" si="22"/>
        <v>1.8600507586206745E-2</v>
      </c>
      <c r="M351" s="47">
        <f t="shared" si="23"/>
        <v>34.984250308015625</v>
      </c>
    </row>
    <row r="352" spans="10:13" x14ac:dyDescent="0.25">
      <c r="J352" s="21">
        <f t="shared" si="21"/>
        <v>0.14899713467048589</v>
      </c>
      <c r="K352" s="18">
        <v>8.7250000000000707</v>
      </c>
      <c r="L352" s="19">
        <f t="shared" si="22"/>
        <v>1.8547211002865178E-2</v>
      </c>
      <c r="M352" s="47">
        <f t="shared" si="23"/>
        <v>35.084779762923716</v>
      </c>
    </row>
    <row r="353" spans="10:13" x14ac:dyDescent="0.25">
      <c r="J353" s="21">
        <f t="shared" si="21"/>
        <v>0.14857142857142741</v>
      </c>
      <c r="K353" s="18">
        <v>8.7500000000000693</v>
      </c>
      <c r="L353" s="19">
        <f t="shared" si="22"/>
        <v>1.8494218971428427E-2</v>
      </c>
      <c r="M353" s="47">
        <f t="shared" si="23"/>
        <v>35.185309217831808</v>
      </c>
    </row>
    <row r="354" spans="10:13" x14ac:dyDescent="0.25">
      <c r="J354" s="21">
        <f t="shared" si="21"/>
        <v>0.14814814814814697</v>
      </c>
      <c r="K354" s="18">
        <v>8.7750000000000696</v>
      </c>
      <c r="L354" s="19">
        <f t="shared" si="22"/>
        <v>1.8441528888888743E-2</v>
      </c>
      <c r="M354" s="47">
        <f t="shared" si="23"/>
        <v>35.285838672739899</v>
      </c>
    </row>
    <row r="355" spans="10:13" x14ac:dyDescent="0.25">
      <c r="J355" s="21">
        <f t="shared" si="21"/>
        <v>0.14772727272727157</v>
      </c>
      <c r="K355" s="18">
        <v>8.80000000000007</v>
      </c>
      <c r="L355" s="19">
        <f t="shared" si="22"/>
        <v>1.8389138181818039E-2</v>
      </c>
      <c r="M355" s="47">
        <f t="shared" si="23"/>
        <v>35.386368127647991</v>
      </c>
    </row>
    <row r="356" spans="10:13" x14ac:dyDescent="0.25">
      <c r="J356" s="21">
        <f t="shared" si="21"/>
        <v>0.14730878186968721</v>
      </c>
      <c r="K356" s="18">
        <v>8.8250000000000703</v>
      </c>
      <c r="L356" s="19">
        <f t="shared" si="22"/>
        <v>1.8337044305948864E-2</v>
      </c>
      <c r="M356" s="47">
        <f t="shared" si="23"/>
        <v>35.486897582556082</v>
      </c>
    </row>
    <row r="357" spans="10:13" x14ac:dyDescent="0.25">
      <c r="J357" s="21">
        <f t="shared" si="21"/>
        <v>0.14689265536723048</v>
      </c>
      <c r="K357" s="18">
        <v>8.8500000000000707</v>
      </c>
      <c r="L357" s="19">
        <f t="shared" si="22"/>
        <v>1.8285244745762569E-2</v>
      </c>
      <c r="M357" s="47">
        <f t="shared" si="23"/>
        <v>35.587427037464181</v>
      </c>
    </row>
    <row r="358" spans="10:13" x14ac:dyDescent="0.25">
      <c r="J358" s="21">
        <f t="shared" si="21"/>
        <v>0.14647887323943548</v>
      </c>
      <c r="K358" s="18">
        <v>8.8750000000000693</v>
      </c>
      <c r="L358" s="19">
        <f t="shared" si="22"/>
        <v>1.8233737014084365E-2</v>
      </c>
      <c r="M358" s="47">
        <f t="shared" si="23"/>
        <v>35.687956492372265</v>
      </c>
    </row>
    <row r="359" spans="10:13" x14ac:dyDescent="0.25">
      <c r="J359" s="21">
        <f t="shared" ref="J359:J403" si="24">IF(K359&lt;$H$6,1+1.5*K359/$H$6,IF(K359&lt;$H$7,$H$11,$B$4*$B$23/K359))</f>
        <v>0.14606741573033594</v>
      </c>
      <c r="K359" s="18">
        <v>8.9000000000000696</v>
      </c>
      <c r="L359" s="19">
        <f t="shared" ref="L359:L403" si="25">$H$3*IF(K359&lt;$H$6,$B$25*(1+K359/$H$6*($H$11*$B$37-1)),$B$25*J359*$B$37)</f>
        <v>1.8182518651685253E-2</v>
      </c>
      <c r="M359" s="47">
        <f t="shared" si="23"/>
        <v>35.78848594728035</v>
      </c>
    </row>
    <row r="360" spans="10:13" x14ac:dyDescent="0.25">
      <c r="J360" s="21">
        <f t="shared" si="24"/>
        <v>0.145658263305321</v>
      </c>
      <c r="K360" s="18">
        <v>8.92500000000007</v>
      </c>
      <c r="L360" s="19">
        <f t="shared" si="25"/>
        <v>1.8131587226890615E-2</v>
      </c>
      <c r="M360" s="47">
        <f t="shared" si="23"/>
        <v>35.889015402188441</v>
      </c>
    </row>
    <row r="361" spans="10:13" x14ac:dyDescent="0.25">
      <c r="J361" s="21">
        <f t="shared" si="24"/>
        <v>0.14525139664804357</v>
      </c>
      <c r="K361" s="18">
        <v>8.9500000000000703</v>
      </c>
      <c r="L361" s="19">
        <f t="shared" si="25"/>
        <v>1.8080940335195392E-2</v>
      </c>
      <c r="M361" s="47">
        <f t="shared" si="23"/>
        <v>35.98954485709654</v>
      </c>
    </row>
    <row r="362" spans="10:13" x14ac:dyDescent="0.25">
      <c r="J362" s="21">
        <f t="shared" si="24"/>
        <v>0.14484679665738048</v>
      </c>
      <c r="K362" s="18">
        <v>8.9750000000000707</v>
      </c>
      <c r="L362" s="19">
        <f t="shared" si="25"/>
        <v>1.8030575598885653E-2</v>
      </c>
      <c r="M362" s="47">
        <f t="shared" si="23"/>
        <v>36.090074312004624</v>
      </c>
    </row>
    <row r="363" spans="10:13" x14ac:dyDescent="0.25">
      <c r="J363" s="21">
        <f t="shared" si="24"/>
        <v>0.14444444444444335</v>
      </c>
      <c r="K363" s="18">
        <v>9.0000000000000693</v>
      </c>
      <c r="L363" s="19">
        <f t="shared" si="25"/>
        <v>1.7980490666666529E-2</v>
      </c>
      <c r="M363" s="47">
        <f t="shared" si="23"/>
        <v>36.190603766912709</v>
      </c>
    </row>
    <row r="364" spans="10:13" x14ac:dyDescent="0.25">
      <c r="J364" s="21">
        <f t="shared" si="24"/>
        <v>0.14404432132963879</v>
      </c>
      <c r="K364" s="18">
        <v>9.0250000000000696</v>
      </c>
      <c r="L364" s="19">
        <f t="shared" si="25"/>
        <v>1.7930683213296262E-2</v>
      </c>
      <c r="M364" s="47">
        <f t="shared" si="23"/>
        <v>36.2911332218208</v>
      </c>
    </row>
    <row r="365" spans="10:13" x14ac:dyDescent="0.25">
      <c r="J365" s="21">
        <f t="shared" si="24"/>
        <v>0.14364640883977789</v>
      </c>
      <c r="K365" s="18">
        <v>9.05000000000007</v>
      </c>
      <c r="L365" s="19">
        <f t="shared" si="25"/>
        <v>1.7881150939226383E-2</v>
      </c>
      <c r="M365" s="47">
        <f t="shared" si="23"/>
        <v>36.391662676728892</v>
      </c>
    </row>
    <row r="366" spans="10:13" x14ac:dyDescent="0.25">
      <c r="J366" s="21">
        <f t="shared" si="24"/>
        <v>0.14325068870523305</v>
      </c>
      <c r="K366" s="18">
        <v>9.0750000000000703</v>
      </c>
      <c r="L366" s="19">
        <f t="shared" si="25"/>
        <v>1.7831891570247796E-2</v>
      </c>
      <c r="M366" s="47">
        <f t="shared" si="23"/>
        <v>36.492192131636983</v>
      </c>
    </row>
    <row r="367" spans="10:13" x14ac:dyDescent="0.25">
      <c r="J367" s="21">
        <f t="shared" si="24"/>
        <v>0.14285714285714174</v>
      </c>
      <c r="K367" s="18">
        <v>9.1000000000000707</v>
      </c>
      <c r="L367" s="19">
        <f t="shared" si="25"/>
        <v>1.7782902857142718E-2</v>
      </c>
      <c r="M367" s="47">
        <f t="shared" si="23"/>
        <v>36.592721586545068</v>
      </c>
    </row>
    <row r="368" spans="10:13" x14ac:dyDescent="0.25">
      <c r="J368" s="21">
        <f t="shared" si="24"/>
        <v>0.14246575342465645</v>
      </c>
      <c r="K368" s="18">
        <v>9.1250000000000693</v>
      </c>
      <c r="L368" s="19">
        <f t="shared" si="25"/>
        <v>1.773418257534233E-2</v>
      </c>
      <c r="M368" s="47">
        <f t="shared" si="23"/>
        <v>36.693251041453152</v>
      </c>
    </row>
    <row r="369" spans="10:13" x14ac:dyDescent="0.25">
      <c r="J369" s="21">
        <f t="shared" si="24"/>
        <v>0.14207650273223937</v>
      </c>
      <c r="K369" s="18">
        <v>9.1500000000000696</v>
      </c>
      <c r="L369" s="19">
        <f t="shared" si="25"/>
        <v>1.7685728524590032E-2</v>
      </c>
      <c r="M369" s="47">
        <f t="shared" si="23"/>
        <v>36.793780496361258</v>
      </c>
    </row>
    <row r="370" spans="10:13" x14ac:dyDescent="0.25">
      <c r="J370" s="21">
        <f t="shared" si="24"/>
        <v>0.14168937329700165</v>
      </c>
      <c r="K370" s="18">
        <v>9.17500000000007</v>
      </c>
      <c r="L370" s="19">
        <f t="shared" si="25"/>
        <v>1.7637538528610223E-2</v>
      </c>
      <c r="M370" s="47">
        <f t="shared" si="23"/>
        <v>36.894309951269349</v>
      </c>
    </row>
    <row r="371" spans="10:13" x14ac:dyDescent="0.25">
      <c r="J371" s="21">
        <f t="shared" si="24"/>
        <v>0.14130434782608589</v>
      </c>
      <c r="K371" s="18">
        <v>9.2000000000000703</v>
      </c>
      <c r="L371" s="19">
        <f t="shared" si="25"/>
        <v>1.7589610434782476E-2</v>
      </c>
      <c r="M371" s="47">
        <f t="shared" si="23"/>
        <v>36.994839406177434</v>
      </c>
    </row>
    <row r="372" spans="10:13" x14ac:dyDescent="0.25">
      <c r="J372" s="21">
        <f t="shared" si="24"/>
        <v>0.14092140921409094</v>
      </c>
      <c r="K372" s="18">
        <v>9.2250000000000796</v>
      </c>
      <c r="L372" s="19">
        <f t="shared" si="25"/>
        <v>1.7541942113820989E-2</v>
      </c>
      <c r="M372" s="47">
        <f t="shared" si="23"/>
        <v>37.095368861085561</v>
      </c>
    </row>
    <row r="373" spans="10:13" x14ac:dyDescent="0.25">
      <c r="J373" s="21">
        <f t="shared" si="24"/>
        <v>0.14054054054053933</v>
      </c>
      <c r="K373" s="18">
        <v>9.2500000000000799</v>
      </c>
      <c r="L373" s="19">
        <f t="shared" si="25"/>
        <v>1.7494531459459308E-2</v>
      </c>
      <c r="M373" s="47">
        <f t="shared" si="23"/>
        <v>37.195898315993652</v>
      </c>
    </row>
    <row r="374" spans="10:13" x14ac:dyDescent="0.25">
      <c r="J374" s="21">
        <f t="shared" si="24"/>
        <v>0.14016172506738422</v>
      </c>
      <c r="K374" s="18">
        <v>9.2750000000000803</v>
      </c>
      <c r="L374" s="19">
        <f t="shared" si="25"/>
        <v>1.744737638814001E-2</v>
      </c>
      <c r="M374" s="47">
        <f t="shared" si="23"/>
        <v>37.296427770901737</v>
      </c>
    </row>
    <row r="375" spans="10:13" x14ac:dyDescent="0.25">
      <c r="J375" s="21">
        <f t="shared" si="24"/>
        <v>0.13978494623655793</v>
      </c>
      <c r="K375" s="18">
        <v>9.3000000000000806</v>
      </c>
      <c r="L375" s="19">
        <f t="shared" si="25"/>
        <v>1.7400474838709528E-2</v>
      </c>
      <c r="M375" s="47">
        <f t="shared" si="23"/>
        <v>37.396957225809842</v>
      </c>
    </row>
    <row r="376" spans="10:13" x14ac:dyDescent="0.25">
      <c r="J376" s="21">
        <f t="shared" si="24"/>
        <v>0.13941018766755914</v>
      </c>
      <c r="K376" s="18">
        <v>9.3250000000000792</v>
      </c>
      <c r="L376" s="19">
        <f t="shared" si="25"/>
        <v>1.7353824772117814E-2</v>
      </c>
      <c r="M376" s="47">
        <f t="shared" si="23"/>
        <v>37.497486680717913</v>
      </c>
    </row>
    <row r="377" spans="10:13" x14ac:dyDescent="0.25">
      <c r="J377" s="21">
        <f t="shared" si="24"/>
        <v>0.13903743315507905</v>
      </c>
      <c r="K377" s="18">
        <v>9.3500000000000796</v>
      </c>
      <c r="L377" s="19">
        <f t="shared" si="25"/>
        <v>1.730742417112285E-2</v>
      </c>
      <c r="M377" s="47">
        <f t="shared" si="23"/>
        <v>37.598016135626011</v>
      </c>
    </row>
    <row r="378" spans="10:13" x14ac:dyDescent="0.25">
      <c r="J378" s="21">
        <f t="shared" si="24"/>
        <v>0.13866666666666549</v>
      </c>
      <c r="K378" s="18">
        <v>9.3750000000000799</v>
      </c>
      <c r="L378" s="19">
        <f t="shared" si="25"/>
        <v>1.7261271039999856E-2</v>
      </c>
      <c r="M378" s="47">
        <f t="shared" si="23"/>
        <v>37.698545590534103</v>
      </c>
    </row>
    <row r="379" spans="10:13" x14ac:dyDescent="0.25">
      <c r="J379" s="21">
        <f t="shared" si="24"/>
        <v>0.13829787234042434</v>
      </c>
      <c r="K379" s="18">
        <v>9.4000000000000803</v>
      </c>
      <c r="L379" s="19">
        <f t="shared" si="25"/>
        <v>1.7215363404255172E-2</v>
      </c>
      <c r="M379" s="47">
        <f t="shared" si="23"/>
        <v>37.799075045442187</v>
      </c>
    </row>
    <row r="380" spans="10:13" x14ac:dyDescent="0.25">
      <c r="J380" s="21">
        <f t="shared" si="24"/>
        <v>0.13793103448275745</v>
      </c>
      <c r="K380" s="18">
        <v>9.4250000000000806</v>
      </c>
      <c r="L380" s="19">
        <f t="shared" si="25"/>
        <v>1.7169699310344684E-2</v>
      </c>
      <c r="M380" s="47">
        <f t="shared" si="23"/>
        <v>37.899604500350293</v>
      </c>
    </row>
    <row r="381" spans="10:13" x14ac:dyDescent="0.25">
      <c r="J381" s="21">
        <f t="shared" si="24"/>
        <v>0.13756613756613642</v>
      </c>
      <c r="K381" s="18">
        <v>9.4500000000000792</v>
      </c>
      <c r="L381" s="19">
        <f t="shared" si="25"/>
        <v>1.7124276825396682E-2</v>
      </c>
      <c r="M381" s="47">
        <f t="shared" si="23"/>
        <v>38.000133955258377</v>
      </c>
    </row>
    <row r="382" spans="10:13" x14ac:dyDescent="0.25">
      <c r="J382" s="21">
        <f t="shared" si="24"/>
        <v>0.13720316622691178</v>
      </c>
      <c r="K382" s="18">
        <v>9.4750000000000796</v>
      </c>
      <c r="L382" s="19">
        <f t="shared" si="25"/>
        <v>1.7079094036939173E-2</v>
      </c>
      <c r="M382" s="47">
        <f t="shared" si="23"/>
        <v>38.100663410166469</v>
      </c>
    </row>
    <row r="383" spans="10:13" x14ac:dyDescent="0.25">
      <c r="J383" s="21">
        <f t="shared" si="24"/>
        <v>0.13684210526315674</v>
      </c>
      <c r="K383" s="18">
        <v>9.5000000000000799</v>
      </c>
      <c r="L383" s="19">
        <f t="shared" si="25"/>
        <v>1.7034149052631436E-2</v>
      </c>
      <c r="M383" s="47">
        <f t="shared" si="23"/>
        <v>38.201192865074553</v>
      </c>
    </row>
    <row r="384" spans="10:13" x14ac:dyDescent="0.25">
      <c r="J384" s="21">
        <f t="shared" si="24"/>
        <v>0.13648293963254479</v>
      </c>
      <c r="K384" s="18">
        <v>9.5250000000000803</v>
      </c>
      <c r="L384" s="19">
        <f t="shared" si="25"/>
        <v>1.6989439999999859E-2</v>
      </c>
      <c r="M384" s="47">
        <f t="shared" si="23"/>
        <v>38.301722319982645</v>
      </c>
    </row>
    <row r="385" spans="10:13" x14ac:dyDescent="0.25">
      <c r="J385" s="21">
        <f t="shared" si="24"/>
        <v>0.13612565445026065</v>
      </c>
      <c r="K385" s="18">
        <v>9.5500000000000806</v>
      </c>
      <c r="L385" s="19">
        <f t="shared" si="25"/>
        <v>1.6944965026177872E-2</v>
      </c>
      <c r="M385" s="47">
        <f t="shared" si="23"/>
        <v>38.402251774890736</v>
      </c>
    </row>
    <row r="386" spans="10:13" x14ac:dyDescent="0.25">
      <c r="J386" s="21">
        <f t="shared" si="24"/>
        <v>0.13577023498694404</v>
      </c>
      <c r="K386" s="18">
        <v>9.5750000000000792</v>
      </c>
      <c r="L386" s="19">
        <f t="shared" si="25"/>
        <v>1.6900722297649991E-2</v>
      </c>
      <c r="M386" s="47">
        <f t="shared" si="23"/>
        <v>38.502781229798813</v>
      </c>
    </row>
    <row r="387" spans="10:13" x14ac:dyDescent="0.25">
      <c r="J387" s="21">
        <f t="shared" si="24"/>
        <v>0.13541666666666555</v>
      </c>
      <c r="K387" s="18">
        <v>9.6000000000000796</v>
      </c>
      <c r="L387" s="19">
        <f t="shared" si="25"/>
        <v>1.6856709999999862E-2</v>
      </c>
      <c r="M387" s="47">
        <f t="shared" si="23"/>
        <v>38.603310684706919</v>
      </c>
    </row>
    <row r="388" spans="10:13" x14ac:dyDescent="0.25">
      <c r="J388" s="21">
        <f t="shared" si="24"/>
        <v>0.13506493506493394</v>
      </c>
      <c r="K388" s="18">
        <v>9.6250000000000799</v>
      </c>
      <c r="L388" s="19">
        <f t="shared" si="25"/>
        <v>1.6812926337662199E-2</v>
      </c>
      <c r="M388" s="47">
        <f t="shared" ref="M388:M403" si="26">IF($B$38=1,L388*981*K388^2/(4*PI()^2),"")</f>
        <v>38.703840139615004</v>
      </c>
    </row>
    <row r="389" spans="10:13" x14ac:dyDescent="0.25">
      <c r="J389" s="21">
        <f t="shared" si="24"/>
        <v>0.13471502590673465</v>
      </c>
      <c r="K389" s="18">
        <v>9.6500000000000803</v>
      </c>
      <c r="L389" s="19">
        <f t="shared" si="25"/>
        <v>1.6769369533678621E-2</v>
      </c>
      <c r="M389" s="47">
        <f t="shared" si="26"/>
        <v>38.804369594523102</v>
      </c>
    </row>
    <row r="390" spans="10:13" x14ac:dyDescent="0.25">
      <c r="J390" s="21">
        <f t="shared" si="24"/>
        <v>0.13436692506459838</v>
      </c>
      <c r="K390" s="18">
        <v>9.6750000000000806</v>
      </c>
      <c r="L390" s="19">
        <f t="shared" si="25"/>
        <v>1.6726037829457228E-2</v>
      </c>
      <c r="M390" s="47">
        <f t="shared" si="26"/>
        <v>38.904899049431194</v>
      </c>
    </row>
    <row r="391" spans="10:13" x14ac:dyDescent="0.25">
      <c r="J391" s="21">
        <f t="shared" si="24"/>
        <v>0.13402061855669994</v>
      </c>
      <c r="K391" s="18">
        <v>9.7000000000000792</v>
      </c>
      <c r="L391" s="19">
        <f t="shared" si="25"/>
        <v>1.6682929484535949E-2</v>
      </c>
      <c r="M391" s="47">
        <f t="shared" si="26"/>
        <v>39.005428504339271</v>
      </c>
    </row>
    <row r="392" spans="10:13" x14ac:dyDescent="0.25">
      <c r="J392" s="21">
        <f t="shared" si="24"/>
        <v>0.13367609254498605</v>
      </c>
      <c r="K392" s="18">
        <v>9.7250000000000796</v>
      </c>
      <c r="L392" s="19">
        <f t="shared" si="25"/>
        <v>1.6640042776349478E-2</v>
      </c>
      <c r="M392" s="47">
        <f t="shared" si="26"/>
        <v>39.105957959247363</v>
      </c>
    </row>
    <row r="393" spans="10:13" x14ac:dyDescent="0.25">
      <c r="J393" s="21">
        <f t="shared" si="24"/>
        <v>0.13333333333333225</v>
      </c>
      <c r="K393" s="18">
        <v>9.7500000000000799</v>
      </c>
      <c r="L393" s="19">
        <f t="shared" si="25"/>
        <v>1.6597375999999865E-2</v>
      </c>
      <c r="M393" s="47">
        <f t="shared" si="26"/>
        <v>39.206487414155461</v>
      </c>
    </row>
    <row r="394" spans="10:13" x14ac:dyDescent="0.25">
      <c r="J394" s="21">
        <f t="shared" si="24"/>
        <v>0.1329923273657278</v>
      </c>
      <c r="K394" s="18">
        <v>9.7750000000000803</v>
      </c>
      <c r="L394" s="19">
        <f t="shared" si="25"/>
        <v>1.6554927468030556E-2</v>
      </c>
      <c r="M394" s="47">
        <f t="shared" si="26"/>
        <v>39.307016869063546</v>
      </c>
    </row>
    <row r="395" spans="10:13" x14ac:dyDescent="0.25">
      <c r="J395" s="21">
        <f t="shared" si="24"/>
        <v>0.13265306122448872</v>
      </c>
      <c r="K395" s="18">
        <v>9.8000000000000806</v>
      </c>
      <c r="L395" s="19">
        <f t="shared" si="25"/>
        <v>1.6512695510203949E-2</v>
      </c>
      <c r="M395" s="47">
        <f t="shared" si="26"/>
        <v>39.407546323971644</v>
      </c>
    </row>
    <row r="396" spans="10:13" x14ac:dyDescent="0.25">
      <c r="J396" s="21">
        <f t="shared" si="24"/>
        <v>0.13231552162849766</v>
      </c>
      <c r="K396" s="18">
        <v>9.8250000000000792</v>
      </c>
      <c r="L396" s="19">
        <f t="shared" si="25"/>
        <v>1.6470678473282312E-2</v>
      </c>
      <c r="M396" s="47">
        <f t="shared" si="26"/>
        <v>39.508075778879729</v>
      </c>
    </row>
    <row r="397" spans="10:13" x14ac:dyDescent="0.25">
      <c r="J397" s="21">
        <f t="shared" si="24"/>
        <v>0.13197969543147101</v>
      </c>
      <c r="K397" s="18">
        <v>9.8500000000000796</v>
      </c>
      <c r="L397" s="19">
        <f t="shared" si="25"/>
        <v>1.6428874720812048E-2</v>
      </c>
      <c r="M397" s="47">
        <f t="shared" si="26"/>
        <v>39.608605233787806</v>
      </c>
    </row>
    <row r="398" spans="10:13" x14ac:dyDescent="0.25">
      <c r="J398" s="21">
        <f t="shared" si="24"/>
        <v>0.13164556962025209</v>
      </c>
      <c r="K398" s="18">
        <v>9.8750000000000799</v>
      </c>
      <c r="L398" s="19">
        <f t="shared" si="25"/>
        <v>1.6387282632911258E-2</v>
      </c>
      <c r="M398" s="47">
        <f t="shared" si="26"/>
        <v>39.709134688695904</v>
      </c>
    </row>
    <row r="399" spans="10:13" x14ac:dyDescent="0.25">
      <c r="J399" s="21">
        <f t="shared" si="24"/>
        <v>0.13131313131313024</v>
      </c>
      <c r="K399" s="18">
        <v>9.9000000000000803</v>
      </c>
      <c r="L399" s="19">
        <f t="shared" si="25"/>
        <v>1.6345900606060473E-2</v>
      </c>
      <c r="M399" s="47">
        <f t="shared" si="26"/>
        <v>39.809664143603996</v>
      </c>
    </row>
    <row r="400" spans="10:13" x14ac:dyDescent="0.25">
      <c r="J400" s="21">
        <f t="shared" si="24"/>
        <v>0.13098236775818523</v>
      </c>
      <c r="K400" s="18">
        <v>9.9250000000000895</v>
      </c>
      <c r="L400" s="19">
        <f t="shared" si="25"/>
        <v>1.6304727052896581E-2</v>
      </c>
      <c r="M400" s="47">
        <f t="shared" si="26"/>
        <v>39.91019359851213</v>
      </c>
    </row>
    <row r="401" spans="10:13" x14ac:dyDescent="0.25">
      <c r="J401" s="21">
        <f t="shared" si="24"/>
        <v>0.13065326633165711</v>
      </c>
      <c r="K401" s="18">
        <v>9.9500000000000899</v>
      </c>
      <c r="L401" s="19">
        <f t="shared" si="25"/>
        <v>1.6263760402009903E-2</v>
      </c>
      <c r="M401" s="47">
        <f t="shared" si="26"/>
        <v>40.010723053420215</v>
      </c>
    </row>
    <row r="402" spans="10:13" x14ac:dyDescent="0.25">
      <c r="J402" s="21">
        <f t="shared" si="24"/>
        <v>0.13032581453633968</v>
      </c>
      <c r="K402" s="18">
        <v>9.9750000000000902</v>
      </c>
      <c r="L402" s="19">
        <f t="shared" si="25"/>
        <v>1.6222999097744214E-2</v>
      </c>
      <c r="M402" s="47">
        <f t="shared" si="26"/>
        <v>40.111252508328306</v>
      </c>
    </row>
    <row r="403" spans="10:13" x14ac:dyDescent="0.25">
      <c r="J403" s="21">
        <f t="shared" si="24"/>
        <v>0.1299999999999987</v>
      </c>
      <c r="K403" s="18">
        <v>10.000000000000099</v>
      </c>
      <c r="L403" s="19">
        <f t="shared" si="25"/>
        <v>1.618244159999984E-2</v>
      </c>
      <c r="M403" s="47">
        <f t="shared" si="26"/>
        <v>40.211781963236433</v>
      </c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aux!$A$33:$A$35</xm:f>
          </x14:formula1>
          <xm:sqref>E14</xm:sqref>
        </x14:dataValidation>
        <x14:dataValidation type="list" allowBlank="1" showInputMessage="1" showErrorMessage="1">
          <x14:formula1>
            <xm:f>aux!$F$3:$F$4</xm:f>
          </x14:formula1>
          <xm:sqref>B14 E6 E13</xm:sqref>
        </x14:dataValidation>
        <x14:dataValidation type="list" allowBlank="1" showInputMessage="1" showErrorMessage="1">
          <x14:formula1>
            <xm:f>aux!$F$24:$F$26</xm:f>
          </x14:formula1>
          <xm:sqref>A18:A21</xm:sqref>
        </x14:dataValidation>
        <x14:dataValidation type="list" allowBlank="1" showInputMessage="1" showErrorMessage="1">
          <x14:formula1>
            <xm:f>aux!$F$30:$F$33</xm:f>
          </x14:formula1>
          <xm:sqref>B15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1"/>
  <sheetViews>
    <sheetView tabSelected="1" zoomScale="85" zoomScaleNormal="85" workbookViewId="0">
      <selection activeCell="U25" sqref="U25"/>
    </sheetView>
  </sheetViews>
  <sheetFormatPr baseColWidth="10" defaultRowHeight="15" x14ac:dyDescent="0.25"/>
  <cols>
    <col min="1" max="1" width="16.7109375" customWidth="1"/>
    <col min="3" max="3" width="7.42578125" customWidth="1"/>
    <col min="4" max="4" width="17.7109375" customWidth="1"/>
    <col min="5" max="5" width="6.85546875" customWidth="1"/>
    <col min="6" max="6" width="11" customWidth="1"/>
    <col min="14" max="14" width="11.42578125" style="67"/>
  </cols>
  <sheetData>
    <row r="1" spans="1:14" x14ac:dyDescent="0.25">
      <c r="A1" t="s">
        <v>8</v>
      </c>
      <c r="D1" t="s">
        <v>14</v>
      </c>
      <c r="G1" t="s">
        <v>18</v>
      </c>
      <c r="J1" s="21" t="str">
        <f>G12</f>
        <v>α(T)</v>
      </c>
      <c r="K1" t="s">
        <v>214</v>
      </c>
      <c r="L1" t="s">
        <v>213</v>
      </c>
      <c r="M1" s="46" t="s">
        <v>212</v>
      </c>
      <c r="N1" s="67" t="s">
        <v>216</v>
      </c>
    </row>
    <row r="2" spans="1:14" x14ac:dyDescent="0.25">
      <c r="A2" s="2" t="s">
        <v>100</v>
      </c>
      <c r="B2" s="3" t="s">
        <v>59</v>
      </c>
      <c r="D2" s="2" t="s">
        <v>11</v>
      </c>
      <c r="E2" s="3">
        <v>9</v>
      </c>
      <c r="G2" s="5" t="s">
        <v>19</v>
      </c>
      <c r="H2" s="6" t="s">
        <v>20</v>
      </c>
      <c r="J2" s="21" t="s">
        <v>215</v>
      </c>
      <c r="K2" t="s">
        <v>209</v>
      </c>
      <c r="L2" t="s">
        <v>210</v>
      </c>
      <c r="M2" s="67" t="s">
        <v>211</v>
      </c>
      <c r="N2" s="67" t="s">
        <v>207</v>
      </c>
    </row>
    <row r="3" spans="1:14" x14ac:dyDescent="0.25">
      <c r="A3" s="65" t="s">
        <v>63</v>
      </c>
      <c r="B3" s="66">
        <v>0.12</v>
      </c>
      <c r="D3" s="4" t="s">
        <v>12</v>
      </c>
      <c r="E3" s="7">
        <v>3</v>
      </c>
      <c r="G3" s="14" t="s">
        <v>143</v>
      </c>
      <c r="H3" s="14">
        <f>IF(H2=aux!A11,1,IF(D24=aux!O25,aux!Q25,aux!Q26))</f>
        <v>1</v>
      </c>
      <c r="J3" s="21">
        <f>IF(K3&lt;$H$6,IF($E$24=aux!$T$25,(1+K3/$H$6*($B$29*$H$11-1))/$B$29,(2/3+K3/$H$6*($H$11/$B$38-2/3))*$B$38),IF(K3&lt;$H$7,$H$11,IF(K3&lt;$H$8,$H$11*$H$7/K3,$H$11*$H$7*$H$8/K3^2)))</f>
        <v>1</v>
      </c>
      <c r="K3" s="18">
        <v>0</v>
      </c>
      <c r="L3" s="19">
        <f>IF($E$24=aux!$T$25,$B$11*$H$3*$B$24*$B$29*J3,MAX($B$11*$H$3*$E$25,$B$11*$H$3*$B$24*J3/$B$38))</f>
        <v>0.12717740931939522</v>
      </c>
      <c r="M3" s="47">
        <f>IF($E$24=aux!$T$26,"",L3*981*K3^2/(4*PI()^2))</f>
        <v>0</v>
      </c>
      <c r="N3" s="68">
        <f>IF($E$24=aux!$T$26,"",L3*9.81*K3/2*PI())</f>
        <v>0</v>
      </c>
    </row>
    <row r="4" spans="1:14" x14ac:dyDescent="0.25">
      <c r="A4" s="4" t="s">
        <v>173</v>
      </c>
      <c r="B4" s="11" t="s">
        <v>60</v>
      </c>
      <c r="D4" t="s">
        <v>13</v>
      </c>
      <c r="E4" s="1">
        <f>E2*E3</f>
        <v>27</v>
      </c>
      <c r="J4" s="21">
        <f>IF(K4&lt;$H$6,IF($E$24=aux!$T$25,(1+K4/$H$6*($B$29*$H$11-1))/$B$29,(2/3+K4/$H$6*($H$11/$B$38-2/3))*$B$38),IF(K4&lt;$H$7,$H$11,IF(K4&lt;$H$8,$H$11*$H$7/K4,$H$11*$H$7*$H$8/K4^2)))</f>
        <v>1.75</v>
      </c>
      <c r="K4" s="18">
        <v>2.5000000000000001E-2</v>
      </c>
      <c r="L4" s="19">
        <f>IF($E$24=aux!$T$25,$B$11*$H$3*$B$24*$B$29*J4,MAX($B$11*$H$3*$E$25,$B$11*$H$3*$B$24*J4/$B$38))</f>
        <v>0.22256046630894163</v>
      </c>
      <c r="M4" s="47">
        <f>IF($E$24=aux!$T$26,"",L4*981*K4^2/(4*PI()^2))</f>
        <v>3.4565059641754325E-3</v>
      </c>
      <c r="N4" s="68">
        <f>IF($E$24=aux!$T$26,"",L4*9.81*K4/2*PI())</f>
        <v>8.5738704217863962E-2</v>
      </c>
    </row>
    <row r="5" spans="1:14" x14ac:dyDescent="0.25">
      <c r="A5" s="32" t="s">
        <v>65</v>
      </c>
      <c r="B5" s="33">
        <f>(B9/50)^0.37</f>
        <v>1</v>
      </c>
      <c r="D5" s="2" t="s">
        <v>128</v>
      </c>
      <c r="E5" s="3">
        <v>3</v>
      </c>
      <c r="F5" t="s">
        <v>115</v>
      </c>
      <c r="G5" t="s">
        <v>9</v>
      </c>
      <c r="J5" s="21">
        <f>IF(K5&lt;$H$6,IF($E$24=aux!$T$25,(1+K5/$H$6*($B$29*$H$11-1))/$B$29,(2/3+K5/$H$6*($H$11/$B$38-2/3))*$B$38),IF(K5&lt;$H$7,$H$11,IF(K5&lt;$H$8,$H$11*$H$7/K5,$H$11*$H$7*$H$8/K5^2)))</f>
        <v>2.5</v>
      </c>
      <c r="K5" s="18">
        <v>0.05</v>
      </c>
      <c r="L5" s="19">
        <f>IF($E$24=aux!$T$25,$B$11*$H$3*$B$24*$B$29*J5,MAX($B$11*$H$3*$E$25,$B$11*$H$3*$B$24*J5/$B$38))</f>
        <v>0.31794352329848807</v>
      </c>
      <c r="M5" s="47">
        <f>IF($E$24=aux!$T$26,"",L5*981*K5^2/(4*PI()^2))</f>
        <v>1.9751462652431044E-2</v>
      </c>
      <c r="N5" s="68">
        <f>IF($E$24=aux!$T$26,"",L5*9.81*K5/2*PI())</f>
        <v>0.2449677263367542</v>
      </c>
    </row>
    <row r="6" spans="1:14" x14ac:dyDescent="0.25">
      <c r="A6" s="39" t="s">
        <v>153</v>
      </c>
      <c r="B6" s="50">
        <f>(475/500)^(1/EXP(1))</f>
        <v>0.9813071706743457</v>
      </c>
      <c r="D6" s="26" t="s">
        <v>114</v>
      </c>
      <c r="E6" s="27">
        <v>5</v>
      </c>
      <c r="G6" t="s">
        <v>92</v>
      </c>
      <c r="H6" s="1">
        <f>IF(H2=aux!A11,IF(D24=aux!O2,IF(B15=aux!O3,aux!Q3,IF(B15=aux!O4,aux!Q4,IF(B15=aux!O5,aux!Q5,IF(B15=aux!O6,aux!Q6,IF(B15=aux!O7,aux!Q7,""))))),IF(D24=aux!O10,IF(B15=aux!O11,aux!Q11,IF(B15=aux!O12,aux!Q12,IF(B15=aux!O13,aux!Q13,IF(B15=aux!O14,aux!Q14,IF(B15=aux!O15,aux!Q15,""))))))),aux!Q8)</f>
        <v>0.05</v>
      </c>
      <c r="J6" s="21">
        <f>IF(K6&lt;$H$6,IF($E$24=aux!$T$25,(1+K6/$H$6*($B$29*$H$11-1))/$B$29,(2/3+K6/$H$6*($H$11/$B$38-2/3))*$B$38),IF(K6&lt;$H$7,$H$11,IF(K6&lt;$H$8,$H$11*$H$7/K6,$H$11*$H$7*$H$8/K6^2)))</f>
        <v>2.5</v>
      </c>
      <c r="K6" s="18">
        <v>7.4999999999999997E-2</v>
      </c>
      <c r="L6" s="19">
        <f>IF($E$24=aux!$T$25,$B$11*$H$3*$B$24*$B$29*J6,MAX($B$11*$H$3*$E$25,$B$11*$H$3*$B$24*J6/$B$38))</f>
        <v>0.31794352329848807</v>
      </c>
      <c r="M6" s="47">
        <f>IF($E$24=aux!$T$26,"",L6*981*K6^2/(4*PI()^2))</f>
        <v>4.4440790967969844E-2</v>
      </c>
      <c r="N6" s="68">
        <f>IF($E$24=aux!$T$26,"",L6*9.81*K6/2*PI())</f>
        <v>0.36745158950513124</v>
      </c>
    </row>
    <row r="7" spans="1:14" x14ac:dyDescent="0.25">
      <c r="A7" s="39" t="s">
        <v>154</v>
      </c>
      <c r="B7" s="1">
        <f>IF(B4=aux!F3,MIN(MAX(0.8,0.8+2/3*(B5*B3-0.1)),1),0.8)</f>
        <v>0.8</v>
      </c>
      <c r="D7" s="41" t="s">
        <v>134</v>
      </c>
      <c r="E7" s="42">
        <v>4</v>
      </c>
      <c r="F7" t="s">
        <v>135</v>
      </c>
      <c r="G7" t="s">
        <v>141</v>
      </c>
      <c r="H7" s="1">
        <f>IF(H2=aux!A11,IF(D24=aux!O2,IF(B15=aux!O3,aux!R3,IF(B15=aux!O4,aux!R4,IF(B15=aux!O5,aux!R5,IF(B15=aux!O6,aux!R6,IF(B15=aux!O7,aux!R7,""))))),IF(D24=aux!O10,IF(B15=aux!O11,aux!R11,IF(B15=aux!O12,aux!R12,IF(B15=aux!O13,aux!R13,IF(B15=aux!O14,aux!R14,IF(B15=aux!O15,aux!R15,""))))))),aux!R8)</f>
        <v>0.25</v>
      </c>
      <c r="J7" s="21">
        <f>IF(K7&lt;$H$6,IF($E$24=aux!$T$25,(1+K7/$H$6*($B$29*$H$11-1))/$B$29,(2/3+K7/$H$6*($H$11/$B$38-2/3))*$B$38),IF(K7&lt;$H$7,$H$11,IF(K7&lt;$H$8,$H$11*$H$7/K7,$H$11*$H$7*$H$8/K7^2)))</f>
        <v>2.5</v>
      </c>
      <c r="K7" s="18">
        <v>0.1</v>
      </c>
      <c r="L7" s="19">
        <f>IF($E$24=aux!$T$25,$B$11*$H$3*$B$24*$B$29*J7,MAX($B$11*$H$3*$E$25,$B$11*$H$3*$B$24*J7/$B$38))</f>
        <v>0.31794352329848807</v>
      </c>
      <c r="M7" s="47">
        <f>IF($E$24=aux!$T$26,"",L7*981*K7^2/(4*PI()^2))</f>
        <v>7.9005850609724176E-2</v>
      </c>
      <c r="N7" s="68">
        <f>IF($E$24=aux!$T$26,"",L7*9.81*K7/2*PI())</f>
        <v>0.48993545267350841</v>
      </c>
    </row>
    <row r="8" spans="1:14" x14ac:dyDescent="0.25">
      <c r="A8" s="39" t="s">
        <v>101</v>
      </c>
      <c r="B8" s="18">
        <f>IF(B2=aux!F3,B3*B6*B7,B3)</f>
        <v>9.420548838473719E-2</v>
      </c>
      <c r="D8" s="44" t="s">
        <v>137</v>
      </c>
      <c r="E8" s="42">
        <v>2</v>
      </c>
      <c r="G8" t="s">
        <v>140</v>
      </c>
      <c r="H8" s="1">
        <f>IF(H2=aux!A11,IF(D24=aux!O2,aux!S3,aux!S11),aux!S8)</f>
        <v>1.2</v>
      </c>
      <c r="J8" s="21">
        <f>IF(K8&lt;$H$6,IF($E$24=aux!$T$25,(1+K8/$H$6*($B$29*$H$11-1))/$B$29,(2/3+K8/$H$6*($H$11/$B$38-2/3))*$B$38),IF(K8&lt;$H$7,$H$11,IF(K8&lt;$H$8,$H$11*$H$7/K8,$H$11*$H$7*$H$8/K8^2)))</f>
        <v>2.5</v>
      </c>
      <c r="K8" s="18">
        <v>0.125</v>
      </c>
      <c r="L8" s="19">
        <f>IF($E$24=aux!$T$25,$B$11*$H$3*$B$24*$B$29*J8,MAX($B$11*$H$3*$E$25,$B$11*$H$3*$B$24*J8/$B$38))</f>
        <v>0.31794352329848807</v>
      </c>
      <c r="M8" s="47">
        <f>IF($E$24=aux!$T$26,"",L8*981*K8^2/(4*PI()^2))</f>
        <v>0.12344664157769401</v>
      </c>
      <c r="N8" s="68">
        <f>IF($E$24=aux!$T$26,"",L8*9.81*K8/2*PI())</f>
        <v>0.61241931584188536</v>
      </c>
    </row>
    <row r="9" spans="1:14" x14ac:dyDescent="0.25">
      <c r="A9" s="25" t="s">
        <v>196</v>
      </c>
      <c r="B9" s="37">
        <v>50</v>
      </c>
      <c r="D9" s="44" t="s">
        <v>138</v>
      </c>
      <c r="E9" s="27" t="s">
        <v>59</v>
      </c>
      <c r="J9" s="21">
        <f>IF(K9&lt;$H$6,IF($E$24=aux!$T$25,(1+K9/$H$6*($B$29*$H$11-1))/$B$29,(2/3+K9/$H$6*($H$11/$B$38-2/3))*$B$38),IF(K9&lt;$H$7,$H$11,IF(K9&lt;$H$8,$H$11*$H$7/K9,$H$11*$H$7*$H$8/K9^2)))</f>
        <v>2.5</v>
      </c>
      <c r="K9" s="18">
        <v>0.15</v>
      </c>
      <c r="L9" s="19">
        <f>IF($E$24=aux!$T$25,$B$11*$H$3*$B$24*$B$29*J9,MAX($B$11*$H$3*$E$25,$B$11*$H$3*$B$24*J9/$B$38))</f>
        <v>0.31794352329848807</v>
      </c>
      <c r="M9" s="47">
        <f>IF($E$24=aux!$T$26,"",L9*981*K9^2/(4*PI()^2))</f>
        <v>0.17776316387187938</v>
      </c>
      <c r="N9" s="68">
        <f>IF($E$24=aux!$T$26,"",L9*9.81*K9/2*PI())</f>
        <v>0.73490317901026248</v>
      </c>
    </row>
    <row r="10" spans="1:14" x14ac:dyDescent="0.25">
      <c r="A10" s="9" t="s">
        <v>98</v>
      </c>
      <c r="B10" s="33">
        <f>IF(B12=aux!O19,aux!P19,IF(B12=aux!O20,aux!P20,IF(B12=aux!O21,IF(B2=aux!F3,aux!Q21,aux!P21),IF(B12=aux!O22,aux!P22,""))))</f>
        <v>1</v>
      </c>
      <c r="D10" s="43" t="s">
        <v>139</v>
      </c>
      <c r="E10" s="11" t="s">
        <v>60</v>
      </c>
      <c r="G10" t="s">
        <v>16</v>
      </c>
      <c r="J10" s="21">
        <f>IF(K10&lt;$H$6,IF($E$24=aux!$T$25,(1+K10/$H$6*($B$29*$H$11-1))/$B$29,(2/3+K10/$H$6*($H$11/$B$38-2/3))*$B$38),IF(K10&lt;$H$7,$H$11,IF(K10&lt;$H$8,$H$11*$H$7/K10,$H$11*$H$7*$H$8/K10^2)))</f>
        <v>2.5</v>
      </c>
      <c r="K10" s="18">
        <v>0.17499999999999999</v>
      </c>
      <c r="L10" s="19">
        <f>IF($E$24=aux!$T$25,$B$11*$H$3*$B$24*$B$29*J10,MAX($B$11*$H$3*$E$25,$B$11*$H$3*$B$24*J10/$B$38))</f>
        <v>0.31794352329848807</v>
      </c>
      <c r="M10" s="47">
        <f>IF($E$24=aux!$T$26,"",L10*981*K10^2/(4*PI()^2))</f>
        <v>0.24195541749228025</v>
      </c>
      <c r="N10" s="68">
        <f>IF($E$24=aux!$T$26,"",L10*9.81*K10/2*PI())</f>
        <v>0.85738704217863948</v>
      </c>
    </row>
    <row r="11" spans="1:14" x14ac:dyDescent="0.25">
      <c r="A11" s="17" t="s">
        <v>107</v>
      </c>
      <c r="B11" s="59">
        <f>B8*B10</f>
        <v>9.420548838473719E-2</v>
      </c>
      <c r="G11" s="9" t="s">
        <v>142</v>
      </c>
      <c r="H11" s="1">
        <f>IF(H2=aux!A11,2.5,IF(H2=aux!A12,3,""))</f>
        <v>2.5</v>
      </c>
      <c r="J11" s="21">
        <f>IF(K11&lt;$H$6,IF($E$24=aux!$T$25,(1+K11/$H$6*($B$29*$H$11-1))/$B$29,(2/3+K11/$H$6*($H$11/$B$38-2/3))*$B$38),IF(K11&lt;$H$7,$H$11,IF(K11&lt;$H$8,$H$11*$H$7/K11,$H$11*$H$7*$H$8/K11^2)))</f>
        <v>2.5</v>
      </c>
      <c r="K11" s="18">
        <v>0.2</v>
      </c>
      <c r="L11" s="19">
        <f>IF($E$24=aux!$T$25,$B$11*$H$3*$B$24*$B$29*J11,MAX($B$11*$H$3*$E$25,$B$11*$H$3*$B$24*J11/$B$38))</f>
        <v>0.31794352329848807</v>
      </c>
      <c r="M11" s="47">
        <f>IF($E$24=aux!$T$26,"",L11*981*K11^2/(4*PI()^2))</f>
        <v>0.31602340243889671</v>
      </c>
      <c r="N11" s="68">
        <f>IF($E$24=aux!$T$26,"",L11*9.81*K11/2*PI())</f>
        <v>0.97987090534701682</v>
      </c>
    </row>
    <row r="12" spans="1:14" x14ac:dyDescent="0.25">
      <c r="A12" s="25" t="s">
        <v>99</v>
      </c>
      <c r="B12" s="37" t="s">
        <v>69</v>
      </c>
      <c r="D12" t="s">
        <v>15</v>
      </c>
      <c r="G12" s="34" t="s">
        <v>86</v>
      </c>
      <c r="H12" s="16">
        <f>IF(E17&lt;$H$6,IF($E$24=aux!$T$25,(1+E17/$H$6*($B$29*$H$11-1))/$B$29,(2/3+E17/$H$6*($H$11/$B$38-2/3))*$B$38),IF(E17&lt;$H$7,$H$11,IF(E17&lt;$H$8,$H$11*$H$7/E17,$H$11*$H$7*$H$8/E17^2)))</f>
        <v>0.70355156078851167</v>
      </c>
      <c r="J12" s="21">
        <f>IF(K12&lt;$H$6,IF($E$24=aux!$T$25,(1+K12/$H$6*($B$29*$H$11-1))/$B$29,(2/3+K12/$H$6*($H$11/$B$38-2/3))*$B$38),IF(K12&lt;$H$7,$H$11,IF(K12&lt;$H$8,$H$11*$H$7/K12,$H$11*$H$7*$H$8/K12^2)))</f>
        <v>2.5</v>
      </c>
      <c r="K12" s="18">
        <v>0.22500000000000001</v>
      </c>
      <c r="L12" s="19">
        <f>IF($E$24=aux!$T$25,$B$11*$H$3*$B$24*$B$29*J12,MAX($B$11*$H$3*$E$25,$B$11*$H$3*$B$24*J12/$B$38))</f>
        <v>0.31794352329848807</v>
      </c>
      <c r="M12" s="47">
        <f>IF($E$24=aux!$T$26,"",L12*981*K12^2/(4*PI()^2))</f>
        <v>0.39996711871172863</v>
      </c>
      <c r="N12" s="68">
        <f>IF($E$24=aux!$T$26,"",L12*9.81*K12/2*PI())</f>
        <v>1.1023547685153938</v>
      </c>
    </row>
    <row r="13" spans="1:14" x14ac:dyDescent="0.25">
      <c r="A13" t="s">
        <v>42</v>
      </c>
      <c r="D13" s="2" t="s">
        <v>124</v>
      </c>
      <c r="E13" s="3" t="s">
        <v>60</v>
      </c>
      <c r="J13" s="21">
        <f>IF(K13&lt;$H$6,IF($E$24=aux!$T$25,(1+K13/$H$6*($B$29*$H$11-1))/$B$29,(2/3+K13/$H$6*($H$11/$B$38-2/3))*$B$38),IF(K13&lt;$H$7,$H$11,IF(K13&lt;$H$8,$H$11*$H$7/K13,$H$11*$H$7*$H$8/K13^2)))</f>
        <v>2.5</v>
      </c>
      <c r="K13" s="18">
        <v>0.25</v>
      </c>
      <c r="L13" s="19">
        <f>IF($E$24=aux!$T$25,$B$11*$H$3*$B$24*$B$29*J13,MAX($B$11*$H$3*$E$25,$B$11*$H$3*$B$24*J13/$B$38))</f>
        <v>0.31794352329848807</v>
      </c>
      <c r="M13" s="47">
        <f>IF($E$24=aux!$T$26,"",L13*981*K13^2/(4*PI()^2))</f>
        <v>0.49378656631077605</v>
      </c>
      <c r="N13" s="68">
        <f>IF($E$24=aux!$T$26,"",L13*9.81*K13/2*PI())</f>
        <v>1.2248386316837707</v>
      </c>
    </row>
    <row r="14" spans="1:14" x14ac:dyDescent="0.25">
      <c r="C14" s="1"/>
      <c r="D14" s="26" t="s">
        <v>38</v>
      </c>
      <c r="E14" s="27" t="s">
        <v>36</v>
      </c>
      <c r="G14" s="12" t="s">
        <v>55</v>
      </c>
      <c r="H14" s="13">
        <f>IF($E$24=aux!$T$25,$B$11*$H$3*$B$24*$B$29*H12,MAX($B$11*$H$3*$E$25,$B$11*$H$3*$B$24*$B$29*H12/$B$38))</f>
        <v>8.9475864823699916E-2</v>
      </c>
      <c r="J14" s="21">
        <f>IF(K14&lt;$H$6,IF($E$24=aux!$T$25,(1+K14/$H$6*($B$29*$H$11-1))/$B$29,(2/3+K14/$H$6*($H$11/$B$38-2/3))*$B$38),IF(K14&lt;$H$7,$H$11,IF(K14&lt;$H$8,$H$11*$H$7/K14,$H$11*$H$7*$H$8/K14^2)))</f>
        <v>2.2727272727272725</v>
      </c>
      <c r="K14" s="18">
        <v>0.27500000000000002</v>
      </c>
      <c r="L14" s="19">
        <f>IF($E$24=aux!$T$25,$B$11*$H$3*$B$24*$B$29*J14,MAX($B$11*$H$3*$E$25,$B$11*$H$3*$B$24*J14/$B$38))</f>
        <v>0.28903956663498909</v>
      </c>
      <c r="M14" s="47">
        <f>IF($E$24=aux!$T$26,"",L14*981*K14^2/(4*PI()^2))</f>
        <v>0.54316522294185365</v>
      </c>
      <c r="N14" s="68">
        <f>IF($E$24=aux!$T$26,"",L14*9.81*K14/2*PI())</f>
        <v>1.2248386316837707</v>
      </c>
    </row>
    <row r="15" spans="1:14" x14ac:dyDescent="0.25">
      <c r="A15" s="25" t="s">
        <v>66</v>
      </c>
      <c r="B15" s="6" t="s">
        <v>24</v>
      </c>
      <c r="C15" s="1"/>
      <c r="D15" s="4" t="s">
        <v>81</v>
      </c>
      <c r="E15" s="11" t="s">
        <v>60</v>
      </c>
      <c r="J15" s="21">
        <f>IF(K15&lt;$H$6,IF($E$24=aux!$T$25,(1+K15/$H$6*($B$29*$H$11-1))/$B$29,(2/3+K15/$H$6*($H$11/$B$38-2/3))*$B$38),IF(K15&lt;$H$7,$H$11,IF(K15&lt;$H$8,$H$11*$H$7/K15,$H$11*$H$7*$H$8/K15^2)))</f>
        <v>2.0833333333333335</v>
      </c>
      <c r="K15" s="18">
        <v>0.3</v>
      </c>
      <c r="L15" s="19">
        <f>IF($E$24=aux!$T$25,$B$11*$H$3*$B$24*$B$29*J15,MAX($B$11*$H$3*$E$25,$B$11*$H$3*$B$24*J15/$B$38))</f>
        <v>0.26495293608207338</v>
      </c>
      <c r="M15" s="47">
        <f>IF($E$24=aux!$T$26,"",L15*981*K15^2/(4*PI()^2))</f>
        <v>0.5925438795729312</v>
      </c>
      <c r="N15" s="68">
        <f>IF($E$24=aux!$T$26,"",L15*9.81*K15/2*PI())</f>
        <v>1.2248386316837707</v>
      </c>
    </row>
    <row r="16" spans="1:14" x14ac:dyDescent="0.25">
      <c r="D16" t="s">
        <v>116</v>
      </c>
      <c r="E16" s="18">
        <f>IF(E15=aux!Q28,IF(E14=aux!O29,aux!Q29,IF(E14=aux!O30,aux!Q30,IF(E14=aux!O31,aux!Q31,IF(E14=aux!O32,aux!Q32,"")))),IF(E15=aux!R28,IF(E14=aux!O29,"",IF(E14=aux!O30,aux!R30,IF(E14=aux!O31,"",IF(E14=aux!O32,"","")))),IF(E15=aux!S28,IF(E14=aux!O30,"",IF(OR(E14=aux!O29,E14=aux!O31,E14=aux!O32),aux!S29*E6)))))</f>
        <v>7.4999999999999997E-2</v>
      </c>
      <c r="J16" s="21">
        <f>IF(K16&lt;$H$6,IF($E$24=aux!$T$25,(1+K16/$H$6*($B$29*$H$11-1))/$B$29,(2/3+K16/$H$6*($H$11/$B$38-2/3))*$B$38),IF(K16&lt;$H$7,$H$11,IF(K16&lt;$H$8,$H$11*$H$7/K16,$H$11*$H$7*$H$8/K16^2)))</f>
        <v>1.9230769230769229</v>
      </c>
      <c r="K16" s="18">
        <v>0.32500000000000001</v>
      </c>
      <c r="L16" s="19">
        <f>IF($E$24=aux!$T$25,$B$11*$H$3*$B$24*$B$29*J16,MAX($B$11*$H$3*$E$25,$B$11*$H$3*$B$24*J16/$B$38))</f>
        <v>0.24457194099883695</v>
      </c>
      <c r="M16" s="47">
        <f>IF($E$24=aux!$T$26,"",L16*981*K16^2/(4*PI()^2))</f>
        <v>0.64192253620400885</v>
      </c>
      <c r="N16" s="68">
        <f>IF($E$24=aux!$T$26,"",L16*9.81*K16/2*PI())</f>
        <v>1.2248386316837707</v>
      </c>
    </row>
    <row r="17" spans="1:14" x14ac:dyDescent="0.25">
      <c r="C17" s="1"/>
      <c r="D17" t="s">
        <v>39</v>
      </c>
      <c r="E17" s="1">
        <f>E16*E4^0.75</f>
        <v>0.88834995874293232</v>
      </c>
      <c r="J17" s="21">
        <f>IF(K17&lt;$H$6,IF($E$24=aux!$T$25,(1+K17/$H$6*($B$29*$H$11-1))/$B$29,(2/3+K17/$H$6*($H$11/$B$38-2/3))*$B$38),IF(K17&lt;$H$7,$H$11,IF(K17&lt;$H$8,$H$11*$H$7/K17,$H$11*$H$7*$H$8/K17^2)))</f>
        <v>1.7857142857142858</v>
      </c>
      <c r="K17" s="18">
        <v>0.35</v>
      </c>
      <c r="L17" s="19">
        <f>IF($E$24=aux!$T$25,$B$11*$H$3*$B$24*$B$29*J17,MAX($B$11*$H$3*$E$25,$B$11*$H$3*$B$24*J17/$B$38))</f>
        <v>0.22710251664177719</v>
      </c>
      <c r="M17" s="47">
        <f>IF($E$24=aux!$T$26,"",L17*981*K17^2/(4*PI()^2))</f>
        <v>0.6913011928350864</v>
      </c>
      <c r="N17" s="68">
        <f>IF($E$24=aux!$T$26,"",L17*9.81*K17/2*PI())</f>
        <v>1.2248386316837707</v>
      </c>
    </row>
    <row r="18" spans="1:14" x14ac:dyDescent="0.25">
      <c r="D18" s="5" t="s">
        <v>145</v>
      </c>
      <c r="E18" s="8">
        <v>0.4</v>
      </c>
      <c r="J18" s="21">
        <f>IF(K18&lt;$H$6,IF($E$24=aux!$T$25,(1+K18/$H$6*($B$29*$H$11-1))/$B$29,(2/3+K18/$H$6*($H$11/$B$38-2/3))*$B$38),IF(K18&lt;$H$7,$H$11,IF(K18&lt;$H$8,$H$11*$H$7/K18,$H$11*$H$7*$H$8/K18^2)))</f>
        <v>1.6666666666666667</v>
      </c>
      <c r="K18" s="18">
        <v>0.375</v>
      </c>
      <c r="L18" s="19">
        <f>IF($E$24=aux!$T$25,$B$11*$H$3*$B$24*$B$29*J18,MAX($B$11*$H$3*$E$25,$B$11*$H$3*$B$24*J18/$B$38))</f>
        <v>0.21196234886565871</v>
      </c>
      <c r="M18" s="47">
        <f>IF($E$24=aux!$T$26,"",L18*981*K18^2/(4*PI()^2))</f>
        <v>0.74067984946616405</v>
      </c>
      <c r="N18" s="68">
        <f>IF($E$24=aux!$T$26,"",L18*9.81*K18/2*PI())</f>
        <v>1.2248386316837707</v>
      </c>
    </row>
    <row r="19" spans="1:14" x14ac:dyDescent="0.25">
      <c r="D19" s="17" t="s">
        <v>54</v>
      </c>
      <c r="E19" s="28">
        <f>IF(E13=aux!F3,E18,E17)</f>
        <v>0.88834995874293232</v>
      </c>
      <c r="J19" s="21">
        <f>IF(K19&lt;$H$6,IF($E$24=aux!$T$25,(1+K19/$H$6*($B$29*$H$11-1))/$B$29,(2/3+K19/$H$6*($H$11/$B$38-2/3))*$B$38),IF(K19&lt;$H$7,$H$11,IF(K19&lt;$H$8,$H$11*$H$7/K19,$H$11*$H$7*$H$8/K19^2)))</f>
        <v>1.5625</v>
      </c>
      <c r="K19" s="18">
        <v>0.4</v>
      </c>
      <c r="L19" s="19">
        <f>IF($E$24=aux!$T$25,$B$11*$H$3*$B$24*$B$29*J19,MAX($B$11*$H$3*$E$25,$B$11*$H$3*$B$24*J19/$B$38))</f>
        <v>0.19871470206155503</v>
      </c>
      <c r="M19" s="47">
        <f>IF($E$24=aux!$T$26,"",L19*981*K19^2/(4*PI()^2))</f>
        <v>0.79005850609724182</v>
      </c>
      <c r="N19" s="68">
        <f>IF($E$24=aux!$T$26,"",L19*9.81*K19/2*PI())</f>
        <v>1.2248386316837707</v>
      </c>
    </row>
    <row r="20" spans="1:14" x14ac:dyDescent="0.25">
      <c r="J20" s="21">
        <f>IF(K20&lt;$H$6,IF($E$24=aux!$T$25,(1+K20/$H$6*($B$29*$H$11-1))/$B$29,(2/3+K20/$H$6*($H$11/$B$38-2/3))*$B$38),IF(K20&lt;$H$7,$H$11,IF(K20&lt;$H$8,$H$11*$H$7/K20,$H$11*$H$7*$H$8/K20^2)))</f>
        <v>1.4705882352941178</v>
      </c>
      <c r="K20" s="18">
        <v>0.42499999999999999</v>
      </c>
      <c r="L20" s="19">
        <f>IF($E$24=aux!$T$25,$B$11*$H$3*$B$24*$B$29*J20,MAX($B$11*$H$3*$E$25,$B$11*$H$3*$B$24*J20/$B$38))</f>
        <v>0.18702560194028711</v>
      </c>
      <c r="M20" s="47">
        <f>IF($E$24=aux!$T$26,"",L20*981*K20^2/(4*PI()^2))</f>
        <v>0.83943716272831925</v>
      </c>
      <c r="N20" s="68">
        <f>IF($E$24=aux!$T$26,"",L20*9.81*K20/2*PI())</f>
        <v>1.2248386316837707</v>
      </c>
    </row>
    <row r="21" spans="1:14" x14ac:dyDescent="0.25">
      <c r="J21" s="21">
        <f>IF(K21&lt;$H$6,IF($E$24=aux!$T$25,(1+K21/$H$6*($B$29*$H$11-1))/$B$29,(2/3+K21/$H$6*($H$11/$B$38-2/3))*$B$38),IF(K21&lt;$H$7,$H$11,IF(K21&lt;$H$8,$H$11*$H$7/K21,$H$11*$H$7*$H$8/K21^2)))</f>
        <v>1.3888888888888888</v>
      </c>
      <c r="K21" s="18">
        <v>0.45</v>
      </c>
      <c r="L21" s="19">
        <f>IF($E$24=aux!$T$25,$B$11*$H$3*$B$24*$B$29*J21,MAX($B$11*$H$3*$E$25,$B$11*$H$3*$B$24*J21/$B$38))</f>
        <v>0.17663529072138226</v>
      </c>
      <c r="M21" s="47">
        <f>IF($E$24=aux!$T$26,"",L21*981*K21^2/(4*PI()^2))</f>
        <v>0.8888158193593968</v>
      </c>
      <c r="N21" s="68">
        <f>IF($E$24=aux!$T$26,"",L21*9.81*K21/2*PI())</f>
        <v>1.2248386316837707</v>
      </c>
    </row>
    <row r="22" spans="1:14" x14ac:dyDescent="0.25">
      <c r="J22" s="21">
        <f>IF(K22&lt;$H$6,IF($E$24=aux!$T$25,(1+K22/$H$6*($B$29*$H$11-1))/$B$29,(2/3+K22/$H$6*($H$11/$B$38-2/3))*$B$38),IF(K22&lt;$H$7,$H$11,IF(K22&lt;$H$8,$H$11*$H$7/K22,$H$11*$H$7*$H$8/K22^2)))</f>
        <v>1.3157894736842106</v>
      </c>
      <c r="K22" s="18">
        <v>0.47499999999999998</v>
      </c>
      <c r="L22" s="19">
        <f>IF($E$24=aux!$T$25,$B$11*$H$3*$B$24*$B$29*J22,MAX($B$11*$H$3*$E$25,$B$11*$H$3*$B$24*J22/$B$38))</f>
        <v>0.16733869647288846</v>
      </c>
      <c r="M22" s="47">
        <f>IF($E$24=aux!$T$26,"",L22*981*K22^2/(4*PI()^2))</f>
        <v>0.93819447599047445</v>
      </c>
      <c r="N22" s="68">
        <f>IF($E$24=aux!$T$26,"",L22*9.81*K22/2*PI())</f>
        <v>1.2248386316837707</v>
      </c>
    </row>
    <row r="23" spans="1:14" x14ac:dyDescent="0.25">
      <c r="D23" t="s">
        <v>102</v>
      </c>
      <c r="J23" s="21">
        <f>IF(K23&lt;$H$6,IF($E$24=aux!$T$25,(1+K23/$H$6*($B$29*$H$11-1))/$B$29,(2/3+K23/$H$6*($H$11/$B$38-2/3))*$B$38),IF(K23&lt;$H$7,$H$11,IF(K23&lt;$H$8,$H$11*$H$7/K23,$H$11*$H$7*$H$8/K23^2)))</f>
        <v>1.25</v>
      </c>
      <c r="K23" s="18">
        <v>0.5</v>
      </c>
      <c r="L23" s="19">
        <f>IF($E$24=aux!$T$25,$B$11*$H$3*$B$24*$B$29*J23,MAX($B$11*$H$3*$E$25,$B$11*$H$3*$B$24*J23/$B$38))</f>
        <v>0.15897176164924404</v>
      </c>
      <c r="M23" s="47">
        <f>IF($E$24=aux!$T$26,"",L23*981*K23^2/(4*PI()^2))</f>
        <v>0.98757313262155211</v>
      </c>
      <c r="N23" s="68">
        <f>IF($E$24=aux!$T$26,"",L23*9.81*K23/2*PI())</f>
        <v>1.2248386316837707</v>
      </c>
    </row>
    <row r="24" spans="1:14" x14ac:dyDescent="0.25">
      <c r="A24" s="29" t="s">
        <v>89</v>
      </c>
      <c r="B24" s="14">
        <f>IF(H2=aux!A12,1,IF(D24=aux!O2,IF(B15=aux!O3,aux!P3,IF(B15=aux!O4,aux!P4,IF(B15=aux!O5,aux!P5,IF(B15=aux!O6,aux!P6,IF(B15=aux!O7,aux!P7,""))))),IF(D24=aux!O10,IF(B15=aux!O11,aux!P11,IF(B15=aux!O12,aux!P12,IF(B15=aux!O13,aux!P13,IF(B15=aux!O14,aux!P14,IF(B15=aux!O15,aux!P15,""))))),"")))</f>
        <v>1.35</v>
      </c>
      <c r="D24" s="45">
        <v>2</v>
      </c>
      <c r="E24" s="40" t="s">
        <v>111</v>
      </c>
      <c r="J24" s="21">
        <f>IF(K24&lt;$H$6,IF($E$24=aux!$T$25,(1+K24/$H$6*($B$29*$H$11-1))/$B$29,(2/3+K24/$H$6*($H$11/$B$38-2/3))*$B$38),IF(K24&lt;$H$7,$H$11,IF(K24&lt;$H$8,$H$11*$H$7/K24,$H$11*$H$7*$H$8/K24^2)))</f>
        <v>1.1904761904761905</v>
      </c>
      <c r="K24" s="18">
        <v>0.52500000000000002</v>
      </c>
      <c r="L24" s="19">
        <f>IF($E$24=aux!$T$25,$B$11*$H$3*$B$24*$B$29*J24,MAX($B$11*$H$3*$E$25,$B$11*$H$3*$B$24*J24/$B$38))</f>
        <v>0.15140167776118479</v>
      </c>
      <c r="M24" s="47">
        <f>IF($E$24=aux!$T$26,"",L24*981*K24^2/(4*PI()^2))</f>
        <v>1.0369517892526297</v>
      </c>
      <c r="N24" s="68">
        <f>IF($E$24=aux!$T$26,"",L24*9.81*K24/2*PI())</f>
        <v>1.2248386316837707</v>
      </c>
    </row>
    <row r="25" spans="1:14" x14ac:dyDescent="0.25">
      <c r="A25" t="s">
        <v>152</v>
      </c>
      <c r="B25" s="1">
        <f>B11*B24</f>
        <v>0.12717740931939522</v>
      </c>
      <c r="D25" s="32" t="s">
        <v>25</v>
      </c>
      <c r="E25">
        <v>0.2</v>
      </c>
      <c r="J25" s="21">
        <f>IF(K25&lt;$H$6,IF($E$24=aux!$T$25,(1+K25/$H$6*($B$29*$H$11-1))/$B$29,(2/3+K25/$H$6*($H$11/$B$38-2/3))*$B$38),IF(K25&lt;$H$7,$H$11,IF(K25&lt;$H$8,$H$11*$H$7/K25,$H$11*$H$7*$H$8/K25^2)))</f>
        <v>1.1363636363636362</v>
      </c>
      <c r="K25" s="18">
        <v>0.55000000000000004</v>
      </c>
      <c r="L25" s="19">
        <f>IF($E$24=aux!$T$25,$B$11*$H$3*$B$24*$B$29*J25,MAX($B$11*$H$3*$E$25,$B$11*$H$3*$B$24*J25/$B$38))</f>
        <v>0.14451978331749454</v>
      </c>
      <c r="M25" s="47">
        <f>IF($E$24=aux!$T$26,"",L25*981*K25^2/(4*PI()^2))</f>
        <v>1.0863304458837073</v>
      </c>
      <c r="N25" s="68">
        <f>IF($E$24=aux!$T$26,"",L25*9.81*K25/2*PI())</f>
        <v>1.2248386316837707</v>
      </c>
    </row>
    <row r="26" spans="1:14" x14ac:dyDescent="0.25">
      <c r="J26" s="21">
        <f>IF(K26&lt;$H$6,IF($E$24=aux!$T$25,(1+K26/$H$6*($B$29*$H$11-1))/$B$29,(2/3+K26/$H$6*($H$11/$B$38-2/3))*$B$38),IF(K26&lt;$H$7,$H$11,IF(K26&lt;$H$8,$H$11*$H$7/K26,$H$11*$H$7*$H$8/K26^2)))</f>
        <v>1.0869565217391306</v>
      </c>
      <c r="K26" s="18">
        <v>0.57499999999999996</v>
      </c>
      <c r="L26" s="19">
        <f>IF($E$24=aux!$T$25,$B$11*$H$3*$B$24*$B$29*J26,MAX($B$11*$H$3*$E$25,$B$11*$H$3*$B$24*J26/$B$38))</f>
        <v>0.13823631447760351</v>
      </c>
      <c r="M26" s="47">
        <f>IF($E$24=aux!$T$26,"",L26*981*K26^2/(4*PI()^2))</f>
        <v>1.1357091025147847</v>
      </c>
      <c r="N26" s="68">
        <f>IF($E$24=aux!$T$26,"",L26*9.81*K26/2*PI())</f>
        <v>1.2248386316837707</v>
      </c>
    </row>
    <row r="27" spans="1:14" x14ac:dyDescent="0.25">
      <c r="A27" t="s">
        <v>23</v>
      </c>
      <c r="D27" s="67" t="s">
        <v>149</v>
      </c>
      <c r="E27" s="67"/>
      <c r="F27" s="67"/>
      <c r="G27" s="67"/>
      <c r="J27" s="21">
        <f>IF(K27&lt;$H$6,IF($E$24=aux!$T$25,(1+K27/$H$6*($B$29*$H$11-1))/$B$29,(2/3+K27/$H$6*($H$11/$B$38-2/3))*$B$38),IF(K27&lt;$H$7,$H$11,IF(K27&lt;$H$8,$H$11*$H$7/K27,$H$11*$H$7*$H$8/K27^2)))</f>
        <v>1.0416666666666667</v>
      </c>
      <c r="K27" s="18">
        <v>0.6</v>
      </c>
      <c r="L27" s="19">
        <f>IF($E$24=aux!$T$25,$B$11*$H$3*$B$24*$B$29*J27,MAX($B$11*$H$3*$E$25,$B$11*$H$3*$B$24*J27/$B$38))</f>
        <v>0.13247646804103669</v>
      </c>
      <c r="M27" s="47">
        <f>IF($E$24=aux!$T$26,"",L27*981*K27^2/(4*PI()^2))</f>
        <v>1.1850877591458624</v>
      </c>
      <c r="N27" s="68">
        <f>IF($E$24=aux!$T$26,"",L27*9.81*K27/2*PI())</f>
        <v>1.2248386316837707</v>
      </c>
    </row>
    <row r="28" spans="1:14" x14ac:dyDescent="0.25">
      <c r="A28" s="30" t="s">
        <v>108</v>
      </c>
      <c r="B28" s="31">
        <v>5</v>
      </c>
      <c r="D28" s="67" t="s">
        <v>54</v>
      </c>
      <c r="E28" s="67" t="s">
        <v>55</v>
      </c>
      <c r="F28" s="67" t="s">
        <v>144</v>
      </c>
      <c r="G28" s="67" t="s">
        <v>208</v>
      </c>
      <c r="J28" s="21">
        <f>IF(K28&lt;$H$6,IF($E$24=aux!$T$25,(1+K28/$H$6*($B$29*$H$11-1))/$B$29,(2/3+K28/$H$6*($H$11/$B$38-2/3))*$B$38),IF(K28&lt;$H$7,$H$11,IF(K28&lt;$H$8,$H$11*$H$7/K28,$H$11*$H$7*$H$8/K28^2)))</f>
        <v>1</v>
      </c>
      <c r="K28" s="18">
        <v>0.625</v>
      </c>
      <c r="L28" s="19">
        <f>IF($E$24=aux!$T$25,$B$11*$H$3*$B$24*$B$29*J28,MAX($B$11*$H$3*$E$25,$B$11*$H$3*$B$24*J28/$B$38))</f>
        <v>0.12717740931939522</v>
      </c>
      <c r="M28" s="47">
        <f>IF($E$24=aux!$T$26,"",L28*981*K28^2/(4*PI()^2))</f>
        <v>1.2344664157769401</v>
      </c>
      <c r="N28" s="68">
        <f>IF($E$24=aux!$T$26,"",L28*9.81*K28/2*PI())</f>
        <v>1.2248386316837707</v>
      </c>
    </row>
    <row r="29" spans="1:14" x14ac:dyDescent="0.25">
      <c r="A29" s="15" t="s">
        <v>109</v>
      </c>
      <c r="B29" s="16">
        <f>(5/B28)^0.4</f>
        <v>1</v>
      </c>
      <c r="D29" s="68">
        <f>H6</f>
        <v>0.05</v>
      </c>
      <c r="E29" s="68">
        <f>INDEX(L3:L163,MATCH(H6,K3:K163,1))</f>
        <v>0.31794352329848807</v>
      </c>
      <c r="F29" s="68">
        <f>INDEX(M3:M163,MATCH(H6,K3:K163,1))</f>
        <v>1.9751462652431044E-2</v>
      </c>
      <c r="G29" s="68">
        <f>INDEX(N3:N163,MATCH(H6,K3:K163,1))</f>
        <v>0.2449677263367542</v>
      </c>
      <c r="J29" s="21">
        <f>IF(K29&lt;$H$6,IF($E$24=aux!$T$25,(1+K29/$H$6*($B$29*$H$11-1))/$B$29,(2/3+K29/$H$6*($H$11/$B$38-2/3))*$B$38),IF(K29&lt;$H$7,$H$11,IF(K29&lt;$H$8,$H$11*$H$7/K29,$H$11*$H$7*$H$8/K29^2)))</f>
        <v>0.96153846153846145</v>
      </c>
      <c r="K29" s="18">
        <v>0.65</v>
      </c>
      <c r="L29" s="19">
        <f>IF($E$24=aux!$T$25,$B$11*$H$3*$B$24*$B$29*J29,MAX($B$11*$H$3*$E$25,$B$11*$H$3*$B$24*J29/$B$38))</f>
        <v>0.12228597049941847</v>
      </c>
      <c r="M29" s="47">
        <f>IF($E$24=aux!$T$26,"",L29*981*K29^2/(4*PI()^2))</f>
        <v>1.2838450724080177</v>
      </c>
      <c r="N29" s="68">
        <f>IF($E$24=aux!$T$26,"",L29*9.81*K29/2*PI())</f>
        <v>1.2248386316837707</v>
      </c>
    </row>
    <row r="30" spans="1:14" x14ac:dyDescent="0.25">
      <c r="A30" t="s">
        <v>79</v>
      </c>
      <c r="D30" s="68">
        <f>H7</f>
        <v>0.25</v>
      </c>
      <c r="E30" s="68">
        <f>INDEX(L3:L163,MATCH(H7,K3:K163,1))</f>
        <v>0.31794352329848807</v>
      </c>
      <c r="F30" s="68">
        <f>INDEX(M3:M163,MATCH(H7,K3:K163,1))</f>
        <v>0.49378656631077605</v>
      </c>
      <c r="G30" s="68">
        <f>INDEX(N3:N163,MATCH(H7,K3:K163,1))</f>
        <v>1.2248386316837707</v>
      </c>
      <c r="J30" s="21">
        <f>IF(K30&lt;$H$6,IF($E$24=aux!$T$25,(1+K30/$H$6*($B$29*$H$11-1))/$B$29,(2/3+K30/$H$6*($H$11/$B$38-2/3))*$B$38),IF(K30&lt;$H$7,$H$11,IF(K30&lt;$H$8,$H$11*$H$7/K30,$H$11*$H$7*$H$8/K30^2)))</f>
        <v>0.92592592592592582</v>
      </c>
      <c r="K30" s="18">
        <v>0.67500000000000004</v>
      </c>
      <c r="L30" s="19">
        <f>IF($E$24=aux!$T$25,$B$11*$H$3*$B$24*$B$29*J30,MAX($B$11*$H$3*$E$25,$B$11*$H$3*$B$24*J30/$B$38))</f>
        <v>0.11775686048092149</v>
      </c>
      <c r="M30" s="47">
        <f>IF($E$24=aux!$T$26,"",L30*981*K30^2/(4*PI()^2))</f>
        <v>1.3332237290390954</v>
      </c>
      <c r="N30" s="68">
        <f>IF($E$24=aux!$T$26,"",L30*9.81*K30/2*PI())</f>
        <v>1.2248386316837707</v>
      </c>
    </row>
    <row r="31" spans="1:14" x14ac:dyDescent="0.25">
      <c r="A31" s="2" t="s">
        <v>124</v>
      </c>
      <c r="B31" s="3" t="s">
        <v>59</v>
      </c>
      <c r="D31" s="68">
        <f>H8</f>
        <v>1.2</v>
      </c>
      <c r="E31" s="68">
        <f>INDEX(L3:L163,MATCH(H8,K3:K163,1))</f>
        <v>6.6238234020518344E-2</v>
      </c>
      <c r="F31" s="68">
        <f>INDEX(M3:M163,MATCH(H8,K3:K163,1))</f>
        <v>2.3701755182917248</v>
      </c>
      <c r="G31" s="68">
        <f>INDEX(N3:N163,MATCH(H8,K3:K163,1))</f>
        <v>1.2248386316837707</v>
      </c>
      <c r="J31" s="21">
        <f>IF(K31&lt;$H$6,IF($E$24=aux!$T$25,(1+K31/$H$6*($B$29*$H$11-1))/$B$29,(2/3+K31/$H$6*($H$11/$B$38-2/3))*$B$38),IF(K31&lt;$H$7,$H$11,IF(K31&lt;$H$8,$H$11*$H$7/K31,$H$11*$H$7*$H$8/K31^2)))</f>
        <v>0.8928571428571429</v>
      </c>
      <c r="K31" s="18">
        <v>0.7</v>
      </c>
      <c r="L31" s="19">
        <f>IF($E$24=aux!$T$25,$B$11*$H$3*$B$24*$B$29*J31,MAX($B$11*$H$3*$E$25,$B$11*$H$3*$B$24*J31/$B$38))</f>
        <v>0.1135512583208886</v>
      </c>
      <c r="M31" s="47">
        <f>IF($E$24=aux!$T$26,"",L31*981*K31^2/(4*PI()^2))</f>
        <v>1.3826023856701728</v>
      </c>
      <c r="N31" s="68">
        <f>IF($E$24=aux!$T$26,"",L31*9.81*K31/2*PI())</f>
        <v>1.2248386316837707</v>
      </c>
    </row>
    <row r="32" spans="1:14" x14ac:dyDescent="0.25">
      <c r="A32" s="26" t="s">
        <v>72</v>
      </c>
      <c r="B32" s="27" t="s">
        <v>129</v>
      </c>
      <c r="J32" s="21">
        <f>IF(K32&lt;$H$6,IF($E$24=aux!$T$25,(1+K32/$H$6*($B$29*$H$11-1))/$B$29,(2/3+K32/$H$6*($H$11/$B$38-2/3))*$B$38),IF(K32&lt;$H$7,$H$11,IF(K32&lt;$H$8,$H$11*$H$7/K32,$H$11*$H$7*$H$8/K32^2)))</f>
        <v>0.86206896551724144</v>
      </c>
      <c r="K32" s="18">
        <v>0.72499999999999998</v>
      </c>
      <c r="L32" s="19">
        <f>IF($E$24=aux!$T$25,$B$11*$H$3*$B$24*$B$29*J32,MAX($B$11*$H$3*$E$25,$B$11*$H$3*$B$24*J32/$B$38))</f>
        <v>0.10963569768913382</v>
      </c>
      <c r="M32" s="47">
        <f>IF($E$24=aux!$T$26,"",L32*981*K32^2/(4*PI()^2))</f>
        <v>1.4319810423012507</v>
      </c>
      <c r="N32" s="68">
        <f>IF($E$24=aux!$T$26,"",L32*9.81*K32/2*PI())</f>
        <v>1.2248386316837707</v>
      </c>
    </row>
    <row r="33" spans="1:14" x14ac:dyDescent="0.25">
      <c r="A33" s="4" t="s">
        <v>118</v>
      </c>
      <c r="B33" s="11" t="s">
        <v>119</v>
      </c>
      <c r="J33" s="21">
        <f>IF(K33&lt;$H$6,IF($E$24=aux!$T$25,(1+K33/$H$6*($B$29*$H$11-1))/$B$29,(2/3+K33/$H$6*($H$11/$B$38-2/3))*$B$38),IF(K33&lt;$H$7,$H$11,IF(K33&lt;$H$8,$H$11*$H$7/K33,$H$11*$H$7*$H$8/K33^2)))</f>
        <v>0.83333333333333337</v>
      </c>
      <c r="K33" s="18">
        <v>0.75</v>
      </c>
      <c r="L33" s="19">
        <f>IF($E$24=aux!$T$25,$B$11*$H$3*$B$24*$B$29*J33,MAX($B$11*$H$3*$E$25,$B$11*$H$3*$B$24*J33/$B$38))</f>
        <v>0.10598117443282935</v>
      </c>
      <c r="M33" s="47">
        <f>IF($E$24=aux!$T$26,"",L33*981*K33^2/(4*PI()^2))</f>
        <v>1.4813596989323281</v>
      </c>
      <c r="N33" s="68">
        <f>IF($E$24=aux!$T$26,"",L33*9.81*K33/2*PI())</f>
        <v>1.2248386316837707</v>
      </c>
    </row>
    <row r="34" spans="1:14" x14ac:dyDescent="0.25">
      <c r="A34" s="9" t="s">
        <v>123</v>
      </c>
      <c r="B34">
        <f>AVERAGE(MIN(1.5,IF(OR(B32=aux!O37,B32=aux!O38),IF(E2=1,1.1,IF(E5=1,1.2,1.3)),IF(OR(B32=aux!O39,B32=aux!O40),aux!T39,IF(B32=aux!O41,IF(E8&lt;3,aux!T41,aux!U41),1)))),IF(E9=aux!F3,(MIN(1.5,IF(OR(B32=aux!O37,B32=aux!O38),IF(E2=1,1.1,IF(E5=1,1.2,1.3)),IF(OR(B32=aux!O39,B32=aux!O40),aux!T39,IF(B32=aux!O41,IF(E8&lt;3,aux!T41,aux!U41),1))))),1))</f>
        <v>1.3</v>
      </c>
      <c r="J34" s="21">
        <f>IF(K34&lt;$H$6,IF($E$24=aux!$T$25,(1+K34/$H$6*($B$29*$H$11-1))/$B$29,(2/3+K34/$H$6*($H$11/$B$38-2/3))*$B$38),IF(K34&lt;$H$7,$H$11,IF(K34&lt;$H$8,$H$11*$H$7/K34,$H$11*$H$7*$H$8/K34^2)))</f>
        <v>0.80645161290322576</v>
      </c>
      <c r="K34" s="18">
        <v>0.77500000000000002</v>
      </c>
      <c r="L34" s="19">
        <f>IF($E$24=aux!$T$25,$B$11*$H$3*$B$24*$B$29*J34,MAX($B$11*$H$3*$E$25,$B$11*$H$3*$B$24*J34/$B$38))</f>
        <v>0.10256242687048002</v>
      </c>
      <c r="M34" s="47">
        <f>IF($E$24=aux!$T$26,"",L34*981*K34^2/(4*PI()^2))</f>
        <v>1.530738355563406</v>
      </c>
      <c r="N34" s="68">
        <f>IF($E$24=aux!$T$26,"",L34*9.81*K34/2*PI())</f>
        <v>1.2248386316837707</v>
      </c>
    </row>
    <row r="35" spans="1:14" x14ac:dyDescent="0.25">
      <c r="A35" t="s">
        <v>121</v>
      </c>
      <c r="B35" s="1">
        <f>B34*(IF(E10=aux!F3,1,0.8))*(IF(B33=aux!R36,IF(OR(B32=aux!O37,B32=aux!O39,B32=aux!O40),aux!R37,IF(B32=aux!O41,aux!R41,IF(B32=aux!O42,aux!R42,IF(B32=aux!O43,aux!R43)))),IF(B33=aux!S36,IF(OR(B32=aux!O37,B32=aux!O39,B32=aux!O40),aux!S37,IF(B32=aux!O41,aux!S41,IF(B32=aux!O42,aux!S42,IF(B32=aux!O43,aux!S43,"")))))))</f>
        <v>4.68</v>
      </c>
      <c r="J35" s="21">
        <f>IF(K35&lt;$H$6,IF($E$24=aux!$T$25,(1+K35/$H$6*($B$29*$H$11-1))/$B$29,(2/3+K35/$H$6*($H$11/$B$38-2/3))*$B$38),IF(K35&lt;$H$7,$H$11,IF(K35&lt;$H$8,$H$11*$H$7/K35,$H$11*$H$7*$H$8/K35^2)))</f>
        <v>0.78125</v>
      </c>
      <c r="K35" s="18">
        <v>0.8</v>
      </c>
      <c r="L35" s="19">
        <f>IF($E$24=aux!$T$25,$B$11*$H$3*$B$24*$B$29*J35,MAX($B$11*$H$3*$E$25,$B$11*$H$3*$B$24*J35/$B$38))</f>
        <v>9.9357351030777516E-2</v>
      </c>
      <c r="M35" s="47">
        <f>IF($E$24=aux!$T$26,"",L35*981*K35^2/(4*PI()^2))</f>
        <v>1.5801170121944836</v>
      </c>
      <c r="N35" s="68">
        <f>IF($E$24=aux!$T$26,"",L35*9.81*K35/2*PI())</f>
        <v>1.2248386316837707</v>
      </c>
    </row>
    <row r="36" spans="1:14" x14ac:dyDescent="0.25">
      <c r="A36" t="s">
        <v>122</v>
      </c>
      <c r="B36">
        <f>IF(OR(B32=aux!O37,B32=aux!O38),1,IF(OR(B32=aux!O39,B32=aux!O40,B32=aux!O41,B32=aux!O42),MAX(0.5,MIN(1,(1+E7)/3)),0.5))</f>
        <v>1</v>
      </c>
      <c r="J36" s="21">
        <f>IF(K36&lt;$H$6,IF($E$24=aux!$T$25,(1+K36/$H$6*($B$29*$H$11-1))/$B$29,(2/3+K36/$H$6*($H$11/$B$38-2/3))*$B$38),IF(K36&lt;$H$7,$H$11,IF(K36&lt;$H$8,$H$11*$H$7/K36,$H$11*$H$7*$H$8/K36^2)))</f>
        <v>0.75757575757575757</v>
      </c>
      <c r="K36" s="18">
        <v>0.82499999999999996</v>
      </c>
      <c r="L36" s="19">
        <f>IF($E$24=aux!$T$25,$B$11*$H$3*$B$24*$B$29*J36,MAX($B$11*$H$3*$E$25,$B$11*$H$3*$B$24*J36/$B$38))</f>
        <v>9.6346522211663052E-2</v>
      </c>
      <c r="M36" s="47">
        <f>IF($E$24=aux!$T$26,"",L36*981*K36^2/(4*PI()^2))</f>
        <v>1.6294956688255609</v>
      </c>
      <c r="N36" s="68">
        <f>IF($E$24=aux!$T$26,"",L36*9.81*K36/2*PI())</f>
        <v>1.2248386316837707</v>
      </c>
    </row>
    <row r="37" spans="1:14" x14ac:dyDescent="0.25">
      <c r="A37" s="5" t="s">
        <v>136</v>
      </c>
      <c r="B37" s="6">
        <v>2</v>
      </c>
      <c r="J37" s="21">
        <f>IF(K37&lt;$H$6,IF($E$24=aux!$T$25,(1+K37/$H$6*($B$29*$H$11-1))/$B$29,(2/3+K37/$H$6*($H$11/$B$38-2/3))*$B$38),IF(K37&lt;$H$7,$H$11,IF(K37&lt;$H$8,$H$11*$H$7/K37,$H$11*$H$7*$H$8/K37^2)))</f>
        <v>0.73529411764705888</v>
      </c>
      <c r="K37" s="18">
        <v>0.85</v>
      </c>
      <c r="L37" s="19">
        <f>IF($E$24=aux!$T$25,$B$11*$H$3*$B$24*$B$29*J37,MAX($B$11*$H$3*$E$25,$B$11*$H$3*$B$24*J37/$B$38))</f>
        <v>9.3512800970143556E-2</v>
      </c>
      <c r="M37" s="47">
        <f>IF($E$24=aux!$T$26,"",L37*981*K37^2/(4*PI()^2))</f>
        <v>1.6788743254566385</v>
      </c>
      <c r="N37" s="68">
        <f>IF($E$24=aux!$T$26,"",L37*9.81*K37/2*PI())</f>
        <v>1.2248386316837707</v>
      </c>
    </row>
    <row r="38" spans="1:14" x14ac:dyDescent="0.25">
      <c r="A38" s="52" t="s">
        <v>110</v>
      </c>
      <c r="B38" s="29">
        <f>IF(E24=aux!T25,1,IF(B31=aux!F4,IF(H2=aux!A12,1.5,MAX(B35*B36,1.5)),B37))</f>
        <v>1</v>
      </c>
      <c r="J38" s="21">
        <f>IF(K38&lt;$H$6,IF($E$24=aux!$T$25,(1+K38/$H$6*($B$29*$H$11-1))/$B$29,(2/3+K38/$H$6*($H$11/$B$38-2/3))*$B$38),IF(K38&lt;$H$7,$H$11,IF(K38&lt;$H$8,$H$11*$H$7/K38,$H$11*$H$7*$H$8/K38^2)))</f>
        <v>0.7142857142857143</v>
      </c>
      <c r="K38" s="18">
        <v>0.875</v>
      </c>
      <c r="L38" s="19">
        <f>IF($E$24=aux!$T$25,$B$11*$H$3*$B$24*$B$29*J38,MAX($B$11*$H$3*$E$25,$B$11*$H$3*$B$24*J38/$B$38))</f>
        <v>9.0841006656710882E-2</v>
      </c>
      <c r="M38" s="47">
        <f>IF($E$24=aux!$T$26,"",L38*981*K38^2/(4*PI()^2))</f>
        <v>1.7282529820877164</v>
      </c>
      <c r="N38" s="68">
        <f>IF($E$24=aux!$T$26,"",L38*9.81*K38/2*PI())</f>
        <v>1.2248386316837709</v>
      </c>
    </row>
    <row r="39" spans="1:14" x14ac:dyDescent="0.25">
      <c r="J39" s="21">
        <f>IF(K39&lt;$H$6,IF($E$24=aux!$T$25,(1+K39/$H$6*($B$29*$H$11-1))/$B$29,(2/3+K39/$H$6*($H$11/$B$38-2/3))*$B$38),IF(K39&lt;$H$7,$H$11,IF(K39&lt;$H$8,$H$11*$H$7/K39,$H$11*$H$7*$H$8/K39^2)))</f>
        <v>0.69444444444444442</v>
      </c>
      <c r="K39" s="18">
        <v>0.9</v>
      </c>
      <c r="L39" s="19">
        <f>IF($E$24=aux!$T$25,$B$11*$H$3*$B$24*$B$29*J39,MAX($B$11*$H$3*$E$25,$B$11*$H$3*$B$24*J39/$B$38))</f>
        <v>8.831764536069113E-2</v>
      </c>
      <c r="M39" s="47">
        <f>IF($E$24=aux!$T$26,"",L39*981*K39^2/(4*PI()^2))</f>
        <v>1.7776316387187936</v>
      </c>
      <c r="N39" s="68">
        <f>IF($E$24=aux!$T$26,"",L39*9.81*K39/2*PI())</f>
        <v>1.2248386316837707</v>
      </c>
    </row>
    <row r="40" spans="1:14" x14ac:dyDescent="0.25">
      <c r="J40" s="21">
        <f>IF(K40&lt;$H$6,IF($E$24=aux!$T$25,(1+K40/$H$6*($B$29*$H$11-1))/$B$29,(2/3+K40/$H$6*($H$11/$B$38-2/3))*$B$38),IF(K40&lt;$H$7,$H$11,IF(K40&lt;$H$8,$H$11*$H$7/K40,$H$11*$H$7*$H$8/K40^2)))</f>
        <v>0.67567567567567566</v>
      </c>
      <c r="K40" s="18">
        <v>0.92500000000000004</v>
      </c>
      <c r="L40" s="19">
        <f>IF($E$24=aux!$T$25,$B$11*$H$3*$B$24*$B$29*J40,MAX($B$11*$H$3*$E$25,$B$11*$H$3*$B$24*J40/$B$38))</f>
        <v>8.5930681972564343E-2</v>
      </c>
      <c r="M40" s="47">
        <f>IF($E$24=aux!$T$26,"",L40*981*K40^2/(4*PI()^2))</f>
        <v>1.8270102953498717</v>
      </c>
      <c r="N40" s="68">
        <f>IF($E$24=aux!$T$26,"",L40*9.81*K40/2*PI())</f>
        <v>1.2248386316837707</v>
      </c>
    </row>
    <row r="41" spans="1:14" x14ac:dyDescent="0.25">
      <c r="J41" s="21">
        <f>IF(K41&lt;$H$6,IF($E$24=aux!$T$25,(1+K41/$H$6*($B$29*$H$11-1))/$B$29,(2/3+K41/$H$6*($H$11/$B$38-2/3))*$B$38),IF(K41&lt;$H$7,$H$11,IF(K41&lt;$H$8,$H$11*$H$7/K41,$H$11*$H$7*$H$8/K41^2)))</f>
        <v>0.65789473684210531</v>
      </c>
      <c r="K41" s="18">
        <v>0.95</v>
      </c>
      <c r="L41" s="19">
        <f>IF($E$24=aux!$T$25,$B$11*$H$3*$B$24*$B$29*J41,MAX($B$11*$H$3*$E$25,$B$11*$H$3*$B$24*J41/$B$38))</f>
        <v>8.366934823644423E-2</v>
      </c>
      <c r="M41" s="47">
        <f>IF($E$24=aux!$T$26,"",L41*981*K41^2/(4*PI()^2))</f>
        <v>1.8763889519809489</v>
      </c>
      <c r="N41" s="68">
        <f>IF($E$24=aux!$T$26,"",L41*9.81*K41/2*PI())</f>
        <v>1.2248386316837707</v>
      </c>
    </row>
    <row r="42" spans="1:14" x14ac:dyDescent="0.25">
      <c r="J42" s="21">
        <f>IF(K42&lt;$H$6,IF($E$24=aux!$T$25,(1+K42/$H$6*($B$29*$H$11-1))/$B$29,(2/3+K42/$H$6*($H$11/$B$38-2/3))*$B$38),IF(K42&lt;$H$7,$H$11,IF(K42&lt;$H$8,$H$11*$H$7/K42,$H$11*$H$7*$H$8/K42^2)))</f>
        <v>0.64102564102564108</v>
      </c>
      <c r="K42" s="18">
        <v>0.97499999999999998</v>
      </c>
      <c r="L42" s="19">
        <f>IF($E$24=aux!$T$25,$B$11*$H$3*$B$24*$B$29*J42,MAX($B$11*$H$3*$E$25,$B$11*$H$3*$B$24*J42/$B$38))</f>
        <v>8.1523980332945667E-2</v>
      </c>
      <c r="M42" s="47">
        <f>IF($E$24=aux!$T$26,"",L42*981*K42^2/(4*PI()^2))</f>
        <v>1.925767608612027</v>
      </c>
      <c r="N42" s="68">
        <f>IF($E$24=aux!$T$26,"",L42*9.81*K42/2*PI())</f>
        <v>1.2248386316837707</v>
      </c>
    </row>
    <row r="43" spans="1:14" x14ac:dyDescent="0.25">
      <c r="J43" s="21">
        <f>IF(K43&lt;$H$6,IF($E$24=aux!$T$25,(1+K43/$H$6*($B$29*$H$11-1))/$B$29,(2/3+K43/$H$6*($H$11/$B$38-2/3))*$B$38),IF(K43&lt;$H$7,$H$11,IF(K43&lt;$H$8,$H$11*$H$7/K43,$H$11*$H$7*$H$8/K43^2)))</f>
        <v>0.625</v>
      </c>
      <c r="K43" s="18">
        <v>1</v>
      </c>
      <c r="L43" s="19">
        <f>IF($E$24=aux!$T$25,$B$11*$H$3*$B$24*$B$29*J43,MAX($B$11*$H$3*$E$25,$B$11*$H$3*$B$24*J43/$B$38))</f>
        <v>7.9485880824622018E-2</v>
      </c>
      <c r="M43" s="47">
        <f>IF($E$24=aux!$T$26,"",L43*981*K43^2/(4*PI()^2))</f>
        <v>1.9751462652431042</v>
      </c>
      <c r="N43" s="68">
        <f>IF($E$24=aux!$T$26,"",L43*9.81*K43/2*PI())</f>
        <v>1.2248386316837707</v>
      </c>
    </row>
    <row r="44" spans="1:14" x14ac:dyDescent="0.25">
      <c r="J44" s="21">
        <f>IF(K44&lt;$H$6,IF($E$24=aux!$T$25,(1+K44/$H$6*($B$29*$H$11-1))/$B$29,(2/3+K44/$H$6*($H$11/$B$38-2/3))*$B$38),IF(K44&lt;$H$7,$H$11,IF(K44&lt;$H$8,$H$11*$H$7/K44,$H$11*$H$7*$H$8/K44^2)))</f>
        <v>0.60975609756097571</v>
      </c>
      <c r="K44" s="18">
        <v>1.0249999999999999</v>
      </c>
      <c r="L44" s="19">
        <f>IF($E$24=aux!$T$25,$B$11*$H$3*$B$24*$B$29*J44,MAX($B$11*$H$3*$E$25,$B$11*$H$3*$B$24*J44/$B$38))</f>
        <v>7.7547200804509289E-2</v>
      </c>
      <c r="M44" s="47">
        <f>IF($E$24=aux!$T$26,"",L44*981*K44^2/(4*PI()^2))</f>
        <v>2.0245249218741814</v>
      </c>
      <c r="N44" s="68">
        <f>IF($E$24=aux!$T$26,"",L44*9.81*K44/2*PI())</f>
        <v>1.2248386316837707</v>
      </c>
    </row>
    <row r="45" spans="1:14" x14ac:dyDescent="0.25">
      <c r="J45" s="21">
        <f>IF(K45&lt;$H$6,IF($E$24=aux!$T$25,(1+K45/$H$6*($B$29*$H$11-1))/$B$29,(2/3+K45/$H$6*($H$11/$B$38-2/3))*$B$38),IF(K45&lt;$H$7,$H$11,IF(K45&lt;$H$8,$H$11*$H$7/K45,$H$11*$H$7*$H$8/K45^2)))</f>
        <v>0.59523809523809523</v>
      </c>
      <c r="K45" s="18">
        <v>1.05</v>
      </c>
      <c r="L45" s="19">
        <f>IF($E$24=aux!$T$25,$B$11*$H$3*$B$24*$B$29*J45,MAX($B$11*$H$3*$E$25,$B$11*$H$3*$B$24*J45/$B$38))</f>
        <v>7.5700838880592397E-2</v>
      </c>
      <c r="M45" s="47">
        <f>IF($E$24=aux!$T$26,"",L45*981*K45^2/(4*PI()^2))</f>
        <v>2.0739035785052593</v>
      </c>
      <c r="N45" s="68">
        <f>IF($E$24=aux!$T$26,"",L45*9.81*K45/2*PI())</f>
        <v>1.2248386316837707</v>
      </c>
    </row>
    <row r="46" spans="1:14" x14ac:dyDescent="0.25">
      <c r="J46" s="21">
        <f>IF(K46&lt;$H$6,IF($E$24=aux!$T$25,(1+K46/$H$6*($B$29*$H$11-1))/$B$29,(2/3+K46/$H$6*($H$11/$B$38-2/3))*$B$38),IF(K46&lt;$H$7,$H$11,IF(K46&lt;$H$8,$H$11*$H$7/K46,$H$11*$H$7*$H$8/K46^2)))</f>
        <v>0.58139534883720934</v>
      </c>
      <c r="K46" s="18">
        <v>1.075</v>
      </c>
      <c r="L46" s="19">
        <f>IF($E$24=aux!$T$25,$B$11*$H$3*$B$24*$B$29*J46,MAX($B$11*$H$3*$E$25,$B$11*$H$3*$B$24*J46/$B$38))</f>
        <v>7.3940354255462346E-2</v>
      </c>
      <c r="M46" s="47">
        <f>IF($E$24=aux!$T$26,"",L46*981*K46^2/(4*PI()^2))</f>
        <v>2.1232822351363367</v>
      </c>
      <c r="N46" s="68">
        <f>IF($E$24=aux!$T$26,"",L46*9.81*K46/2*PI())</f>
        <v>1.2248386316837707</v>
      </c>
    </row>
    <row r="47" spans="1:14" x14ac:dyDescent="0.25">
      <c r="J47" s="21">
        <f>IF(K47&lt;$H$6,IF($E$24=aux!$T$25,(1+K47/$H$6*($B$29*$H$11-1))/$B$29,(2/3+K47/$H$6*($H$11/$B$38-2/3))*$B$38),IF(K47&lt;$H$7,$H$11,IF(K47&lt;$H$8,$H$11*$H$7/K47,$H$11*$H$7*$H$8/K47^2)))</f>
        <v>0.56818181818181812</v>
      </c>
      <c r="K47" s="18">
        <v>1.1000000000000001</v>
      </c>
      <c r="L47" s="19">
        <f>IF($E$24=aux!$T$25,$B$11*$H$3*$B$24*$B$29*J47,MAX($B$11*$H$3*$E$25,$B$11*$H$3*$B$24*J47/$B$38))</f>
        <v>7.2259891658747272E-2</v>
      </c>
      <c r="M47" s="47">
        <f>IF($E$24=aux!$T$26,"",L47*981*K47^2/(4*PI()^2))</f>
        <v>2.1726608917674146</v>
      </c>
      <c r="N47" s="68">
        <f>IF($E$24=aux!$T$26,"",L47*9.81*K47/2*PI())</f>
        <v>1.2248386316837707</v>
      </c>
    </row>
    <row r="48" spans="1:14" x14ac:dyDescent="0.25">
      <c r="J48" s="21">
        <f>IF(K48&lt;$H$6,IF($E$24=aux!$T$25,(1+K48/$H$6*($B$29*$H$11-1))/$B$29,(2/3+K48/$H$6*($H$11/$B$38-2/3))*$B$38),IF(K48&lt;$H$7,$H$11,IF(K48&lt;$H$8,$H$11*$H$7/K48,$H$11*$H$7*$H$8/K48^2)))</f>
        <v>0.55555555555555558</v>
      </c>
      <c r="K48" s="18">
        <v>1.125</v>
      </c>
      <c r="L48" s="19">
        <f>IF($E$24=aux!$T$25,$B$11*$H$3*$B$24*$B$29*J48,MAX($B$11*$H$3*$E$25,$B$11*$H$3*$B$24*J48/$B$38))</f>
        <v>7.0654116288552907E-2</v>
      </c>
      <c r="M48" s="47">
        <f>IF($E$24=aux!$T$26,"",L48*981*K48^2/(4*PI()^2))</f>
        <v>2.2220395483984925</v>
      </c>
      <c r="N48" s="68">
        <f>IF($E$24=aux!$T$26,"",L48*9.81*K48/2*PI())</f>
        <v>1.2248386316837709</v>
      </c>
    </row>
    <row r="49" spans="10:14" x14ac:dyDescent="0.25">
      <c r="J49" s="21">
        <f>IF(K49&lt;$H$6,IF($E$24=aux!$T$25,(1+K49/$H$6*($B$29*$H$11-1))/$B$29,(2/3+K49/$H$6*($H$11/$B$38-2/3))*$B$38),IF(K49&lt;$H$7,$H$11,IF(K49&lt;$H$8,$H$11*$H$7/K49,$H$11*$H$7*$H$8/K49^2)))</f>
        <v>0.5434782608695653</v>
      </c>
      <c r="K49" s="18">
        <v>1.1499999999999999</v>
      </c>
      <c r="L49" s="19">
        <f>IF($E$24=aux!$T$25,$B$11*$H$3*$B$24*$B$29*J49,MAX($B$11*$H$3*$E$25,$B$11*$H$3*$B$24*J49/$B$38))</f>
        <v>6.9118157238801756E-2</v>
      </c>
      <c r="M49" s="47">
        <f>IF($E$24=aux!$T$26,"",L49*981*K49^2/(4*PI()^2))</f>
        <v>2.2714182050295695</v>
      </c>
      <c r="N49" s="68">
        <f>IF($E$24=aux!$T$26,"",L49*9.81*K49/2*PI())</f>
        <v>1.2248386316837707</v>
      </c>
    </row>
    <row r="50" spans="10:14" x14ac:dyDescent="0.25">
      <c r="J50" s="21">
        <f>IF(K50&lt;$H$6,IF($E$24=aux!$T$25,(1+K50/$H$6*($B$29*$H$11-1))/$B$29,(2/3+K50/$H$6*($H$11/$B$38-2/3))*$B$38),IF(K50&lt;$H$7,$H$11,IF(K50&lt;$H$8,$H$11*$H$7/K50,$H$11*$H$7*$H$8/K50^2)))</f>
        <v>0.53191489361702127</v>
      </c>
      <c r="K50" s="18">
        <v>1.175</v>
      </c>
      <c r="L50" s="19">
        <f>IF($E$24=aux!$T$25,$B$11*$H$3*$B$24*$B$29*J50,MAX($B$11*$H$3*$E$25,$B$11*$H$3*$B$24*J50/$B$38))</f>
        <v>6.7647558148614478E-2</v>
      </c>
      <c r="M50" s="47">
        <f>IF($E$24=aux!$T$26,"",L50*981*K50^2/(4*PI()^2))</f>
        <v>2.3207968616606474</v>
      </c>
      <c r="N50" s="68">
        <f>IF($E$24=aux!$T$26,"",L50*9.81*K50/2*PI())</f>
        <v>1.2248386316837707</v>
      </c>
    </row>
    <row r="51" spans="10:14" x14ac:dyDescent="0.25">
      <c r="J51" s="21">
        <f>IF(K51&lt;$H$6,IF($E$24=aux!$T$25,(1+K51/$H$6*($B$29*$H$11-1))/$B$29,(2/3+K51/$H$6*($H$11/$B$38-2/3))*$B$38),IF(K51&lt;$H$7,$H$11,IF(K51&lt;$H$8,$H$11*$H$7/K51,$H$11*$H$7*$H$8/K51^2)))</f>
        <v>0.52083333333333337</v>
      </c>
      <c r="K51" s="18">
        <v>1.2</v>
      </c>
      <c r="L51" s="19">
        <f>IF($E$24=aux!$T$25,$B$11*$H$3*$B$24*$B$29*J51,MAX($B$11*$H$3*$E$25,$B$11*$H$3*$B$24*J51/$B$38))</f>
        <v>6.6238234020518344E-2</v>
      </c>
      <c r="M51" s="47">
        <f>IF($E$24=aux!$T$26,"",L51*981*K51^2/(4*PI()^2))</f>
        <v>2.3701755182917248</v>
      </c>
      <c r="N51" s="68">
        <f>IF($E$24=aux!$T$26,"",L51*9.81*K51/2*PI())</f>
        <v>1.2248386316837707</v>
      </c>
    </row>
    <row r="52" spans="10:14" x14ac:dyDescent="0.25">
      <c r="J52" s="21">
        <f>IF(K52&lt;$H$6,IF($E$24=aux!$T$25,(1+K52/$H$6*($B$29*$H$11-1))/$B$29,(2/3+K52/$H$6*($H$11/$B$38-2/3))*$B$38),IF(K52&lt;$H$7,$H$11,IF(K52&lt;$H$8,$H$11*$H$7/K52,$H$11*$H$7*$H$8/K52^2)))</f>
        <v>0.49979175343606819</v>
      </c>
      <c r="K52" s="18">
        <v>1.2250000000000001</v>
      </c>
      <c r="L52" s="19">
        <f>IF($E$24=aux!$T$25,$B$11*$H$3*$B$24*$B$29*J52,MAX($B$11*$H$3*$E$25,$B$11*$H$3*$B$24*J52/$B$38))</f>
        <v>6.3562220401197092E-2</v>
      </c>
      <c r="M52" s="47">
        <f>IF($E$24=aux!$T$26,"",L52*981*K52^2/(4*PI()^2))</f>
        <v>2.3701755182917243</v>
      </c>
      <c r="N52" s="68">
        <f>IF($E$24=aux!$T$26,"",L52*9.81*K52/2*PI())</f>
        <v>1.1998419249147139</v>
      </c>
    </row>
    <row r="53" spans="10:14" x14ac:dyDescent="0.25">
      <c r="J53" s="21">
        <f>IF(K53&lt;$H$6,IF($E$24=aux!$T$25,(1+K53/$H$6*($B$29*$H$11-1))/$B$29,(2/3+K53/$H$6*($H$11/$B$38-2/3))*$B$38),IF(K53&lt;$H$7,$H$11,IF(K53&lt;$H$8,$H$11*$H$7/K53,$H$11*$H$7*$H$8/K53^2)))</f>
        <v>0.48</v>
      </c>
      <c r="K53" s="18">
        <v>1.25</v>
      </c>
      <c r="L53" s="19">
        <f>IF($E$24=aux!$T$25,$B$11*$H$3*$B$24*$B$29*J53,MAX($B$11*$H$3*$E$25,$B$11*$H$3*$B$24*J53/$B$38))</f>
        <v>6.1045156473309707E-2</v>
      </c>
      <c r="M53" s="47">
        <f>IF($E$24=aux!$T$26,"",L53*981*K53^2/(4*PI()^2))</f>
        <v>2.3701755182917248</v>
      </c>
      <c r="N53" s="68">
        <f>IF($E$24=aux!$T$26,"",L53*9.81*K53/2*PI())</f>
        <v>1.17584508641642</v>
      </c>
    </row>
    <row r="54" spans="10:14" x14ac:dyDescent="0.25">
      <c r="J54" s="21">
        <f>IF(K54&lt;$H$6,IF($E$24=aux!$T$25,(1+K54/$H$6*($B$29*$H$11-1))/$B$29,(2/3+K54/$H$6*($H$11/$B$38-2/3))*$B$38),IF(K54&lt;$H$7,$H$11,IF(K54&lt;$H$8,$H$11*$H$7/K54,$H$11*$H$7*$H$8/K54^2)))</f>
        <v>0.46136101499423304</v>
      </c>
      <c r="K54" s="18">
        <v>1.2749999999999999</v>
      </c>
      <c r="L54" s="19">
        <f>IF($E$24=aux!$T$25,$B$11*$H$3*$B$24*$B$29*J54,MAX($B$11*$H$3*$E$25,$B$11*$H$3*$B$24*J54/$B$38))</f>
        <v>5.8674698647933211E-2</v>
      </c>
      <c r="M54" s="47">
        <f>IF($E$24=aux!$T$26,"",L54*981*K54^2/(4*PI()^2))</f>
        <v>2.3701755182917248</v>
      </c>
      <c r="N54" s="68">
        <f>IF($E$24=aux!$T$26,"",L54*9.81*K54/2*PI())</f>
        <v>1.1527893004082548</v>
      </c>
    </row>
    <row r="55" spans="10:14" x14ac:dyDescent="0.25">
      <c r="J55" s="21">
        <f>IF(K55&lt;$H$6,IF($E$24=aux!$T$25,(1+K55/$H$6*($B$29*$H$11-1))/$B$29,(2/3+K55/$H$6*($H$11/$B$38-2/3))*$B$38),IF(K55&lt;$H$7,$H$11,IF(K55&lt;$H$8,$H$11*$H$7/K55,$H$11*$H$7*$H$8/K55^2)))</f>
        <v>0.44378698224852065</v>
      </c>
      <c r="K55" s="18">
        <v>1.3</v>
      </c>
      <c r="L55" s="19">
        <f>IF($E$24=aux!$T$25,$B$11*$H$3*$B$24*$B$29*J55,MAX($B$11*$H$3*$E$25,$B$11*$H$3*$B$24*J55/$B$38))</f>
        <v>5.6439678692039294E-2</v>
      </c>
      <c r="M55" s="47">
        <f>IF($E$24=aux!$T$26,"",L55*981*K55^2/(4*PI()^2))</f>
        <v>2.3701755182917248</v>
      </c>
      <c r="N55" s="68">
        <f>IF($E$24=aux!$T$26,"",L55*9.81*K55/2*PI())</f>
        <v>1.1306202754004038</v>
      </c>
    </row>
    <row r="56" spans="10:14" x14ac:dyDescent="0.25">
      <c r="J56" s="21">
        <f>IF(K56&lt;$H$6,IF($E$24=aux!$T$25,(1+K56/$H$6*($B$29*$H$11-1))/$B$29,(2/3+K56/$H$6*($H$11/$B$38-2/3))*$B$38),IF(K56&lt;$H$7,$H$11,IF(K56&lt;$H$8,$H$11*$H$7/K56,$H$11*$H$7*$H$8/K56^2)))</f>
        <v>0.42719829120683517</v>
      </c>
      <c r="K56" s="18">
        <v>1.325</v>
      </c>
      <c r="L56" s="19">
        <f>IF($E$24=aux!$T$25,$B$11*$H$3*$B$24*$B$29*J56,MAX($B$11*$H$3*$E$25,$B$11*$H$3*$B$24*J56/$B$38))</f>
        <v>5.4329971941357871E-2</v>
      </c>
      <c r="M56" s="47">
        <f>IF($E$24=aux!$T$26,"",L56*981*K56^2/(4*PI()^2))</f>
        <v>2.3701755182917248</v>
      </c>
      <c r="N56" s="68">
        <f>IF($E$24=aux!$T$26,"",L56*9.81*K56/2*PI())</f>
        <v>1.1092878173739811</v>
      </c>
    </row>
    <row r="57" spans="10:14" x14ac:dyDescent="0.25">
      <c r="J57" s="21">
        <f>IF(K57&lt;$H$6,IF($E$24=aux!$T$25,(1+K57/$H$6*($B$29*$H$11-1))/$B$29,(2/3+K57/$H$6*($H$11/$B$38-2/3))*$B$38),IF(K57&lt;$H$7,$H$11,IF(K57&lt;$H$8,$H$11*$H$7/K57,$H$11*$H$7*$H$8/K57^2)))</f>
        <v>0.41152263374485593</v>
      </c>
      <c r="K57" s="18">
        <v>1.35</v>
      </c>
      <c r="L57" s="19">
        <f>IF($E$24=aux!$T$25,$B$11*$H$3*$B$24*$B$29*J57,MAX($B$11*$H$3*$E$25,$B$11*$H$3*$B$24*J57/$B$38))</f>
        <v>5.2336382435965105E-2</v>
      </c>
      <c r="M57" s="47">
        <f>IF($E$24=aux!$T$26,"",L57*981*K57^2/(4*PI()^2))</f>
        <v>2.3701755182917248</v>
      </c>
      <c r="N57" s="68">
        <f>IF($E$24=aux!$T$26,"",L57*9.81*K57/2*PI())</f>
        <v>1.0887454503855738</v>
      </c>
    </row>
    <row r="58" spans="10:14" x14ac:dyDescent="0.25">
      <c r="J58" s="21">
        <f>IF(K58&lt;$H$6,IF($E$24=aux!$T$25,(1+K58/$H$6*($B$29*$H$11-1))/$B$29,(2/3+K58/$H$6*($H$11/$B$38-2/3))*$B$38),IF(K58&lt;$H$7,$H$11,IF(K58&lt;$H$8,$H$11*$H$7/K58,$H$11*$H$7*$H$8/K58^2)))</f>
        <v>0.39669421487603307</v>
      </c>
      <c r="K58" s="18">
        <v>1.375</v>
      </c>
      <c r="L58" s="19">
        <f>IF($E$24=aux!$T$25,$B$11*$H$3*$B$24*$B$29*J58,MAX($B$11*$H$3*$E$25,$B$11*$H$3*$B$24*J58/$B$38))</f>
        <v>5.0450542539925376E-2</v>
      </c>
      <c r="M58" s="47">
        <f>IF($E$24=aux!$T$26,"",L58*981*K58^2/(4*PI()^2))</f>
        <v>2.3701755182917248</v>
      </c>
      <c r="N58" s="68">
        <f>IF($E$24=aux!$T$26,"",L58*9.81*K58/2*PI())</f>
        <v>1.0689500785603818</v>
      </c>
    </row>
    <row r="59" spans="10:14" x14ac:dyDescent="0.25">
      <c r="J59" s="21">
        <f>IF(K59&lt;$H$6,IF($E$24=aux!$T$25,(1+K59/$H$6*($B$29*$H$11-1))/$B$29,(2/3+K59/$H$6*($H$11/$B$38-2/3))*$B$38),IF(K59&lt;$H$7,$H$11,IF(K59&lt;$H$8,$H$11*$H$7/K59,$H$11*$H$7*$H$8/K59^2)))</f>
        <v>0.38265306122448983</v>
      </c>
      <c r="K59" s="18">
        <v>1.4</v>
      </c>
      <c r="L59" s="19">
        <f>IF($E$24=aux!$T$25,$B$11*$H$3*$B$24*$B$29*J59,MAX($B$11*$H$3*$E$25,$B$11*$H$3*$B$24*J59/$B$38))</f>
        <v>4.8664824994666546E-2</v>
      </c>
      <c r="M59" s="47">
        <f>IF($E$24=aux!$T$26,"",L59*981*K59^2/(4*PI()^2))</f>
        <v>2.3701755182917248</v>
      </c>
      <c r="N59" s="68">
        <f>IF($E$24=aux!$T$26,"",L59*9.81*K59/2*PI())</f>
        <v>1.049861684300375</v>
      </c>
    </row>
    <row r="60" spans="10:14" x14ac:dyDescent="0.25">
      <c r="J60" s="21">
        <f>IF(K60&lt;$H$6,IF($E$24=aux!$T$25,(1+K60/$H$6*($B$29*$H$11-1))/$B$29,(2/3+K60/$H$6*($H$11/$B$38-2/3))*$B$38),IF(K60&lt;$H$7,$H$11,IF(K60&lt;$H$8,$H$11*$H$7/K60,$H$11*$H$7*$H$8/K60^2)))</f>
        <v>0.36934441366574328</v>
      </c>
      <c r="K60" s="18">
        <v>1.425</v>
      </c>
      <c r="L60" s="19">
        <f>IF($E$24=aux!$T$25,$B$11*$H$3*$B$24*$B$29*J60,MAX($B$11*$H$3*$E$25,$B$11*$H$3*$B$24*J60/$B$38))</f>
        <v>4.6972265676600261E-2</v>
      </c>
      <c r="M60" s="47">
        <f>IF($E$24=aux!$T$26,"",L60*981*K60^2/(4*PI()^2))</f>
        <v>2.3701755182917243</v>
      </c>
      <c r="N60" s="68">
        <f>IF($E$24=aux!$T$26,"",L60*9.81*K60/2*PI())</f>
        <v>1.0314430582600174</v>
      </c>
    </row>
    <row r="61" spans="10:14" x14ac:dyDescent="0.25">
      <c r="J61" s="21">
        <f>IF(K61&lt;$H$6,IF($E$24=aux!$T$25,(1+K61/$H$6*($B$29*$H$11-1))/$B$29,(2/3+K61/$H$6*($H$11/$B$38-2/3))*$B$38),IF(K61&lt;$H$7,$H$11,IF(K61&lt;$H$8,$H$11*$H$7/K61,$H$11*$H$7*$H$8/K61^2)))</f>
        <v>0.356718192627824</v>
      </c>
      <c r="K61" s="18">
        <v>1.45</v>
      </c>
      <c r="L61" s="19">
        <f>IF($E$24=aux!$T$25,$B$11*$H$3*$B$24*$B$29*J61,MAX($B$11*$H$3*$E$25,$B$11*$H$3*$B$24*J61/$B$38))</f>
        <v>4.5366495595503646E-2</v>
      </c>
      <c r="M61" s="47">
        <f>IF($E$24=aux!$T$26,"",L61*981*K61^2/(4*PI()^2))</f>
        <v>2.3701755182917248</v>
      </c>
      <c r="N61" s="68">
        <f>IF($E$24=aux!$T$26,"",L61*9.81*K61/2*PI())</f>
        <v>1.0136595572555345</v>
      </c>
    </row>
    <row r="62" spans="10:14" x14ac:dyDescent="0.25">
      <c r="J62" s="21">
        <f>IF(K62&lt;$H$6,IF($E$24=aux!$T$25,(1+K62/$H$6*($B$29*$H$11-1))/$B$29,(2/3+K62/$H$6*($H$11/$B$38-2/3))*$B$38),IF(K62&lt;$H$7,$H$11,IF(K62&lt;$H$8,$H$11*$H$7/K62,$H$11*$H$7*$H$8/K62^2)))</f>
        <v>0.34472852628555012</v>
      </c>
      <c r="K62" s="18">
        <v>1.4750000000000001</v>
      </c>
      <c r="L62" s="19">
        <f>IF($E$24=aux!$T$25,$B$11*$H$3*$B$24*$B$29*J62,MAX($B$11*$H$3*$E$25,$B$11*$H$3*$B$24*J62/$B$38))</f>
        <v>4.38416808914893E-2</v>
      </c>
      <c r="M62" s="47">
        <f>IF($E$24=aux!$T$26,"",L62*981*K62^2/(4*PI()^2))</f>
        <v>2.3701755182917248</v>
      </c>
      <c r="N62" s="68">
        <f>IF($E$24=aux!$T$26,"",L62*9.81*K62/2*PI())</f>
        <v>0.99647888679357621</v>
      </c>
    </row>
    <row r="63" spans="10:14" x14ac:dyDescent="0.25">
      <c r="J63" s="21">
        <f>IF(K63&lt;$H$6,IF($E$24=aux!$T$25,(1+K63/$H$6*($B$29*$H$11-1))/$B$29,(2/3+K63/$H$6*($H$11/$B$38-2/3))*$B$38),IF(K63&lt;$H$7,$H$11,IF(K63&lt;$H$8,$H$11*$H$7/K63,$H$11*$H$7*$H$8/K63^2)))</f>
        <v>0.33333333333333331</v>
      </c>
      <c r="K63" s="18">
        <v>1.5</v>
      </c>
      <c r="L63" s="19">
        <f>IF($E$24=aux!$T$25,$B$11*$H$3*$B$24*$B$29*J63,MAX($B$11*$H$3*$E$25,$B$11*$H$3*$B$24*J63/$B$38))</f>
        <v>4.2392469773131741E-2</v>
      </c>
      <c r="M63" s="47">
        <f>IF($E$24=aux!$T$26,"",L63*981*K63^2/(4*PI()^2))</f>
        <v>2.3701755182917248</v>
      </c>
      <c r="N63" s="68">
        <f>IF($E$24=aux!$T$26,"",L63*9.81*K63/2*PI())</f>
        <v>0.9798709053470166</v>
      </c>
    </row>
    <row r="64" spans="10:14" x14ac:dyDescent="0.25">
      <c r="J64" s="21">
        <f>IF(K64&lt;$H$6,IF($E$24=aux!$T$25,(1+K64/$H$6*($B$29*$H$11-1))/$B$29,(2/3+K64/$H$6*($H$11/$B$38-2/3))*$B$38),IF(K64&lt;$H$7,$H$11,IF(K64&lt;$H$8,$H$11*$H$7/K64,$H$11*$H$7*$H$8/K64^2)))</f>
        <v>0.32249395323837682</v>
      </c>
      <c r="K64" s="18">
        <v>1.5249999999999999</v>
      </c>
      <c r="L64" s="19">
        <f>IF($E$24=aux!$T$25,$B$11*$H$3*$B$24*$B$29*J64,MAX($B$11*$H$3*$E$25,$B$11*$H$3*$B$24*J64/$B$38))</f>
        <v>4.1013945494026954E-2</v>
      </c>
      <c r="M64" s="47">
        <f>IF($E$24=aux!$T$26,"",L64*981*K64^2/(4*PI()^2))</f>
        <v>2.3701755182917248</v>
      </c>
      <c r="N64" s="68">
        <f>IF($E$24=aux!$T$26,"",L64*9.81*K64/2*PI())</f>
        <v>0.96380744788231154</v>
      </c>
    </row>
    <row r="65" spans="10:14" x14ac:dyDescent="0.25">
      <c r="J65" s="21">
        <f>IF(K65&lt;$H$6,IF($E$24=aux!$T$25,(1+K65/$H$6*($B$29*$H$11-1))/$B$29,(2/3+K65/$H$6*($H$11/$B$38-2/3))*$B$38),IF(K65&lt;$H$7,$H$11,IF(K65&lt;$H$8,$H$11*$H$7/K65,$H$11*$H$7*$H$8/K65^2)))</f>
        <v>0.31217481789802287</v>
      </c>
      <c r="K65" s="18">
        <v>1.55</v>
      </c>
      <c r="L65" s="19">
        <f>IF($E$24=aux!$T$25,$B$11*$H$3*$B$24*$B$29*J65,MAX($B$11*$H$3*$E$25,$B$11*$H$3*$B$24*J65/$B$38))</f>
        <v>3.9701584595024521E-2</v>
      </c>
      <c r="M65" s="47">
        <f>IF($E$24=aux!$T$26,"",L65*981*K65^2/(4*PI()^2))</f>
        <v>2.3701755182917252</v>
      </c>
      <c r="N65" s="68">
        <f>IF($E$24=aux!$T$26,"",L65*9.81*K65/2*PI())</f>
        <v>0.94826216646485473</v>
      </c>
    </row>
    <row r="66" spans="10:14" x14ac:dyDescent="0.25">
      <c r="J66" s="21">
        <f>IF(K66&lt;$H$6,IF($E$24=aux!$T$25,(1+K66/$H$6*($B$29*$H$11-1))/$B$29,(2/3+K66/$H$6*($H$11/$B$38-2/3))*$B$38),IF(K66&lt;$H$7,$H$11,IF(K66&lt;$H$8,$H$11*$H$7/K66,$H$11*$H$7*$H$8/K66^2)))</f>
        <v>0.30234315948601664</v>
      </c>
      <c r="K66" s="18">
        <v>1.575</v>
      </c>
      <c r="L66" s="19">
        <f>IF($E$24=aux!$T$25,$B$11*$H$3*$B$24*$B$29*J66,MAX($B$11*$H$3*$E$25,$B$11*$H$3*$B$24*J66/$B$38))</f>
        <v>3.8451219748872327E-2</v>
      </c>
      <c r="M66" s="47">
        <f>IF($E$24=aux!$T$26,"",L66*981*K66^2/(4*PI()^2))</f>
        <v>2.3701755182917248</v>
      </c>
      <c r="N66" s="68">
        <f>IF($E$24=aux!$T$26,"",L66*9.81*K66/2*PI())</f>
        <v>0.9332103860447778</v>
      </c>
    </row>
    <row r="67" spans="10:14" x14ac:dyDescent="0.25">
      <c r="J67" s="21">
        <f>IF(K67&lt;$H$6,IF($E$24=aux!$T$25,(1+K67/$H$6*($B$29*$H$11-1))/$B$29,(2/3+K67/$H$6*($H$11/$B$38-2/3))*$B$38),IF(K67&lt;$H$7,$H$11,IF(K67&lt;$H$8,$H$11*$H$7/K67,$H$11*$H$7*$H$8/K67^2)))</f>
        <v>0.29296874999999994</v>
      </c>
      <c r="K67" s="18">
        <v>1.6</v>
      </c>
      <c r="L67" s="19">
        <f>IF($E$24=aux!$T$25,$B$11*$H$3*$B$24*$B$29*J67,MAX($B$11*$H$3*$E$25,$B$11*$H$3*$B$24*J67/$B$38))</f>
        <v>3.725900663654156E-2</v>
      </c>
      <c r="M67" s="47">
        <f>IF($E$24=aux!$T$26,"",L67*981*K67^2/(4*PI()^2))</f>
        <v>2.3701755182917248</v>
      </c>
      <c r="N67" s="68">
        <f>IF($E$24=aux!$T$26,"",L67*9.81*K67/2*PI())</f>
        <v>0.91862897376282782</v>
      </c>
    </row>
    <row r="68" spans="10:14" x14ac:dyDescent="0.25">
      <c r="J68" s="21">
        <f>IF(K68&lt;$H$6,IF($E$24=aux!$T$25,(1+K68/$H$6*($B$29*$H$11-1))/$B$29,(2/3+K68/$H$6*($H$11/$B$38-2/3))*$B$38),IF(K68&lt;$H$7,$H$11,IF(K68&lt;$H$8,$H$11*$H$7/K68,$H$11*$H$7*$H$8/K68^2)))</f>
        <v>0.28402366863905326</v>
      </c>
      <c r="K68" s="18">
        <v>1.625</v>
      </c>
      <c r="L68" s="19">
        <f>IF($E$24=aux!$T$25,$B$11*$H$3*$B$24*$B$29*J68,MAX($B$11*$H$3*$E$25,$B$11*$H$3*$B$24*J68/$B$38))</f>
        <v>3.6121394362905151E-2</v>
      </c>
      <c r="M68" s="47">
        <f>IF($E$24=aux!$T$26,"",L68*981*K68^2/(4*PI()^2))</f>
        <v>2.3701755182917248</v>
      </c>
      <c r="N68" s="68">
        <f>IF($E$24=aux!$T$26,"",L68*9.81*K68/2*PI())</f>
        <v>0.90449622032032306</v>
      </c>
    </row>
    <row r="69" spans="10:14" x14ac:dyDescent="0.25">
      <c r="J69" s="21">
        <f>IF(K69&lt;$H$6,IF($E$24=aux!$T$25,(1+K69/$H$6*($B$29*$H$11-1))/$B$29,(2/3+K69/$H$6*($H$11/$B$38-2/3))*$B$38),IF(K69&lt;$H$7,$H$11,IF(K69&lt;$H$8,$H$11*$H$7/K69,$H$11*$H$7*$H$8/K69^2)))</f>
        <v>0.27548209366391185</v>
      </c>
      <c r="K69" s="18">
        <v>1.65</v>
      </c>
      <c r="L69" s="19">
        <f>IF($E$24=aux!$T$25,$B$11*$H$3*$B$24*$B$29*J69,MAX($B$11*$H$3*$E$25,$B$11*$H$3*$B$24*J69/$B$38))</f>
        <v>3.503509898605929E-2</v>
      </c>
      <c r="M69" s="47">
        <f>IF($E$24=aux!$T$26,"",L69*981*K69^2/(4*PI()^2))</f>
        <v>2.3701755182917248</v>
      </c>
      <c r="N69" s="68">
        <f>IF($E$24=aux!$T$26,"",L69*9.81*K69/2*PI())</f>
        <v>0.89079173213365137</v>
      </c>
    </row>
    <row r="70" spans="10:14" x14ac:dyDescent="0.25">
      <c r="J70" s="21">
        <f>IF(K70&lt;$H$6,IF($E$24=aux!$T$25,(1+K70/$H$6*($B$29*$H$11-1))/$B$29,(2/3+K70/$H$6*($H$11/$B$38-2/3))*$B$38),IF(K70&lt;$H$7,$H$11,IF(K70&lt;$H$8,$H$11*$H$7/K70,$H$11*$H$7*$H$8/K70^2)))</f>
        <v>0.26732011583871684</v>
      </c>
      <c r="K70" s="18">
        <v>1.675</v>
      </c>
      <c r="L70" s="19">
        <f>IF($E$24=aux!$T$25,$B$11*$H$3*$B$24*$B$29*J70,MAX($B$11*$H$3*$E$25,$B$11*$H$3*$B$24*J70/$B$38))</f>
        <v>3.3997079791328641E-2</v>
      </c>
      <c r="M70" s="47">
        <f>IF($E$24=aux!$T$26,"",L70*981*K70^2/(4*PI()^2))</f>
        <v>2.3701755182917248</v>
      </c>
      <c r="N70" s="68">
        <f>IF($E$24=aux!$T$26,"",L70*9.81*K70/2*PI())</f>
        <v>0.87749633314658215</v>
      </c>
    </row>
    <row r="71" spans="10:14" x14ac:dyDescent="0.25">
      <c r="J71" s="21">
        <f>IF(K71&lt;$H$6,IF($E$24=aux!$T$25,(1+K71/$H$6*($B$29*$H$11-1))/$B$29,(2/3+K71/$H$6*($H$11/$B$38-2/3))*$B$38),IF(K71&lt;$H$7,$H$11,IF(K71&lt;$H$8,$H$11*$H$7/K71,$H$11*$H$7*$H$8/K71^2)))</f>
        <v>0.25951557093425609</v>
      </c>
      <c r="K71" s="18">
        <v>1.7</v>
      </c>
      <c r="L71" s="19">
        <f>IF($E$24=aux!$T$25,$B$11*$H$3*$B$24*$B$29*J71,MAX($B$11*$H$3*$E$25,$B$11*$H$3*$B$24*J71/$B$38))</f>
        <v>3.3004517989462433E-2</v>
      </c>
      <c r="M71" s="47">
        <f>IF($E$24=aux!$T$26,"",L71*981*K71^2/(4*PI()^2))</f>
        <v>2.3701755182917248</v>
      </c>
      <c r="N71" s="68">
        <f>IF($E$24=aux!$T$26,"",L71*9.81*K71/2*PI())</f>
        <v>0.86459197530619136</v>
      </c>
    </row>
    <row r="72" spans="10:14" x14ac:dyDescent="0.25">
      <c r="J72" s="21">
        <f>IF(K72&lt;$H$6,IF($E$24=aux!$T$25,(1+K72/$H$6*($B$29*$H$11-1))/$B$29,(2/3+K72/$H$6*($H$11/$B$38-2/3))*$B$38),IF(K72&lt;$H$7,$H$11,IF(K72&lt;$H$8,$H$11*$H$7/K72,$H$11*$H$7*$H$8/K72^2)))</f>
        <v>0.25204788909892878</v>
      </c>
      <c r="K72" s="18">
        <v>1.7250000000000001</v>
      </c>
      <c r="L72" s="19">
        <f>IF($E$24=aux!$T$25,$B$11*$H$3*$B$24*$B$29*J72,MAX($B$11*$H$3*$E$25,$B$11*$H$3*$B$24*J72/$B$38))</f>
        <v>3.2054797560023995E-2</v>
      </c>
      <c r="M72" s="47">
        <f>IF($E$24=aux!$T$26,"",L72*981*K72^2/(4*PI()^2))</f>
        <v>2.3701755182917248</v>
      </c>
      <c r="N72" s="68">
        <f>IF($E$24=aux!$T$26,"",L72*9.81*K72/2*PI())</f>
        <v>0.85206165682349266</v>
      </c>
    </row>
    <row r="73" spans="10:14" x14ac:dyDescent="0.25">
      <c r="J73" s="21">
        <f>IF(K73&lt;$H$6,IF($E$24=aux!$T$25,(1+K73/$H$6*($B$29*$H$11-1))/$B$29,(2/3+K73/$H$6*($H$11/$B$38-2/3))*$B$38),IF(K73&lt;$H$7,$H$11,IF(K73&lt;$H$8,$H$11*$H$7/K73,$H$11*$H$7*$H$8/K73^2)))</f>
        <v>0.24489795918367346</v>
      </c>
      <c r="K73" s="18">
        <v>1.75</v>
      </c>
      <c r="L73" s="19">
        <f>IF($E$24=aux!$T$25,$B$11*$H$3*$B$24*$B$29*J73,MAX($B$11*$H$3*$E$25,$B$11*$H$3*$B$24*J73/$B$38))</f>
        <v>3.1145487996586584E-2</v>
      </c>
      <c r="M73" s="47">
        <f>IF($E$24=aux!$T$26,"",L73*981*K73^2/(4*PI()^2))</f>
        <v>2.3701755182917248</v>
      </c>
      <c r="N73" s="68">
        <f>IF($E$24=aux!$T$26,"",L73*9.81*K73/2*PI())</f>
        <v>0.83988934744029997</v>
      </c>
    </row>
    <row r="74" spans="10:14" x14ac:dyDescent="0.25">
      <c r="J74" s="21">
        <f>IF(K74&lt;$H$6,IF($E$24=aux!$T$25,(1+K74/$H$6*($B$29*$H$11-1))/$B$29,(2/3+K74/$H$6*($H$11/$B$38-2/3))*$B$38),IF(K74&lt;$H$7,$H$11,IF(K74&lt;$H$8,$H$11*$H$7/K74,$H$11*$H$7*$H$8/K74^2)))</f>
        <v>0.23804800634794684</v>
      </c>
      <c r="K74" s="18">
        <v>1.7749999999999999</v>
      </c>
      <c r="L74" s="19">
        <f>IF($E$24=aux!$T$25,$B$11*$H$3*$B$24*$B$29*J74,MAX($B$11*$H$3*$E$25,$B$11*$H$3*$B$24*J74/$B$38))</f>
        <v>3.027432874097883E-2</v>
      </c>
      <c r="M74" s="47">
        <f>IF($E$24=aux!$T$26,"",L74*981*K74^2/(4*PI()^2))</f>
        <v>2.3701755182917248</v>
      </c>
      <c r="N74" s="68">
        <f>IF($E$24=aux!$T$26,"",L74*9.81*K74/2*PI())</f>
        <v>0.82805992001156337</v>
      </c>
    </row>
    <row r="75" spans="10:14" x14ac:dyDescent="0.25">
      <c r="J75" s="21">
        <f>IF(K75&lt;$H$6,IF($E$24=aux!$T$25,(1+K75/$H$6*($B$29*$H$11-1))/$B$29,(2/3+K75/$H$6*($H$11/$B$38-2/3))*$B$38),IF(K75&lt;$H$7,$H$11,IF(K75&lt;$H$8,$H$11*$H$7/K75,$H$11*$H$7*$H$8/K75^2)))</f>
        <v>0.23148148148148145</v>
      </c>
      <c r="K75" s="18">
        <v>1.8</v>
      </c>
      <c r="L75" s="19">
        <f>IF($E$24=aux!$T$25,$B$11*$H$3*$B$24*$B$29*J75,MAX($B$11*$H$3*$E$25,$B$11*$H$3*$B$24*J75/$B$38))</f>
        <v>2.9439215120230372E-2</v>
      </c>
      <c r="M75" s="47">
        <f>IF($E$24=aux!$T$26,"",L75*981*K75^2/(4*PI()^2))</f>
        <v>2.3701755182917248</v>
      </c>
      <c r="N75" s="68">
        <f>IF($E$24=aux!$T$26,"",L75*9.81*K75/2*PI())</f>
        <v>0.8165590877891804</v>
      </c>
    </row>
    <row r="76" spans="10:14" x14ac:dyDescent="0.25">
      <c r="J76" s="21">
        <f>IF(K76&lt;$H$6,IF($E$24=aux!$T$25,(1+K76/$H$6*($B$29*$H$11-1))/$B$29,(2/3+K76/$H$6*($H$11/$B$38-2/3))*$B$38),IF(K76&lt;$H$7,$H$11,IF(K76&lt;$H$8,$H$11*$H$7/K76,$H$11*$H$7*$H$8/K76^2)))</f>
        <v>0.22518296115593919</v>
      </c>
      <c r="K76" s="18">
        <v>1.825</v>
      </c>
      <c r="L76" s="19">
        <f>IF($E$24=aux!$T$25,$B$11*$H$3*$B$24*$B$29*J76,MAX($B$11*$H$3*$E$25,$B$11*$H$3*$B$24*J76/$B$38))</f>
        <v>2.8638185622682354E-2</v>
      </c>
      <c r="M76" s="47">
        <f>IF($E$24=aux!$T$26,"",L76*981*K76^2/(4*PI()^2))</f>
        <v>2.3701755182917248</v>
      </c>
      <c r="N76" s="68">
        <f>IF($E$24=aux!$T$26,"",L76*9.81*K76/2*PI())</f>
        <v>0.80537334686056172</v>
      </c>
    </row>
    <row r="77" spans="10:14" x14ac:dyDescent="0.25">
      <c r="J77" s="21">
        <f>IF(K77&lt;$H$6,IF($E$24=aux!$T$25,(1+K77/$H$6*($B$29*$H$11-1))/$B$29,(2/3+K77/$H$6*($H$11/$B$38-2/3))*$B$38),IF(K77&lt;$H$7,$H$11,IF(K77&lt;$H$8,$H$11*$H$7/K77,$H$11*$H$7*$H$8/K77^2)))</f>
        <v>0.21913805697589478</v>
      </c>
      <c r="K77" s="18">
        <v>1.85</v>
      </c>
      <c r="L77" s="19">
        <f>IF($E$24=aux!$T$25,$B$11*$H$3*$B$24*$B$29*J77,MAX($B$11*$H$3*$E$25,$B$11*$H$3*$B$24*J77/$B$38))</f>
        <v>2.7869410369480322E-2</v>
      </c>
      <c r="M77" s="47">
        <f>IF($E$24=aux!$T$26,"",L77*981*K77^2/(4*PI()^2))</f>
        <v>2.3701755182917248</v>
      </c>
      <c r="N77" s="68">
        <f>IF($E$24=aux!$T$26,"",L77*9.81*K77/2*PI())</f>
        <v>0.79448992325433776</v>
      </c>
    </row>
    <row r="78" spans="10:14" x14ac:dyDescent="0.25">
      <c r="J78" s="21">
        <f>IF(K78&lt;$H$6,IF($E$24=aux!$T$25,(1+K78/$H$6*($B$29*$H$11-1))/$B$29,(2/3+K78/$H$6*($H$11/$B$38-2/3))*$B$38),IF(K78&lt;$H$7,$H$11,IF(K78&lt;$H$8,$H$11*$H$7/K78,$H$11*$H$7*$H$8/K78^2)))</f>
        <v>0.21333333333333335</v>
      </c>
      <c r="K78" s="18">
        <v>1.875</v>
      </c>
      <c r="L78" s="19">
        <f>IF($E$24=aux!$T$25,$B$11*$H$3*$B$24*$B$29*J78,MAX($B$11*$H$3*$E$25,$B$11*$H$3*$B$24*J78/$B$38))</f>
        <v>2.7131180654804316E-2</v>
      </c>
      <c r="M78" s="47">
        <f>IF($E$24=aux!$T$26,"",L78*981*K78^2/(4*PI()^2))</f>
        <v>2.3701755182917248</v>
      </c>
      <c r="N78" s="68">
        <f>IF($E$24=aux!$T$26,"",L78*9.81*K78/2*PI())</f>
        <v>0.78389672427761348</v>
      </c>
    </row>
    <row r="79" spans="10:14" x14ac:dyDescent="0.25">
      <c r="J79" s="21">
        <f>IF(K79&lt;$H$6,IF($E$24=aux!$T$25,(1+K79/$H$6*($B$29*$H$11-1))/$B$29,(2/3+K79/$H$6*($H$11/$B$38-2/3))*$B$38),IF(K79&lt;$H$7,$H$11,IF(K79&lt;$H$8,$H$11*$H$7/K79,$H$11*$H$7*$H$8/K79^2)))</f>
        <v>0.20775623268698062</v>
      </c>
      <c r="K79" s="18">
        <v>1.9</v>
      </c>
      <c r="L79" s="19">
        <f>IF($E$24=aux!$T$25,$B$11*$H$3*$B$24*$B$29*J79,MAX($B$11*$H$3*$E$25,$B$11*$H$3*$B$24*J79/$B$38))</f>
        <v>2.6421899443087652E-2</v>
      </c>
      <c r="M79" s="47">
        <f>IF($E$24=aux!$T$26,"",L79*981*K79^2/(4*PI()^2))</f>
        <v>2.3701755182917248</v>
      </c>
      <c r="N79" s="68">
        <f>IF($E$24=aux!$T$26,"",L79*9.81*K79/2*PI())</f>
        <v>0.77358229369501319</v>
      </c>
    </row>
    <row r="80" spans="10:14" x14ac:dyDescent="0.25">
      <c r="J80" s="21">
        <f>IF(K80&lt;$H$6,IF($E$24=aux!$T$25,(1+K80/$H$6*($B$29*$H$11-1))/$B$29,(2/3+K80/$H$6*($H$11/$B$38-2/3))*$B$38),IF(K80&lt;$H$7,$H$11,IF(K80&lt;$H$8,$H$11*$H$7/K80,$H$11*$H$7*$H$8/K80^2)))</f>
        <v>0.20239500758981277</v>
      </c>
      <c r="K80" s="18">
        <v>1.925</v>
      </c>
      <c r="L80" s="19">
        <f>IF($E$24=aux!$T$25,$B$11*$H$3*$B$24*$B$29*J80,MAX($B$11*$H$3*$E$25,$B$11*$H$3*$B$24*J80/$B$38))</f>
        <v>2.574007272445172E-2</v>
      </c>
      <c r="M80" s="47">
        <f>IF($E$24=aux!$T$26,"",L80*981*K80^2/(4*PI()^2))</f>
        <v>2.3701755182917248</v>
      </c>
      <c r="N80" s="68">
        <f>IF($E$24=aux!$T$26,"",L80*9.81*K80/2*PI())</f>
        <v>0.76353577040027265</v>
      </c>
    </row>
    <row r="81" spans="10:14" x14ac:dyDescent="0.25">
      <c r="J81" s="21">
        <f>IF(K81&lt;$H$6,IF($E$24=aux!$T$25,(1+K81/$H$6*($B$29*$H$11-1))/$B$29,(2/3+K81/$H$6*($H$11/$B$38-2/3))*$B$38),IF(K81&lt;$H$7,$H$11,IF(K81&lt;$H$8,$H$11*$H$7/K81,$H$11*$H$7*$H$8/K81^2)))</f>
        <v>0.19723865877712032</v>
      </c>
      <c r="K81" s="18">
        <v>1.95</v>
      </c>
      <c r="L81" s="19">
        <f>IF($E$24=aux!$T$25,$B$11*$H$3*$B$24*$B$29*J81,MAX($B$11*$H$3*$E$25,$B$11*$H$3*$B$24*J81/$B$38))</f>
        <v>2.5084301640906356E-2</v>
      </c>
      <c r="M81" s="47">
        <f>IF($E$24=aux!$T$26,"",L81*981*K81^2/(4*PI()^2))</f>
        <v>2.3701755182917248</v>
      </c>
      <c r="N81" s="68">
        <f>IF($E$24=aux!$T$26,"",L81*9.81*K81/2*PI())</f>
        <v>0.75374685026693589</v>
      </c>
    </row>
    <row r="82" spans="10:14" x14ac:dyDescent="0.25">
      <c r="J82" s="21">
        <f>IF(K82&lt;$H$6,IF($E$24=aux!$T$25,(1+K82/$H$6*($B$29*$H$11-1))/$B$29,(2/3+K82/$H$6*($H$11/$B$38-2/3))*$B$38),IF(K82&lt;$H$7,$H$11,IF(K82&lt;$H$8,$H$11*$H$7/K82,$H$11*$H$7*$H$8/K82^2)))</f>
        <v>0.19227687870533566</v>
      </c>
      <c r="K82" s="18">
        <v>1.9750000000000001</v>
      </c>
      <c r="L82" s="19">
        <f>IF($E$24=aux!$T$25,$B$11*$H$3*$B$24*$B$29*J82,MAX($B$11*$H$3*$E$25,$B$11*$H$3*$B$24*J82/$B$38))</f>
        <v>2.4453275305764181E-2</v>
      </c>
      <c r="M82" s="47">
        <f>IF($E$24=aux!$T$26,"",L82*981*K82^2/(4*PI()^2))</f>
        <v>2.3701755182917248</v>
      </c>
      <c r="N82" s="68">
        <f>IF($E$24=aux!$T$26,"",L82*9.81*K82/2*PI())</f>
        <v>0.74420575089646834</v>
      </c>
    </row>
    <row r="83" spans="10:14" x14ac:dyDescent="0.25">
      <c r="J83" s="21">
        <f>IF(K83&lt;$H$6,IF($E$24=aux!$T$25,(1+K83/$H$6*($B$29*$H$11-1))/$B$29,(2/3+K83/$H$6*($H$11/$B$38-2/3))*$B$38),IF(K83&lt;$H$7,$H$11,IF(K83&lt;$H$8,$H$11*$H$7/K83,$H$11*$H$7*$H$8/K83^2)))</f>
        <v>0.1875</v>
      </c>
      <c r="K83" s="18">
        <v>2</v>
      </c>
      <c r="L83" s="19">
        <f>IF($E$24=aux!$T$25,$B$11*$H$3*$B$24*$B$29*J83,MAX($B$11*$H$3*$E$25,$B$11*$H$3*$B$24*J83/$B$38))</f>
        <v>2.3845764247386603E-2</v>
      </c>
      <c r="M83" s="47">
        <f>IF($E$24=aux!$T$26,"",L83*981*K83^2/(4*PI()^2))</f>
        <v>2.3701755182917248</v>
      </c>
      <c r="N83" s="68">
        <f>IF($E$24=aux!$T$26,"",L83*9.81*K83/2*PI())</f>
        <v>0.73490317901026248</v>
      </c>
    </row>
    <row r="84" spans="10:14" x14ac:dyDescent="0.25">
      <c r="J84" s="21">
        <f>IF(K84&lt;$H$6,IF($E$24=aux!$T$25,(1+K84/$H$6*($B$29*$H$11-1))/$B$29,(2/3+K84/$H$6*($H$11/$B$38-2/3))*$B$38),IF(K84&lt;$H$7,$H$11,IF(K84&lt;$H$8,$H$11*$H$7/K84,$H$11*$H$7*$H$8/K84^2)))</f>
        <v>0.18289894833104708</v>
      </c>
      <c r="K84" s="18">
        <v>2.0249999999999999</v>
      </c>
      <c r="L84" s="19">
        <f>IF($E$24=aux!$T$25,$B$11*$H$3*$B$24*$B$29*J84,MAX($B$11*$H$3*$E$25,$B$11*$H$3*$B$24*J84/$B$38))</f>
        <v>2.3260614415984492E-2</v>
      </c>
      <c r="M84" s="47">
        <f>IF($E$24=aux!$T$26,"",L84*981*K84^2/(4*PI()^2))</f>
        <v>2.3701755182917243</v>
      </c>
      <c r="N84" s="68">
        <f>IF($E$24=aux!$T$26,"",L84*9.81*K84/2*PI())</f>
        <v>0.72583030025704931</v>
      </c>
    </row>
    <row r="85" spans="10:14" x14ac:dyDescent="0.25">
      <c r="J85" s="21">
        <f>IF(K85&lt;$H$6,IF($E$24=aux!$T$25,(1+K85/$H$6*($B$29*$H$11-1))/$B$29,(2/3+K85/$H$6*($H$11/$B$38-2/3))*$B$38),IF(K85&lt;$H$7,$H$11,IF(K85&lt;$H$8,$H$11*$H$7/K85,$H$11*$H$7*$H$8/K85^2)))</f>
        <v>0.17846519928613921</v>
      </c>
      <c r="K85" s="18">
        <v>2.0499999999999998</v>
      </c>
      <c r="L85" s="19">
        <f>IF($E$24=aux!$T$25,$B$11*$H$3*$B$24*$B$29*J85,MAX($B$11*$H$3*$E$25,$B$11*$H$3*$B$24*J85/$B$38))</f>
        <v>2.2696741698880769E-2</v>
      </c>
      <c r="M85" s="47">
        <f>IF($E$24=aux!$T$26,"",L85*981*K85^2/(4*PI()^2))</f>
        <v>2.3701755182917252</v>
      </c>
      <c r="N85" s="68">
        <f>IF($E$24=aux!$T$26,"",L85*9.81*K85/2*PI())</f>
        <v>0.71697871122952439</v>
      </c>
    </row>
    <row r="86" spans="10:14" x14ac:dyDescent="0.25">
      <c r="J86" s="21">
        <f>IF(K86&lt;$H$6,IF($E$24=aux!$T$25,(1+K86/$H$6*($B$29*$H$11-1))/$B$29,(2/3+K86/$H$6*($H$11/$B$38-2/3))*$B$38),IF(K86&lt;$H$7,$H$11,IF(K86&lt;$H$8,$H$11*$H$7/K86,$H$11*$H$7*$H$8/K86^2)))</f>
        <v>0.17419073885905062</v>
      </c>
      <c r="K86" s="18">
        <v>2.0750000000000002</v>
      </c>
      <c r="L86" s="19">
        <f>IF($E$24=aux!$T$25,$B$11*$H$3*$B$24*$B$29*J86,MAX($B$11*$H$3*$E$25,$B$11*$H$3*$B$24*J86/$B$38))</f>
        <v>2.2153126895525364E-2</v>
      </c>
      <c r="M86" s="47">
        <f>IF($E$24=aux!$T$26,"",L86*981*K86^2/(4*PI()^2))</f>
        <v>2.3701755182917248</v>
      </c>
      <c r="N86" s="68">
        <f>IF($E$24=aux!$T$26,"",L86*9.81*K86/2*PI())</f>
        <v>0.70834041350386734</v>
      </c>
    </row>
    <row r="87" spans="10:14" x14ac:dyDescent="0.25">
      <c r="J87" s="21">
        <f>IF(K87&lt;$H$6,IF($E$24=aux!$T$25,(1+K87/$H$6*($B$29*$H$11-1))/$B$29,(2/3+K87/$H$6*($H$11/$B$38-2/3))*$B$38),IF(K87&lt;$H$7,$H$11,IF(K87&lt;$H$8,$H$11*$H$7/K87,$H$11*$H$7*$H$8/K87^2)))</f>
        <v>0.17006802721088435</v>
      </c>
      <c r="K87" s="18">
        <v>2.1</v>
      </c>
      <c r="L87" s="19">
        <f>IF($E$24=aux!$T$25,$B$11*$H$3*$B$24*$B$29*J87,MAX($B$11*$H$3*$E$25,$B$11*$H$3*$B$24*J87/$B$38))</f>
        <v>2.1628811108740684E-2</v>
      </c>
      <c r="M87" s="47">
        <f>IF($E$24=aux!$T$26,"",L87*981*K87^2/(4*PI()^2))</f>
        <v>2.3701755182917252</v>
      </c>
      <c r="N87" s="68">
        <f>IF($E$24=aux!$T$26,"",L87*9.81*K87/2*PI())</f>
        <v>0.69990778953358335</v>
      </c>
    </row>
    <row r="88" spans="10:14" x14ac:dyDescent="0.25">
      <c r="J88" s="21">
        <f>IF(K88&lt;$H$6,IF($E$24=aux!$T$25,(1+K88/$H$6*($B$29*$H$11-1))/$B$29,(2/3+K88/$H$6*($H$11/$B$38-2/3))*$B$38),IF(K88&lt;$H$7,$H$11,IF(K88&lt;$H$8,$H$11*$H$7/K88,$H$11*$H$7*$H$8/K88^2)))</f>
        <v>0.16608996539792387</v>
      </c>
      <c r="K88" s="18">
        <v>2.125</v>
      </c>
      <c r="L88" s="19">
        <f>IF($E$24=aux!$T$25,$B$11*$H$3*$B$24*$B$29*J88,MAX($B$11*$H$3*$E$25,$B$11*$H$3*$B$24*J88/$B$38))</f>
        <v>2.1122891513255953E-2</v>
      </c>
      <c r="M88" s="47">
        <f>IF($E$24=aux!$T$26,"",L88*981*K88^2/(4*PI()^2))</f>
        <v>2.3701755182917243</v>
      </c>
      <c r="N88" s="68">
        <f>IF($E$24=aux!$T$26,"",L88*9.81*K88/2*PI())</f>
        <v>0.69167358024495285</v>
      </c>
    </row>
    <row r="89" spans="10:14" x14ac:dyDescent="0.25">
      <c r="J89" s="21">
        <f>IF(K89&lt;$H$6,IF($E$24=aux!$T$25,(1+K89/$H$6*($B$29*$H$11-1))/$B$29,(2/3+K89/$H$6*($H$11/$B$38-2/3))*$B$38),IF(K89&lt;$H$7,$H$11,IF(K89&lt;$H$8,$H$11*$H$7/K89,$H$11*$H$7*$H$8/K89^2)))</f>
        <v>0.16224986479177936</v>
      </c>
      <c r="K89" s="18">
        <v>2.15</v>
      </c>
      <c r="L89" s="19">
        <f>IF($E$24=aux!$T$25,$B$11*$H$3*$B$24*$B$29*J89,MAX($B$11*$H$3*$E$25,$B$11*$H$3*$B$24*J89/$B$38))</f>
        <v>2.0634517466640655E-2</v>
      </c>
      <c r="M89" s="47">
        <f>IF($E$24=aux!$T$26,"",L89*981*K89^2/(4*PI()^2))</f>
        <v>2.3701755182917248</v>
      </c>
      <c r="N89" s="68">
        <f>IF($E$24=aux!$T$26,"",L89*9.81*K89/2*PI())</f>
        <v>0.68363086419559305</v>
      </c>
    </row>
    <row r="90" spans="10:14" x14ac:dyDescent="0.25">
      <c r="J90" s="21">
        <f>IF(K90&lt;$H$6,IF($E$24=aux!$T$25,(1+K90/$H$6*($B$29*$H$11-1))/$B$29,(2/3+K90/$H$6*($H$11/$B$38-2/3))*$B$38),IF(K90&lt;$H$7,$H$11,IF(K90&lt;$H$8,$H$11*$H$7/K90,$H$11*$H$7*$H$8/K90^2)))</f>
        <v>0.15854141894569959</v>
      </c>
      <c r="K90" s="18">
        <v>2.1749999999999998</v>
      </c>
      <c r="L90" s="19">
        <f>IF($E$24=aux!$T$25,$B$11*$H$3*$B$24*$B$29*J90,MAX($B$11*$H$3*$E$25,$B$11*$H$3*$B$24*J90/$B$38))</f>
        <v>2.0162886931334958E-2</v>
      </c>
      <c r="M90" s="47">
        <f>IF($E$24=aux!$T$26,"",L90*981*K90^2/(4*PI()^2))</f>
        <v>2.3701755182917248</v>
      </c>
      <c r="N90" s="68">
        <f>IF($E$24=aux!$T$26,"",L90*9.81*K90/2*PI())</f>
        <v>0.6757730381703565</v>
      </c>
    </row>
    <row r="91" spans="10:14" x14ac:dyDescent="0.25">
      <c r="J91" s="21">
        <f>IF(K91&lt;$H$6,IF($E$24=aux!$T$25,(1+K91/$H$6*($B$29*$H$11-1))/$B$29,(2/3+K91/$H$6*($H$11/$B$38-2/3))*$B$38),IF(K91&lt;$H$7,$H$11,IF(K91&lt;$H$8,$H$11*$H$7/K91,$H$11*$H$7*$H$8/K91^2)))</f>
        <v>0.1549586776859504</v>
      </c>
      <c r="K91" s="18">
        <v>2.2000000000000002</v>
      </c>
      <c r="L91" s="19">
        <f>IF($E$24=aux!$T$25,$B$11*$H$3*$B$24*$B$29*J91,MAX($B$11*$H$3*$E$25,$B$11*$H$3*$B$24*J91/$B$38))</f>
        <v>1.970724317965835E-2</v>
      </c>
      <c r="M91" s="47">
        <f>IF($E$24=aux!$T$26,"",L91*981*K91^2/(4*PI()^2))</f>
        <v>2.3701755182917252</v>
      </c>
      <c r="N91" s="68">
        <f>IF($E$24=aux!$T$26,"",L91*9.81*K91/2*PI())</f>
        <v>0.66809379910023858</v>
      </c>
    </row>
    <row r="92" spans="10:14" x14ac:dyDescent="0.25">
      <c r="J92" s="21">
        <f>IF(K92&lt;$H$6,IF($E$24=aux!$T$25,(1+K92/$H$6*($B$29*$H$11-1))/$B$29,(2/3+K92/$H$6*($H$11/$B$38-2/3))*$B$38),IF(K92&lt;$H$7,$H$11,IF(K92&lt;$H$8,$H$11*$H$7/K92,$H$11*$H$7*$H$8/K92^2)))</f>
        <v>0.15149602322939021</v>
      </c>
      <c r="K92" s="18">
        <v>2.2250000000000001</v>
      </c>
      <c r="L92" s="19">
        <f>IF($E$24=aux!$T$25,$B$11*$H$3*$B$24*$B$29*J92,MAX($B$11*$H$3*$E$25,$B$11*$H$3*$B$24*J92/$B$38))</f>
        <v>1.9266871756504766E-2</v>
      </c>
      <c r="M92" s="47">
        <f>IF($E$24=aux!$T$26,"",L92*981*K92^2/(4*PI()^2))</f>
        <v>2.3701755182917248</v>
      </c>
      <c r="N92" s="68">
        <f>IF($E$24=aux!$T$26,"",L92*9.81*K92/2*PI())</f>
        <v>0.66058712720023594</v>
      </c>
    </row>
    <row r="93" spans="10:14" x14ac:dyDescent="0.25">
      <c r="J93" s="21">
        <f>IF(K93&lt;$H$6,IF($E$24=aux!$T$25,(1+K93/$H$6*($B$29*$H$11-1))/$B$29,(2/3+K93/$H$6*($H$11/$B$38-2/3))*$B$38),IF(K93&lt;$H$7,$H$11,IF(K93&lt;$H$8,$H$11*$H$7/K93,$H$11*$H$7*$H$8/K93^2)))</f>
        <v>0.14814814814814814</v>
      </c>
      <c r="K93" s="18">
        <v>2.25</v>
      </c>
      <c r="L93" s="19">
        <f>IF($E$24=aux!$T$25,$B$11*$H$3*$B$24*$B$29*J93,MAX($B$11*$H$3*$E$25,$B$11*$H$3*$B$24*J93/$B$38))</f>
        <v>1.884109767694744E-2</v>
      </c>
      <c r="M93" s="47">
        <f>IF($E$24=aux!$T$26,"",L93*981*K93^2/(4*PI()^2))</f>
        <v>2.3701755182917248</v>
      </c>
      <c r="N93" s="68">
        <f>IF($E$24=aux!$T$26,"",L93*9.81*K93/2*PI())</f>
        <v>0.65324727023134443</v>
      </c>
    </row>
    <row r="94" spans="10:14" x14ac:dyDescent="0.25">
      <c r="J94" s="21">
        <f>IF(K94&lt;$H$6,IF($E$24=aux!$T$25,(1+K94/$H$6*($B$29*$H$11-1))/$B$29,(2/3+K94/$H$6*($H$11/$B$38-2/3))*$B$38),IF(K94&lt;$H$7,$H$11,IF(K94&lt;$H$8,$H$11*$H$7/K94,$H$11*$H$7*$H$8/K94^2)))</f>
        <v>0.14491003501992514</v>
      </c>
      <c r="K94" s="18">
        <v>2.2749999999999999</v>
      </c>
      <c r="L94" s="19">
        <f>IF($E$24=aux!$T$25,$B$11*$H$3*$B$24*$B$29*J94,MAX($B$11*$H$3*$E$25,$B$11*$H$3*$B$24*J94/$B$38))</f>
        <v>1.8429282838216914E-2</v>
      </c>
      <c r="M94" s="47">
        <f>IF($E$24=aux!$T$26,"",L94*981*K94^2/(4*PI()^2))</f>
        <v>2.3701755182917243</v>
      </c>
      <c r="N94" s="68">
        <f>IF($E$24=aux!$T$26,"",L94*9.81*K94/2*PI())</f>
        <v>0.6460687288002307</v>
      </c>
    </row>
    <row r="95" spans="10:14" x14ac:dyDescent="0.25">
      <c r="J95" s="21">
        <f>IF(K95&lt;$H$6,IF($E$24=aux!$T$25,(1+K95/$H$6*($B$29*$H$11-1))/$B$29,(2/3+K95/$H$6*($H$11/$B$38-2/3))*$B$38),IF(K95&lt;$H$7,$H$11,IF(K95&lt;$H$8,$H$11*$H$7/K95,$H$11*$H$7*$H$8/K95^2)))</f>
        <v>0.14177693761814747</v>
      </c>
      <c r="K95" s="18">
        <v>2.2999999999999998</v>
      </c>
      <c r="L95" s="19">
        <f>IF($E$24=aux!$T$25,$B$11*$H$3*$B$24*$B$29*J95,MAX($B$11*$H$3*$E$25,$B$11*$H$3*$B$24*J95/$B$38))</f>
        <v>1.8030823627513504E-2</v>
      </c>
      <c r="M95" s="47">
        <f>IF($E$24=aux!$T$26,"",L95*981*K95^2/(4*PI()^2))</f>
        <v>2.3701755182917252</v>
      </c>
      <c r="N95" s="68">
        <f>IF($E$24=aux!$T$26,"",L95*9.81*K95/2*PI())</f>
        <v>0.63904624261761966</v>
      </c>
    </row>
    <row r="96" spans="10:14" x14ac:dyDescent="0.25">
      <c r="J96" s="21">
        <f>IF(K96&lt;$H$6,IF($E$24=aux!$T$25,(1+K96/$H$6*($B$29*$H$11-1))/$B$29,(2/3+K96/$H$6*($H$11/$B$38-2/3))*$B$38),IF(K96&lt;$H$7,$H$11,IF(K96&lt;$H$8,$H$11*$H$7/K96,$H$11*$H$7*$H$8/K96^2)))</f>
        <v>0.13874436351023239</v>
      </c>
      <c r="K96" s="18">
        <v>2.3250000000000002</v>
      </c>
      <c r="L96" s="19">
        <f>IF($E$24=aux!$T$25,$B$11*$H$3*$B$24*$B$29*J96,MAX($B$11*$H$3*$E$25,$B$11*$H$3*$B$24*J96/$B$38))</f>
        <v>1.7645148708899789E-2</v>
      </c>
      <c r="M96" s="47">
        <f>IF($E$24=aux!$T$26,"",L96*981*K96^2/(4*PI()^2))</f>
        <v>2.3701755182917252</v>
      </c>
      <c r="N96" s="68">
        <f>IF($E$24=aux!$T$26,"",L96*9.81*K96/2*PI())</f>
        <v>0.6321747776432366</v>
      </c>
    </row>
    <row r="97" spans="10:14" x14ac:dyDescent="0.25">
      <c r="J97" s="21">
        <f>IF(K97&lt;$H$6,IF($E$24=aux!$T$25,(1+K97/$H$6*($B$29*$H$11-1))/$B$29,(2/3+K97/$H$6*($H$11/$B$38-2/3))*$B$38),IF(K97&lt;$H$7,$H$11,IF(K97&lt;$H$8,$H$11*$H$7/K97,$H$11*$H$7*$H$8/K97^2)))</f>
        <v>0.13580805794477138</v>
      </c>
      <c r="K97" s="18">
        <v>2.35</v>
      </c>
      <c r="L97" s="19">
        <f>IF($E$24=aux!$T$25,$B$11*$H$3*$B$24*$B$29*J97,MAX($B$11*$H$3*$E$25,$B$11*$H$3*$B$24*J97/$B$38))</f>
        <v>1.7271716974114334E-2</v>
      </c>
      <c r="M97" s="47">
        <f>IF($E$24=aux!$T$26,"",L97*981*K97^2/(4*PI()^2))</f>
        <v>2.3701755182917248</v>
      </c>
      <c r="N97" s="68">
        <f>IF($E$24=aux!$T$26,"",L97*9.81*K97/2*PI())</f>
        <v>0.62544951405128724</v>
      </c>
    </row>
    <row r="98" spans="10:14" x14ac:dyDescent="0.25">
      <c r="J98" s="21">
        <f>IF(K98&lt;$H$6,IF($E$24=aux!$T$25,(1+K98/$H$6*($B$29*$H$11-1))/$B$29,(2/3+K98/$H$6*($H$11/$B$38-2/3))*$B$38),IF(K98&lt;$H$7,$H$11,IF(K98&lt;$H$8,$H$11*$H$7/K98,$H$11*$H$7*$H$8/K98^2)))</f>
        <v>0.1329639889196676</v>
      </c>
      <c r="K98" s="18">
        <v>2.375</v>
      </c>
      <c r="L98" s="19">
        <f>IF($E$24=aux!$T$25,$B$11*$H$3*$B$24*$B$29*J98,MAX($B$11*$H$3*$E$25,$B$11*$H$3*$B$24*J98/$B$38))</f>
        <v>1.6910015643576096E-2</v>
      </c>
      <c r="M98" s="47">
        <f>IF($E$24=aux!$T$26,"",L98*981*K98^2/(4*PI()^2))</f>
        <v>2.3701755182917243</v>
      </c>
      <c r="N98" s="68">
        <f>IF($E$24=aux!$T$26,"",L98*9.81*K98/2*PI())</f>
        <v>0.61886583495601055</v>
      </c>
    </row>
    <row r="99" spans="10:14" x14ac:dyDescent="0.25">
      <c r="J99" s="21">
        <f>IF(K99&lt;$H$6,IF($E$24=aux!$T$25,(1+K99/$H$6*($B$29*$H$11-1))/$B$29,(2/3+K99/$H$6*($H$11/$B$38-2/3))*$B$38),IF(K99&lt;$H$7,$H$11,IF(K99&lt;$H$8,$H$11*$H$7/K99,$H$11*$H$7*$H$8/K99^2)))</f>
        <v>0.13020833333333334</v>
      </c>
      <c r="K99" s="18">
        <v>2.4</v>
      </c>
      <c r="L99" s="19">
        <f>IF($E$24=aux!$T$25,$B$11*$H$3*$B$24*$B$29*J99,MAX($B$11*$H$3*$E$25,$B$11*$H$3*$B$24*J99/$B$38))</f>
        <v>1.6559558505129586E-2</v>
      </c>
      <c r="M99" s="47">
        <f>IF($E$24=aux!$T$26,"",L99*981*K99^2/(4*PI()^2))</f>
        <v>2.3701755182917248</v>
      </c>
      <c r="N99" s="68">
        <f>IF($E$24=aux!$T$26,"",L99*9.81*K99/2*PI())</f>
        <v>0.61241931584188536</v>
      </c>
    </row>
    <row r="100" spans="10:14" x14ac:dyDescent="0.25">
      <c r="J100" s="21">
        <f>IF(K100&lt;$H$6,IF($E$24=aux!$T$25,(1+K100/$H$6*($B$29*$H$11-1))/$B$29,(2/3+K100/$H$6*($H$11/$B$38-2/3))*$B$38),IF(K100&lt;$H$7,$H$11,IF(K100&lt;$H$8,$H$11*$H$7/K100,$H$11*$H$7*$H$8/K100^2)))</f>
        <v>0.12753746413008824</v>
      </c>
      <c r="K100" s="18">
        <v>2.4249999999999998</v>
      </c>
      <c r="L100" s="19">
        <f>IF($E$24=aux!$T$25,$B$11*$H$3*$B$24*$B$29*J100,MAX($B$11*$H$3*$E$25,$B$11*$H$3*$B$24*J100/$B$38))</f>
        <v>1.6219884279229917E-2</v>
      </c>
      <c r="M100" s="47">
        <f>IF($E$24=aux!$T$26,"",L100*981*K100^2/(4*PI()^2))</f>
        <v>2.3701755182917248</v>
      </c>
      <c r="N100" s="68">
        <f>IF($E$24=aux!$T$26,"",L100*9.81*K100/2*PI())</f>
        <v>0.60610571464763929</v>
      </c>
    </row>
    <row r="101" spans="10:14" x14ac:dyDescent="0.25">
      <c r="J101" s="21">
        <f>IF(K101&lt;$H$6,IF($E$24=aux!$T$25,(1+K101/$H$6*($B$29*$H$11-1))/$B$29,(2/3+K101/$H$6*($H$11/$B$38-2/3))*$B$38),IF(K101&lt;$H$7,$H$11,IF(K101&lt;$H$8,$H$11*$H$7/K101,$H$11*$H$7*$H$8/K101^2)))</f>
        <v>0.12494793835901705</v>
      </c>
      <c r="K101" s="18">
        <v>2.4500000000000002</v>
      </c>
      <c r="L101" s="19">
        <f>IF($E$24=aux!$T$25,$B$11*$H$3*$B$24*$B$29*J101,MAX($B$11*$H$3*$E$25,$B$11*$H$3*$B$24*J101/$B$38))</f>
        <v>1.5890555100299273E-2</v>
      </c>
      <c r="M101" s="47">
        <f>IF($E$24=aux!$T$26,"",L101*981*K101^2/(4*PI()^2))</f>
        <v>2.3701755182917243</v>
      </c>
      <c r="N101" s="68">
        <f>IF($E$24=aux!$T$26,"",L101*9.81*K101/2*PI())</f>
        <v>0.59992096245735693</v>
      </c>
    </row>
    <row r="102" spans="10:14" x14ac:dyDescent="0.25">
      <c r="J102" s="21">
        <f>IF(K102&lt;$H$6,IF($E$24=aux!$T$25,(1+K102/$H$6*($B$29*$H$11-1))/$B$29,(2/3+K102/$H$6*($H$11/$B$38-2/3))*$B$38),IF(K102&lt;$H$7,$H$11,IF(K102&lt;$H$8,$H$11*$H$7/K102,$H$11*$H$7*$H$8/K102^2)))</f>
        <v>0.12243648607284971</v>
      </c>
      <c r="K102" s="18">
        <v>2.4750000000000001</v>
      </c>
      <c r="L102" s="19">
        <f>IF($E$24=aux!$T$25,$B$11*$H$3*$B$24*$B$29*J102,MAX($B$11*$H$3*$E$25,$B$11*$H$3*$B$24*J102/$B$38))</f>
        <v>1.5571155104915239E-2</v>
      </c>
      <c r="M102" s="47">
        <f>IF($E$24=aux!$T$26,"",L102*981*K102^2/(4*PI()^2))</f>
        <v>2.3701755182917248</v>
      </c>
      <c r="N102" s="68">
        <f>IF($E$24=aux!$T$26,"",L102*9.81*K102/2*PI())</f>
        <v>0.59386115475576773</v>
      </c>
    </row>
    <row r="103" spans="10:14" x14ac:dyDescent="0.25">
      <c r="J103" s="21">
        <f>IF(K103&lt;$H$6,IF($E$24=aux!$T$25,(1+K103/$H$6*($B$29*$H$11-1))/$B$29,(2/3+K103/$H$6*($H$11/$B$38-2/3))*$B$38),IF(K103&lt;$H$7,$H$11,IF(K103&lt;$H$8,$H$11*$H$7/K103,$H$11*$H$7*$H$8/K103^2)))</f>
        <v>0.12</v>
      </c>
      <c r="K103" s="18">
        <v>2.5</v>
      </c>
      <c r="L103" s="19">
        <f>IF($E$24=aux!$T$25,$B$11*$H$3*$B$24*$B$29*J103,MAX($B$11*$H$3*$E$25,$B$11*$H$3*$B$24*J103/$B$38))</f>
        <v>1.5261289118327427E-2</v>
      </c>
      <c r="M103" s="47">
        <f>IF($E$24=aux!$T$26,"",L103*981*K103^2/(4*PI()^2))</f>
        <v>2.3701755182917248</v>
      </c>
      <c r="N103" s="68">
        <f>IF($E$24=aux!$T$26,"",L103*9.81*K103/2*PI())</f>
        <v>0.58792254320821002</v>
      </c>
    </row>
    <row r="104" spans="10:14" x14ac:dyDescent="0.25">
      <c r="J104" s="21">
        <f>IF(K104&lt;$H$6,IF($E$24=aux!$T$25,(1+K104/$H$6*($B$29*$H$11-1))/$B$29,(2/3+K104/$H$6*($H$11/$B$38-2/3))*$B$38),IF(K104&lt;$H$7,$H$11,IF(K104&lt;$H$8,$H$11*$H$7/K104,$H$11*$H$7*$H$8/K104^2)))</f>
        <v>0.11763552592883052</v>
      </c>
      <c r="K104" s="18">
        <v>2.5249999999999999</v>
      </c>
      <c r="L104" s="19">
        <f>IF($E$24=aux!$T$25,$B$11*$H$3*$B$24*$B$29*J104,MAX($B$11*$H$3*$E$25,$B$11*$H$3*$B$24*J104/$B$38))</f>
        <v>1.4960581431553209E-2</v>
      </c>
      <c r="M104" s="47">
        <f>IF($E$24=aux!$T$26,"",L104*981*K104^2/(4*PI()^2))</f>
        <v>2.3701755182917248</v>
      </c>
      <c r="N104" s="68">
        <f>IF($E$24=aux!$T$26,"",L104*9.81*K104/2*PI())</f>
        <v>0.58210152792892078</v>
      </c>
    </row>
    <row r="105" spans="10:14" x14ac:dyDescent="0.25">
      <c r="J105" s="21">
        <f>IF(K105&lt;$H$6,IF($E$24=aux!$T$25,(1+K105/$H$6*($B$29*$H$11-1))/$B$29,(2/3+K105/$H$6*($H$11/$B$38-2/3))*$B$38),IF(K105&lt;$H$7,$H$11,IF(K105&lt;$H$8,$H$11*$H$7/K105,$H$11*$H$7*$H$8/K105^2)))</f>
        <v>0.11534025374855826</v>
      </c>
      <c r="K105" s="18">
        <v>2.5499999999999998</v>
      </c>
      <c r="L105" s="19">
        <f>IF($E$24=aux!$T$25,$B$11*$H$3*$B$24*$B$29*J105,MAX($B$11*$H$3*$E$25,$B$11*$H$3*$B$24*J105/$B$38))</f>
        <v>1.4668674661983303E-2</v>
      </c>
      <c r="M105" s="47">
        <f>IF($E$24=aux!$T$26,"",L105*981*K105^2/(4*PI()^2))</f>
        <v>2.3701755182917248</v>
      </c>
      <c r="N105" s="68">
        <f>IF($E$24=aux!$T$26,"",L105*9.81*K105/2*PI())</f>
        <v>0.57639465020412739</v>
      </c>
    </row>
    <row r="106" spans="10:14" x14ac:dyDescent="0.25">
      <c r="J106" s="21">
        <f>IF(K106&lt;$H$6,IF($E$24=aux!$T$25,(1+K106/$H$6*($B$29*$H$11-1))/$B$29,(2/3+K106/$H$6*($H$11/$B$38-2/3))*$B$38),IF(K106&lt;$H$7,$H$11,IF(K106&lt;$H$8,$H$11*$H$7/K106,$H$11*$H$7*$H$8/K106^2)))</f>
        <v>0.1131115090960505</v>
      </c>
      <c r="K106" s="18">
        <v>2.5750000000000002</v>
      </c>
      <c r="L106" s="19">
        <f>IF($E$24=aux!$T$25,$B$11*$H$3*$B$24*$B$29*J106,MAX($B$11*$H$3*$E$25,$B$11*$H$3*$B$24*J106/$B$38))</f>
        <v>1.438522869104291E-2</v>
      </c>
      <c r="M106" s="47">
        <f>IF($E$24=aux!$T$26,"",L106*981*K106^2/(4*PI()^2))</f>
        <v>2.3701755182917248</v>
      </c>
      <c r="N106" s="68">
        <f>IF($E$24=aux!$T$26,"",L106*9.81*K106/2*PI())</f>
        <v>0.57079858563903874</v>
      </c>
    </row>
    <row r="107" spans="10:14" x14ac:dyDescent="0.25">
      <c r="J107" s="21">
        <f>IF(K107&lt;$H$6,IF($E$24=aux!$T$25,(1+K107/$H$6*($B$29*$H$11-1))/$B$29,(2/3+K107/$H$6*($H$11/$B$38-2/3))*$B$38),IF(K107&lt;$H$7,$H$11,IF(K107&lt;$H$8,$H$11*$H$7/K107,$H$11*$H$7*$H$8/K107^2)))</f>
        <v>0.11094674556213016</v>
      </c>
      <c r="K107" s="18">
        <v>2.6</v>
      </c>
      <c r="L107" s="19">
        <f>IF($E$24=aux!$T$25,$B$11*$H$3*$B$24*$B$29*J107,MAX($B$11*$H$3*$E$25,$B$11*$H$3*$B$24*J107/$B$38))</f>
        <v>1.4109919673009823E-2</v>
      </c>
      <c r="M107" s="47">
        <f>IF($E$24=aux!$T$26,"",L107*981*K107^2/(4*PI()^2))</f>
        <v>2.3701755182917248</v>
      </c>
      <c r="N107" s="68">
        <f>IF($E$24=aux!$T$26,"",L107*9.81*K107/2*PI())</f>
        <v>0.56531013770020189</v>
      </c>
    </row>
    <row r="108" spans="10:14" x14ac:dyDescent="0.25">
      <c r="J108" s="21">
        <f>IF(K108&lt;$H$6,IF($E$24=aux!$T$25,(1+K108/$H$6*($B$29*$H$11-1))/$B$29,(2/3+K108/$H$6*($H$11/$B$38-2/3))*$B$38),IF(K108&lt;$H$7,$H$11,IF(K108&lt;$H$8,$H$11*$H$7/K108,$H$11*$H$7*$H$8/K108^2)))</f>
        <v>0.10884353741496598</v>
      </c>
      <c r="K108" s="18">
        <v>2.625</v>
      </c>
      <c r="L108" s="19">
        <f>IF($E$24=aux!$T$25,$B$11*$H$3*$B$24*$B$29*J108,MAX($B$11*$H$3*$E$25,$B$11*$H$3*$B$24*J108/$B$38))</f>
        <v>1.3842439109594037E-2</v>
      </c>
      <c r="M108" s="47">
        <f>IF($E$24=aux!$T$26,"",L108*981*K108^2/(4*PI()^2))</f>
        <v>2.3701755182917248</v>
      </c>
      <c r="N108" s="68">
        <f>IF($E$24=aux!$T$26,"",L108*9.81*K108/2*PI())</f>
        <v>0.55992623162686661</v>
      </c>
    </row>
    <row r="109" spans="10:14" x14ac:dyDescent="0.25">
      <c r="J109" s="21">
        <f>IF(K109&lt;$H$6,IF($E$24=aux!$T$25,(1+K109/$H$6*($B$29*$H$11-1))/$B$29,(2/3+K109/$H$6*($H$11/$B$38-2/3))*$B$38),IF(K109&lt;$H$7,$H$11,IF(K109&lt;$H$8,$H$11*$H$7/K109,$H$11*$H$7*$H$8/K109^2)))</f>
        <v>0.10679957280170879</v>
      </c>
      <c r="K109" s="18">
        <v>2.65</v>
      </c>
      <c r="L109" s="19">
        <f>IF($E$24=aux!$T$25,$B$11*$H$3*$B$24*$B$29*J109,MAX($B$11*$H$3*$E$25,$B$11*$H$3*$B$24*J109/$B$38))</f>
        <v>1.3582492985339468E-2</v>
      </c>
      <c r="M109" s="47">
        <f>IF($E$24=aux!$T$26,"",L109*981*K109^2/(4*PI()^2))</f>
        <v>2.3701755182917248</v>
      </c>
      <c r="N109" s="68">
        <f>IF($E$24=aux!$T$26,"",L109*9.81*K109/2*PI())</f>
        <v>0.55464390868699054</v>
      </c>
    </row>
    <row r="110" spans="10:14" x14ac:dyDescent="0.25">
      <c r="J110" s="21">
        <f>IF(K110&lt;$H$6,IF($E$24=aux!$T$25,(1+K110/$H$6*($B$29*$H$11-1))/$B$29,(2/3+K110/$H$6*($H$11/$B$38-2/3))*$B$38),IF(K110&lt;$H$7,$H$11,IF(K110&lt;$H$8,$H$11*$H$7/K110,$H$11*$H$7*$H$8/K110^2)))</f>
        <v>0.10481264739278541</v>
      </c>
      <c r="K110" s="18">
        <v>2.6749999999999998</v>
      </c>
      <c r="L110" s="19">
        <f>IF($E$24=aux!$T$25,$B$11*$H$3*$B$24*$B$29*J110,MAX($B$11*$H$3*$E$25,$B$11*$H$3*$B$24*J110/$B$38))</f>
        <v>1.3329800959321713E-2</v>
      </c>
      <c r="M110" s="47">
        <f>IF($E$24=aux!$T$26,"",L110*981*K110^2/(4*PI()^2))</f>
        <v>2.3701755182917252</v>
      </c>
      <c r="N110" s="68">
        <f>IF($E$24=aux!$T$26,"",L110*9.81*K110/2*PI())</f>
        <v>0.54946032075533646</v>
      </c>
    </row>
    <row r="111" spans="10:14" x14ac:dyDescent="0.25">
      <c r="J111" s="21">
        <f>IF(K111&lt;$H$6,IF($E$24=aux!$T$25,(1+K111/$H$6*($B$29*$H$11-1))/$B$29,(2/3+K111/$H$6*($H$11/$B$38-2/3))*$B$38),IF(K111&lt;$H$7,$H$11,IF(K111&lt;$H$8,$H$11*$H$7/K111,$H$11*$H$7*$H$8/K111^2)))</f>
        <v>0.10288065843621398</v>
      </c>
      <c r="K111" s="18">
        <v>2.7</v>
      </c>
      <c r="L111" s="19">
        <f>IF($E$24=aux!$T$25,$B$11*$H$3*$B$24*$B$29*J111,MAX($B$11*$H$3*$E$25,$B$11*$H$3*$B$24*J111/$B$38))</f>
        <v>1.3084095608991276E-2</v>
      </c>
      <c r="M111" s="47">
        <f>IF($E$24=aux!$T$26,"",L111*981*K111^2/(4*PI()^2))</f>
        <v>2.3701755182917248</v>
      </c>
      <c r="N111" s="68">
        <f>IF($E$24=aux!$T$26,"",L111*9.81*K111/2*PI())</f>
        <v>0.5443727251927869</v>
      </c>
    </row>
    <row r="112" spans="10:14" x14ac:dyDescent="0.25">
      <c r="J112" s="21">
        <f>IF(K112&lt;$H$6,IF($E$24=aux!$T$25,(1+K112/$H$6*($B$29*$H$11-1))/$B$29,(2/3+K112/$H$6*($H$11/$B$38-2/3))*$B$38),IF(K112&lt;$H$7,$H$11,IF(K112&lt;$H$8,$H$11*$H$7/K112,$H$11*$H$7*$H$8/K112^2)))</f>
        <v>0.1010015991919872</v>
      </c>
      <c r="K112" s="18">
        <v>2.7250000000000001</v>
      </c>
      <c r="L112" s="19">
        <f>IF($E$24=aux!$T$25,$B$11*$H$3*$B$24*$B$29*J112,MAX($B$11*$H$3*$E$25,$B$11*$H$3*$B$24*J112/$B$38))</f>
        <v>1.2845121722352854E-2</v>
      </c>
      <c r="M112" s="47">
        <f>IF($E$24=aux!$T$26,"",L112*981*K112^2/(4*PI()^2))</f>
        <v>2.3701755182917248</v>
      </c>
      <c r="N112" s="68">
        <f>IF($E$24=aux!$T$26,"",L112*9.81*K112/2*PI())</f>
        <v>0.53937848000753208</v>
      </c>
    </row>
    <row r="113" spans="10:14" x14ac:dyDescent="0.25">
      <c r="J113" s="21">
        <f>IF(K113&lt;$H$6,IF($E$24=aux!$T$25,(1+K113/$H$6*($B$29*$H$11-1))/$B$29,(2/3+K113/$H$6*($H$11/$B$38-2/3))*$B$38),IF(K113&lt;$H$7,$H$11,IF(K113&lt;$H$8,$H$11*$H$7/K113,$H$11*$H$7*$H$8/K113^2)))</f>
        <v>9.9173553719008267E-2</v>
      </c>
      <c r="K113" s="18">
        <v>2.75</v>
      </c>
      <c r="L113" s="19">
        <f>IF($E$24=aux!$T$25,$B$11*$H$3*$B$24*$B$29*J113,MAX($B$11*$H$3*$E$25,$B$11*$H$3*$B$24*J113/$B$38))</f>
        <v>1.2612635634981344E-2</v>
      </c>
      <c r="M113" s="47">
        <f>IF($E$24=aux!$T$26,"",L113*981*K113^2/(4*PI()^2))</f>
        <v>2.3701755182917248</v>
      </c>
      <c r="N113" s="68">
        <f>IF($E$24=aux!$T$26,"",L113*9.81*K113/2*PI())</f>
        <v>0.53447503928019091</v>
      </c>
    </row>
    <row r="114" spans="10:14" x14ac:dyDescent="0.25">
      <c r="J114" s="21">
        <f>IF(K114&lt;$H$6,IF($E$24=aux!$T$25,(1+K114/$H$6*($B$29*$H$11-1))/$B$29,(2/3+K114/$H$6*($H$11/$B$38-2/3))*$B$38),IF(K114&lt;$H$7,$H$11,IF(K114&lt;$H$8,$H$11*$H$7/K114,$H$11*$H$7*$H$8/K114^2)))</f>
        <v>9.7394691989286589E-2</v>
      </c>
      <c r="K114" s="18">
        <v>2.7749999999999999</v>
      </c>
      <c r="L114" s="19">
        <f>IF($E$24=aux!$T$25,$B$11*$H$3*$B$24*$B$29*J114,MAX($B$11*$H$3*$E$25,$B$11*$H$3*$B$24*J114/$B$38))</f>
        <v>1.2386404608657923E-2</v>
      </c>
      <c r="M114" s="47">
        <f>IF($E$24=aux!$T$26,"",L114*981*K114^2/(4*PI()^2))</f>
        <v>2.3701755182917243</v>
      </c>
      <c r="N114" s="68">
        <f>IF($E$24=aux!$T$26,"",L114*9.81*K114/2*PI())</f>
        <v>0.52965994883622514</v>
      </c>
    </row>
    <row r="115" spans="10:14" x14ac:dyDescent="0.25">
      <c r="J115" s="21">
        <f>IF(K115&lt;$H$6,IF($E$24=aux!$T$25,(1+K115/$H$6*($B$29*$H$11-1))/$B$29,(2/3+K115/$H$6*($H$11/$B$38-2/3))*$B$38),IF(K115&lt;$H$7,$H$11,IF(K115&lt;$H$8,$H$11*$H$7/K115,$H$11*$H$7*$H$8/K115^2)))</f>
        <v>9.5663265306122458E-2</v>
      </c>
      <c r="K115" s="18">
        <v>2.8</v>
      </c>
      <c r="L115" s="19">
        <f>IF($E$24=aux!$T$25,$B$11*$H$3*$B$24*$B$29*J115,MAX($B$11*$H$3*$E$25,$B$11*$H$3*$B$24*J115/$B$38))</f>
        <v>1.2166206248666636E-2</v>
      </c>
      <c r="M115" s="47">
        <f>IF($E$24=aux!$T$26,"",L115*981*K115^2/(4*PI()^2))</f>
        <v>2.3701755182917248</v>
      </c>
      <c r="N115" s="68">
        <f>IF($E$24=aux!$T$26,"",L115*9.81*K115/2*PI())</f>
        <v>0.52493084215018748</v>
      </c>
    </row>
    <row r="116" spans="10:14" x14ac:dyDescent="0.25">
      <c r="J116" s="21">
        <f>IF(K116&lt;$H$6,IF($E$24=aux!$T$25,(1+K116/$H$6*($B$29*$H$11-1))/$B$29,(2/3+K116/$H$6*($H$11/$B$38-2/3))*$B$38),IF(K116&lt;$H$7,$H$11,IF(K116&lt;$H$8,$H$11*$H$7/K116,$H$11*$H$7*$H$8/K116^2)))</f>
        <v>9.3977602004855498E-2</v>
      </c>
      <c r="K116" s="18">
        <v>2.8250000000000002</v>
      </c>
      <c r="L116" s="19">
        <f>IF($E$24=aux!$T$25,$B$11*$H$3*$B$24*$B$29*J116,MAX($B$11*$H$3*$E$25,$B$11*$H$3*$B$24*J116/$B$38))</f>
        <v>1.1951827957026725E-2</v>
      </c>
      <c r="M116" s="47">
        <f>IF($E$24=aux!$T$26,"",L116*981*K116^2/(4*PI()^2))</f>
        <v>2.3701755182917252</v>
      </c>
      <c r="N116" s="68">
        <f>IF($E$24=aux!$T$26,"",L116*9.81*K116/2*PI())</f>
        <v>0.52028543646744241</v>
      </c>
    </row>
    <row r="117" spans="10:14" x14ac:dyDescent="0.25">
      <c r="J117" s="21">
        <f>IF(K117&lt;$H$6,IF($E$24=aux!$T$25,(1+K117/$H$6*($B$29*$H$11-1))/$B$29,(2/3+K117/$H$6*($H$11/$B$38-2/3))*$B$38),IF(K117&lt;$H$7,$H$11,IF(K117&lt;$H$8,$H$11*$H$7/K117,$H$11*$H$7*$H$8/K117^2)))</f>
        <v>9.2336103416435819E-2</v>
      </c>
      <c r="K117" s="18">
        <v>2.85</v>
      </c>
      <c r="L117" s="19">
        <f>IF($E$24=aux!$T$25,$B$11*$H$3*$B$24*$B$29*J117,MAX($B$11*$H$3*$E$25,$B$11*$H$3*$B$24*J117/$B$38))</f>
        <v>1.1743066419150065E-2</v>
      </c>
      <c r="M117" s="47">
        <f>IF($E$24=aux!$T$26,"",L117*981*K117^2/(4*PI()^2))</f>
        <v>2.3701755182917243</v>
      </c>
      <c r="N117" s="68">
        <f>IF($E$24=aux!$T$26,"",L117*9.81*K117/2*PI())</f>
        <v>0.51572152913000868</v>
      </c>
    </row>
    <row r="118" spans="10:14" x14ac:dyDescent="0.25">
      <c r="J118" s="21">
        <f>IF(K118&lt;$H$6,IF($E$24=aux!$T$25,(1+K118/$H$6*($B$29*$H$11-1))/$B$29,(2/3+K118/$H$6*($H$11/$B$38-2/3))*$B$38),IF(K118&lt;$H$7,$H$11,IF(K118&lt;$H$8,$H$11*$H$7/K118,$H$11*$H$7*$H$8/K118^2)))</f>
        <v>9.0737240075614373E-2</v>
      </c>
      <c r="K118" s="18">
        <v>2.875</v>
      </c>
      <c r="L118" s="19">
        <f>IF($E$24=aux!$T$25,$B$11*$H$3*$B$24*$B$29*J118,MAX($B$11*$H$3*$E$25,$B$11*$H$3*$B$24*J118/$B$38))</f>
        <v>1.1539727121608641E-2</v>
      </c>
      <c r="M118" s="47">
        <f>IF($E$24=aux!$T$26,"",L118*981*K118^2/(4*PI()^2))</f>
        <v>2.3701755182917252</v>
      </c>
      <c r="N118" s="68">
        <f>IF($E$24=aux!$T$26,"",L118*9.81*K118/2*PI())</f>
        <v>0.51123699409409573</v>
      </c>
    </row>
    <row r="119" spans="10:14" x14ac:dyDescent="0.25">
      <c r="J119" s="21">
        <f>IF(K119&lt;$H$6,IF($E$24=aux!$T$25,(1+K119/$H$6*($B$29*$H$11-1))/$B$29,(2/3+K119/$H$6*($H$11/$B$38-2/3))*$B$38),IF(K119&lt;$H$7,$H$11,IF(K119&lt;$H$8,$H$11*$H$7/K119,$H$11*$H$7*$H$8/K119^2)))</f>
        <v>8.9179548156956001E-2</v>
      </c>
      <c r="K119" s="18">
        <v>2.9</v>
      </c>
      <c r="L119" s="19">
        <f>IF($E$24=aux!$T$25,$B$11*$H$3*$B$24*$B$29*J119,MAX($B$11*$H$3*$E$25,$B$11*$H$3*$B$24*J119/$B$38))</f>
        <v>1.1341623898875912E-2</v>
      </c>
      <c r="M119" s="47">
        <f>IF($E$24=aux!$T$26,"",L119*981*K119^2/(4*PI()^2))</f>
        <v>2.3701755182917248</v>
      </c>
      <c r="N119" s="68">
        <f>IF($E$24=aux!$T$26,"",L119*9.81*K119/2*PI())</f>
        <v>0.50682977862776724</v>
      </c>
    </row>
    <row r="120" spans="10:14" x14ac:dyDescent="0.25">
      <c r="J120" s="21">
        <f>IF(K120&lt;$H$6,IF($E$24=aux!$T$25,(1+K120/$H$6*($B$29*$H$11-1))/$B$29,(2/3+K120/$H$6*($H$11/$B$38-2/3))*$B$38),IF(K120&lt;$H$7,$H$11,IF(K120&lt;$H$8,$H$11*$H$7/K120,$H$11*$H$7*$H$8/K120^2)))</f>
        <v>8.7661626123164596E-2</v>
      </c>
      <c r="K120" s="18">
        <v>2.9249999999999998</v>
      </c>
      <c r="L120" s="19">
        <f>IF($E$24=aux!$T$25,$B$11*$H$3*$B$24*$B$29*J120,MAX($B$11*$H$3*$E$25,$B$11*$H$3*$B$24*J120/$B$38))</f>
        <v>1.1148578507069493E-2</v>
      </c>
      <c r="M120" s="47">
        <f>IF($E$24=aux!$T$26,"",L120*981*K120^2/(4*PI()^2))</f>
        <v>2.3701755182917252</v>
      </c>
      <c r="N120" s="68">
        <f>IF($E$24=aux!$T$26,"",L120*9.81*K120/2*PI())</f>
        <v>0.50249790017795726</v>
      </c>
    </row>
    <row r="121" spans="10:14" x14ac:dyDescent="0.25">
      <c r="J121" s="21">
        <f>IF(K121&lt;$H$6,IF($E$24=aux!$T$25,(1+K121/$H$6*($B$29*$H$11-1))/$B$29,(2/3+K121/$H$6*($H$11/$B$38-2/3))*$B$38),IF(K121&lt;$H$7,$H$11,IF(K121&lt;$H$8,$H$11*$H$7/K121,$H$11*$H$7*$H$8/K121^2)))</f>
        <v>8.618213157138753E-2</v>
      </c>
      <c r="K121" s="18">
        <v>2.95</v>
      </c>
      <c r="L121" s="19">
        <f>IF($E$24=aux!$T$25,$B$11*$H$3*$B$24*$B$29*J121,MAX($B$11*$H$3*$E$25,$B$11*$H$3*$B$24*J121/$B$38))</f>
        <v>1.0960420222872325E-2</v>
      </c>
      <c r="M121" s="47">
        <f>IF($E$24=aux!$T$26,"",L121*981*K121^2/(4*PI()^2))</f>
        <v>2.3701755182917248</v>
      </c>
      <c r="N121" s="68">
        <f>IF($E$24=aux!$T$26,"",L121*9.81*K121/2*PI())</f>
        <v>0.49823944339678811</v>
      </c>
    </row>
    <row r="122" spans="10:14" x14ac:dyDescent="0.25">
      <c r="J122" s="21">
        <f>IF(K122&lt;$H$6,IF($E$24=aux!$T$25,(1+K122/$H$6*($B$29*$H$11-1))/$B$29,(2/3+K122/$H$6*($H$11/$B$38-2/3))*$B$38),IF(K122&lt;$H$7,$H$11,IF(K122&lt;$H$8,$H$11*$H$7/K122,$H$11*$H$7*$H$8/K122^2)))</f>
        <v>8.4739778264246862E-2</v>
      </c>
      <c r="K122" s="18">
        <v>2.9750000000000001</v>
      </c>
      <c r="L122" s="19">
        <f>IF($E$24=aux!$T$25,$B$11*$H$3*$B$24*$B$29*J122,MAX($B$11*$H$3*$E$25,$B$11*$H$3*$B$24*J122/$B$38))</f>
        <v>1.0776985465946914E-2</v>
      </c>
      <c r="M122" s="47">
        <f>IF($E$24=aux!$T$26,"",L122*981*K122^2/(4*PI()^2))</f>
        <v>2.3701755182917248</v>
      </c>
      <c r="N122" s="68">
        <f>IF($E$24=aux!$T$26,"",L122*9.81*K122/2*PI())</f>
        <v>0.49405255731782344</v>
      </c>
    </row>
    <row r="123" spans="10:14" x14ac:dyDescent="0.25">
      <c r="J123" s="21">
        <f>IF(K123&lt;$H$6,IF($E$24=aux!$T$25,(1+K123/$H$6*($B$29*$H$11-1))/$B$29,(2/3+K123/$H$6*($H$11/$B$38-2/3))*$B$38),IF(K123&lt;$H$7,$H$11,IF(K123&lt;$H$8,$H$11*$H$7/K123,$H$11*$H$7*$H$8/K123^2)))</f>
        <v>8.3333333333333329E-2</v>
      </c>
      <c r="K123" s="18">
        <v>3</v>
      </c>
      <c r="L123" s="19">
        <f>IF($E$24=aux!$T$25,$B$11*$H$3*$B$24*$B$29*J123,MAX($B$11*$H$3*$E$25,$B$11*$H$3*$B$24*J123/$B$38))</f>
        <v>1.0598117443282935E-2</v>
      </c>
      <c r="M123" s="47">
        <f>IF($E$24=aux!$T$26,"",L123*981*K123^2/(4*PI()^2))</f>
        <v>2.3701755182917248</v>
      </c>
      <c r="N123" s="68">
        <f>IF($E$24=aux!$T$26,"",L123*9.81*K123/2*PI())</f>
        <v>0.4899354526735083</v>
      </c>
    </row>
    <row r="124" spans="10:14" x14ac:dyDescent="0.25">
      <c r="J124" s="21">
        <f>IF(K124&lt;$H$6,IF($E$24=aux!$T$25,(1+K124/$H$6*($B$29*$H$11-1))/$B$29,(2/3+K124/$H$6*($H$11/$B$38-2/3))*$B$38),IF(K124&lt;$H$7,$H$11,IF(K124&lt;$H$8,$H$11*$H$7/K124,$H$11*$H$7*$H$8/K124^2)))</f>
        <v>8.1961614643808481E-2</v>
      </c>
      <c r="K124" s="18">
        <v>3.0249999999999999</v>
      </c>
      <c r="L124" s="19">
        <f>IF($E$24=aux!$T$25,$B$11*$H$3*$B$24*$B$29*J124,MAX($B$11*$H$3*$E$25,$B$11*$H$3*$B$24*J124/$B$38))</f>
        <v>1.0423665814034169E-2</v>
      </c>
      <c r="M124" s="47">
        <f>IF($E$24=aux!$T$26,"",L124*981*K124^2/(4*PI()^2))</f>
        <v>2.3701755182917248</v>
      </c>
      <c r="N124" s="68">
        <f>IF($E$24=aux!$T$26,"",L124*9.81*K124/2*PI())</f>
        <v>0.48588639934562811</v>
      </c>
    </row>
    <row r="125" spans="10:14" x14ac:dyDescent="0.25">
      <c r="J125" s="21">
        <f>IF(K125&lt;$H$6,IF($E$24=aux!$T$25,(1+K125/$H$6*($B$29*$H$11-1))/$B$29,(2/3+K125/$H$6*($H$11/$B$38-2/3))*$B$38),IF(K125&lt;$H$7,$H$11,IF(K125&lt;$H$8,$H$11*$H$7/K125,$H$11*$H$7*$H$8/K125^2)))</f>
        <v>8.0623488309594205E-2</v>
      </c>
      <c r="K125" s="18">
        <v>3.05</v>
      </c>
      <c r="L125" s="19">
        <f>IF($E$24=aux!$T$25,$B$11*$H$3*$B$24*$B$29*J125,MAX($B$11*$H$3*$E$25,$B$11*$H$3*$B$24*J125/$B$38))</f>
        <v>1.0253486373506739E-2</v>
      </c>
      <c r="M125" s="47">
        <f>IF($E$24=aux!$T$26,"",L125*981*K125^2/(4*PI()^2))</f>
        <v>2.3701755182917248</v>
      </c>
      <c r="N125" s="68">
        <f>IF($E$24=aux!$T$26,"",L125*9.81*K125/2*PI())</f>
        <v>0.48190372394115577</v>
      </c>
    </row>
    <row r="126" spans="10:14" x14ac:dyDescent="0.25">
      <c r="J126" s="21">
        <f>IF(K126&lt;$H$6,IF($E$24=aux!$T$25,(1+K126/$H$6*($B$29*$H$11-1))/$B$29,(2/3+K126/$H$6*($H$11/$B$38-2/3))*$B$38),IF(K126&lt;$H$7,$H$11,IF(K126&lt;$H$8,$H$11*$H$7/K126,$H$11*$H$7*$H$8/K126^2)))</f>
        <v>7.9317866349395194E-2</v>
      </c>
      <c r="K126" s="18">
        <v>3.0750000000000002</v>
      </c>
      <c r="L126" s="19">
        <f>IF($E$24=aux!$T$25,$B$11*$H$3*$B$24*$B$29*J126,MAX($B$11*$H$3*$E$25,$B$11*$H$3*$B$24*J126/$B$38))</f>
        <v>1.0087440755058116E-2</v>
      </c>
      <c r="M126" s="47">
        <f>IF($E$24=aux!$T$26,"",L126*981*K126^2/(4*PI()^2))</f>
        <v>2.3701755182917248</v>
      </c>
      <c r="N126" s="68">
        <f>IF($E$24=aux!$T$26,"",L126*9.81*K126/2*PI())</f>
        <v>0.4779858074863495</v>
      </c>
    </row>
    <row r="127" spans="10:14" x14ac:dyDescent="0.25">
      <c r="J127" s="21">
        <f>IF(K127&lt;$H$6,IF($E$24=aux!$T$25,(1+K127/$H$6*($B$29*$H$11-1))/$B$29,(2/3+K127/$H$6*($H$11/$B$38-2/3))*$B$38),IF(K127&lt;$H$7,$H$11,IF(K127&lt;$H$8,$H$11*$H$7/K127,$H$11*$H$7*$H$8/K127^2)))</f>
        <v>7.8043704474505718E-2</v>
      </c>
      <c r="K127" s="18">
        <v>3.1</v>
      </c>
      <c r="L127" s="19">
        <f>IF($E$24=aux!$T$25,$B$11*$H$3*$B$24*$B$29*J127,MAX($B$11*$H$3*$E$25,$B$11*$H$3*$B$24*J127/$B$38))</f>
        <v>9.9253961487561302E-3</v>
      </c>
      <c r="M127" s="47">
        <f>IF($E$24=aux!$T$26,"",L127*981*K127^2/(4*PI()^2))</f>
        <v>2.3701755182917252</v>
      </c>
      <c r="N127" s="68">
        <f>IF($E$24=aux!$T$26,"",L127*9.81*K127/2*PI())</f>
        <v>0.47413108323242736</v>
      </c>
    </row>
    <row r="128" spans="10:14" x14ac:dyDescent="0.25">
      <c r="J128" s="21">
        <f>IF(K128&lt;$H$6,IF($E$24=aux!$T$25,(1+K128/$H$6*($B$29*$H$11-1))/$B$29,(2/3+K128/$H$6*($H$11/$B$38-2/3))*$B$38),IF(K128&lt;$H$7,$H$11,IF(K128&lt;$H$8,$H$11*$H$7/K128,$H$11*$H$7*$H$8/K128^2)))</f>
        <v>7.6799999999999993E-2</v>
      </c>
      <c r="K128" s="18">
        <v>3.125</v>
      </c>
      <c r="L128" s="19">
        <f>IF($E$24=aux!$T$25,$B$11*$H$3*$B$24*$B$29*J128,MAX($B$11*$H$3*$E$25,$B$11*$H$3*$B$24*J128/$B$38))</f>
        <v>9.7672250357295522E-3</v>
      </c>
      <c r="M128" s="47">
        <f>IF($E$24=aux!$T$26,"",L128*981*K128^2/(4*PI()^2))</f>
        <v>2.3701755182917248</v>
      </c>
      <c r="N128" s="68">
        <f>IF($E$24=aux!$T$26,"",L128*9.81*K128/2*PI())</f>
        <v>0.47033803456656792</v>
      </c>
    </row>
    <row r="129" spans="10:14" x14ac:dyDescent="0.25">
      <c r="J129" s="21">
        <f>IF(K129&lt;$H$6,IF($E$24=aux!$T$25,(1+K129/$H$6*($B$29*$H$11-1))/$B$29,(2/3+K129/$H$6*($H$11/$B$38-2/3))*$B$38),IF(K129&lt;$H$7,$H$11,IF(K129&lt;$H$8,$H$11*$H$7/K129,$H$11*$H$7*$H$8/K129^2)))</f>
        <v>7.5585789871504161E-2</v>
      </c>
      <c r="K129" s="18">
        <v>3.15</v>
      </c>
      <c r="L129" s="19">
        <f>IF($E$24=aux!$T$25,$B$11*$H$3*$B$24*$B$29*J129,MAX($B$11*$H$3*$E$25,$B$11*$H$3*$B$24*J129/$B$38))</f>
        <v>9.6128049372180818E-3</v>
      </c>
      <c r="M129" s="47">
        <f>IF($E$24=aux!$T$26,"",L129*981*K129^2/(4*PI()^2))</f>
        <v>2.3701755182917248</v>
      </c>
      <c r="N129" s="68">
        <f>IF($E$24=aux!$T$26,"",L129*9.81*K129/2*PI())</f>
        <v>0.4666051930223889</v>
      </c>
    </row>
    <row r="130" spans="10:14" x14ac:dyDescent="0.25">
      <c r="J130" s="21">
        <f>IF(K130&lt;$H$6,IF($E$24=aux!$T$25,(1+K130/$H$6*($B$29*$H$11-1))/$B$29,(2/3+K130/$H$6*($H$11/$B$38-2/3))*$B$38),IF(K130&lt;$H$7,$H$11,IF(K130&lt;$H$8,$H$11*$H$7/K130,$H$11*$H$7*$H$8/K130^2)))</f>
        <v>7.4400148800297605E-2</v>
      </c>
      <c r="K130" s="18">
        <v>3.1749999999999998</v>
      </c>
      <c r="L130" s="19">
        <f>IF($E$24=aux!$T$25,$B$11*$H$3*$B$24*$B$29*J130,MAX($B$11*$H$3*$E$25,$B$11*$H$3*$B$24*J130/$B$38))</f>
        <v>9.4620181773993599E-3</v>
      </c>
      <c r="M130" s="47">
        <f>IF($E$24=aux!$T$26,"",L130*981*K130^2/(4*PI()^2))</f>
        <v>2.3701755182917248</v>
      </c>
      <c r="N130" s="68">
        <f>IF($E$24=aux!$T$26,"",L130*9.81*K130/2*PI())</f>
        <v>0.4629311363844173</v>
      </c>
    </row>
    <row r="131" spans="10:14" x14ac:dyDescent="0.25">
      <c r="J131" s="21">
        <f>IF(K131&lt;$H$6,IF($E$24=aux!$T$25,(1+K131/$H$6*($B$29*$H$11-1))/$B$29,(2/3+K131/$H$6*($H$11/$B$38-2/3))*$B$38),IF(K131&lt;$H$7,$H$11,IF(K131&lt;$H$8,$H$11*$H$7/K131,$H$11*$H$7*$H$8/K131^2)))</f>
        <v>7.3242187499999986E-2</v>
      </c>
      <c r="K131" s="18">
        <v>3.2</v>
      </c>
      <c r="L131" s="19">
        <f>IF($E$24=aux!$T$25,$B$11*$H$3*$B$24*$B$29*J131,MAX($B$11*$H$3*$E$25,$B$11*$H$3*$B$24*J131/$B$38))</f>
        <v>9.31475165913539E-3</v>
      </c>
      <c r="M131" s="47">
        <f>IF($E$24=aux!$T$26,"",L131*981*K131^2/(4*PI()^2))</f>
        <v>2.3701755182917248</v>
      </c>
      <c r="N131" s="68">
        <f>IF($E$24=aux!$T$26,"",L131*9.81*K131/2*PI())</f>
        <v>0.45931448688141391</v>
      </c>
    </row>
    <row r="132" spans="10:14" x14ac:dyDescent="0.25">
      <c r="J132" s="21">
        <f>IF(K132&lt;$H$6,IF($E$24=aux!$T$25,(1+K132/$H$6*($B$29*$H$11-1))/$B$29,(2/3+K132/$H$6*($H$11/$B$38-2/3))*$B$38),IF(K132&lt;$H$7,$H$11,IF(K132&lt;$H$8,$H$11*$H$7/K132,$H$11*$H$7*$H$8/K132^2)))</f>
        <v>7.21110510185686E-2</v>
      </c>
      <c r="K132" s="18">
        <v>3.2250000000000001</v>
      </c>
      <c r="L132" s="19">
        <f>IF($E$24=aux!$T$25,$B$11*$H$3*$B$24*$B$29*J132,MAX($B$11*$H$3*$E$25,$B$11*$H$3*$B$24*J132/$B$38))</f>
        <v>9.1708966518402914E-3</v>
      </c>
      <c r="M132" s="47">
        <f>IF($E$24=aux!$T$26,"",L132*981*K132^2/(4*PI()^2))</f>
        <v>2.3701755182917252</v>
      </c>
      <c r="N132" s="68">
        <f>IF($E$24=aux!$T$26,"",L132*9.81*K132/2*PI())</f>
        <v>0.45575390946372879</v>
      </c>
    </row>
    <row r="133" spans="10:14" x14ac:dyDescent="0.25">
      <c r="J133" s="21">
        <f>IF(K133&lt;$H$6,IF($E$24=aux!$T$25,(1+K133/$H$6*($B$29*$H$11-1))/$B$29,(2/3+K133/$H$6*($H$11/$B$38-2/3))*$B$38),IF(K133&lt;$H$7,$H$11,IF(K133&lt;$H$8,$H$11*$H$7/K133,$H$11*$H$7*$H$8/K133^2)))</f>
        <v>7.1005917159763315E-2</v>
      </c>
      <c r="K133" s="18">
        <v>3.25</v>
      </c>
      <c r="L133" s="19">
        <f>IF($E$24=aux!$T$25,$B$11*$H$3*$B$24*$B$29*J133,MAX($B$11*$H$3*$E$25,$B$11*$H$3*$B$24*J133/$B$38))</f>
        <v>9.0303485907262879E-3</v>
      </c>
      <c r="M133" s="47">
        <f>IF($E$24=aux!$T$26,"",L133*981*K133^2/(4*PI()^2))</f>
        <v>2.3701755182917248</v>
      </c>
      <c r="N133" s="68">
        <f>IF($E$24=aux!$T$26,"",L133*9.81*K133/2*PI())</f>
        <v>0.45224811016016153</v>
      </c>
    </row>
    <row r="134" spans="10:14" x14ac:dyDescent="0.25">
      <c r="J134" s="21">
        <f>IF(K134&lt;$H$6,IF($E$24=aux!$T$25,(1+K134/$H$6*($B$29*$H$11-1))/$B$29,(2/3+K134/$H$6*($H$11/$B$38-2/3))*$B$38),IF(K134&lt;$H$7,$H$11,IF(K134&lt;$H$8,$H$11*$H$7/K134,$H$11*$H$7*$H$8/K134^2)))</f>
        <v>6.9925994988637039E-2</v>
      </c>
      <c r="K134" s="18">
        <v>3.2749999999999999</v>
      </c>
      <c r="L134" s="19">
        <f>IF($E$24=aux!$T$25,$B$11*$H$3*$B$24*$B$29*J134,MAX($B$11*$H$3*$E$25,$B$11*$H$3*$B$24*J134/$B$38))</f>
        <v>8.8930068867358724E-3</v>
      </c>
      <c r="M134" s="47">
        <f>IF($E$24=aux!$T$26,"",L134*981*K134^2/(4*PI()^2))</f>
        <v>2.3701755182917252</v>
      </c>
      <c r="N134" s="68">
        <f>IF($E$24=aux!$T$26,"",L134*9.81*K134/2*PI())</f>
        <v>0.44879583451008404</v>
      </c>
    </row>
    <row r="135" spans="10:14" x14ac:dyDescent="0.25">
      <c r="J135" s="21">
        <f>IF(K135&lt;$H$6,IF($E$24=aux!$T$25,(1+K135/$H$6*($B$29*$H$11-1))/$B$29,(2/3+K135/$H$6*($H$11/$B$38-2/3))*$B$38),IF(K135&lt;$H$7,$H$11,IF(K135&lt;$H$8,$H$11*$H$7/K135,$H$11*$H$7*$H$8/K135^2)))</f>
        <v>6.8870523415977963E-2</v>
      </c>
      <c r="K135" s="18">
        <v>3.3</v>
      </c>
      <c r="L135" s="19">
        <f>IF($E$24=aux!$T$25,$B$11*$H$3*$B$24*$B$29*J135,MAX($B$11*$H$3*$E$25,$B$11*$H$3*$B$24*J135/$B$38))</f>
        <v>8.7587747465148226E-3</v>
      </c>
      <c r="M135" s="47">
        <f>IF($E$24=aux!$T$26,"",L135*981*K135^2/(4*PI()^2))</f>
        <v>2.3701755182917248</v>
      </c>
      <c r="N135" s="68">
        <f>IF($E$24=aux!$T$26,"",L135*9.81*K135/2*PI())</f>
        <v>0.44539586606682569</v>
      </c>
    </row>
    <row r="136" spans="10:14" x14ac:dyDescent="0.25">
      <c r="J136" s="21">
        <f>IF(K136&lt;$H$6,IF($E$24=aux!$T$25,(1+K136/$H$6*($B$29*$H$11-1))/$B$29,(2/3+K136/$H$6*($H$11/$B$38-2/3))*$B$38),IF(K136&lt;$H$7,$H$11,IF(K136&lt;$H$8,$H$11*$H$7/K136,$H$11*$H$7*$H$8/K136^2)))</f>
        <v>6.7838769856973249E-2</v>
      </c>
      <c r="K136" s="18">
        <v>3.3250000000000002</v>
      </c>
      <c r="L136" s="19">
        <f>IF($E$24=aux!$T$25,$B$11*$H$3*$B$24*$B$29*J136,MAX($B$11*$H$3*$E$25,$B$11*$H$3*$B$24*J136/$B$38))</f>
        <v>8.627559001824537E-3</v>
      </c>
      <c r="M136" s="47">
        <f>IF($E$24=aux!$T$26,"",L136*981*K136^2/(4*PI()^2))</f>
        <v>2.3701755182917243</v>
      </c>
      <c r="N136" s="68">
        <f>IF($E$24=aux!$T$26,"",L136*9.81*K136/2*PI())</f>
        <v>0.44204702496857889</v>
      </c>
    </row>
    <row r="137" spans="10:14" x14ac:dyDescent="0.25">
      <c r="J137" s="21">
        <f>IF(K137&lt;$H$6,IF($E$24=aux!$T$25,(1+K137/$H$6*($B$29*$H$11-1))/$B$29,(2/3+K137/$H$6*($H$11/$B$38-2/3))*$B$38),IF(K137&lt;$H$7,$H$11,IF(K137&lt;$H$8,$H$11*$H$7/K137,$H$11*$H$7*$H$8/K137^2)))</f>
        <v>6.6830028959679211E-2</v>
      </c>
      <c r="K137" s="18">
        <v>3.35</v>
      </c>
      <c r="L137" s="19">
        <f>IF($E$24=aux!$T$25,$B$11*$H$3*$B$24*$B$29*J137,MAX($B$11*$H$3*$E$25,$B$11*$H$3*$B$24*J137/$B$38))</f>
        <v>8.4992699478321602E-3</v>
      </c>
      <c r="M137" s="47">
        <f>IF($E$24=aux!$T$26,"",L137*981*K137^2/(4*PI()^2))</f>
        <v>2.3701755182917248</v>
      </c>
      <c r="N137" s="68">
        <f>IF($E$24=aux!$T$26,"",L137*9.81*K137/2*PI())</f>
        <v>0.43874816657329108</v>
      </c>
    </row>
    <row r="138" spans="10:14" x14ac:dyDescent="0.25">
      <c r="J138" s="21">
        <f>IF(K138&lt;$H$6,IF($E$24=aux!$T$25,(1+K138/$H$6*($B$29*$H$11-1))/$B$29,(2/3+K138/$H$6*($H$11/$B$38-2/3))*$B$38),IF(K138&lt;$H$7,$H$11,IF(K138&lt;$H$8,$H$11*$H$7/K138,$H$11*$H$7*$H$8/K138^2)))</f>
        <v>6.584362139917696E-2</v>
      </c>
      <c r="K138" s="18">
        <v>3.375</v>
      </c>
      <c r="L138" s="19">
        <f>IF($E$24=aux!$T$25,$B$11*$H$3*$B$24*$B$29*J138,MAX($B$11*$H$3*$E$25,$B$11*$H$3*$B$24*J138/$B$38))</f>
        <v>8.3738211897544188E-3</v>
      </c>
      <c r="M138" s="47">
        <f>IF($E$24=aux!$T$26,"",L138*981*K138^2/(4*PI()^2))</f>
        <v>2.3701755182917248</v>
      </c>
      <c r="N138" s="68">
        <f>IF($E$24=aux!$T$26,"",L138*9.81*K138/2*PI())</f>
        <v>0.43549818015422959</v>
      </c>
    </row>
    <row r="139" spans="10:14" x14ac:dyDescent="0.25">
      <c r="J139" s="21">
        <f>IF(K139&lt;$H$6,IF($E$24=aux!$T$25,(1+K139/$H$6*($B$29*$H$11-1))/$B$29,(2/3+K139/$H$6*($H$11/$B$38-2/3))*$B$38),IF(K139&lt;$H$7,$H$11,IF(K139&lt;$H$8,$H$11*$H$7/K139,$H$11*$H$7*$H$8/K139^2)))</f>
        <v>6.4878892733564023E-2</v>
      </c>
      <c r="K139" s="18">
        <v>3.4</v>
      </c>
      <c r="L139" s="19">
        <f>IF($E$24=aux!$T$25,$B$11*$H$3*$B$24*$B$29*J139,MAX($B$11*$H$3*$E$25,$B$11*$H$3*$B$24*J139/$B$38))</f>
        <v>8.2511294973656082E-3</v>
      </c>
      <c r="M139" s="47">
        <f>IF($E$24=aux!$T$26,"",L139*981*K139^2/(4*PI()^2))</f>
        <v>2.3701755182917248</v>
      </c>
      <c r="N139" s="68">
        <f>IF($E$24=aux!$T$26,"",L139*9.81*K139/2*PI())</f>
        <v>0.43229598765309568</v>
      </c>
    </row>
    <row r="140" spans="10:14" x14ac:dyDescent="0.25">
      <c r="J140" s="21">
        <f>IF(K140&lt;$H$6,IF($E$24=aux!$T$25,(1+K140/$H$6*($B$29*$H$11-1))/$B$29,(2/3+K140/$H$6*($H$11/$B$38-2/3))*$B$38),IF(K140&lt;$H$7,$H$11,IF(K140&lt;$H$8,$H$11*$H$7/K140,$H$11*$H$7*$H$8/K140^2)))</f>
        <v>6.3935212318184248E-2</v>
      </c>
      <c r="K140" s="18">
        <v>3.4249999999999998</v>
      </c>
      <c r="L140" s="19">
        <f>IF($E$24=aux!$T$25,$B$11*$H$3*$B$24*$B$29*J140,MAX($B$11*$H$3*$E$25,$B$11*$H$3*$B$24*J140/$B$38))</f>
        <v>8.1311146669121575E-3</v>
      </c>
      <c r="M140" s="47">
        <f>IF($E$24=aux!$T$26,"",L140*981*K140^2/(4*PI()^2))</f>
        <v>2.3701755182917248</v>
      </c>
      <c r="N140" s="68">
        <f>IF($E$24=aux!$T$26,"",L140*9.81*K140/2*PI())</f>
        <v>0.42914054248774453</v>
      </c>
    </row>
    <row r="141" spans="10:14" x14ac:dyDescent="0.25">
      <c r="J141" s="21">
        <f>IF(K141&lt;$H$6,IF($E$24=aux!$T$25,(1+K141/$H$6*($B$29*$H$11-1))/$B$29,(2/3+K141/$H$6*($H$11/$B$38-2/3))*$B$38),IF(K141&lt;$H$7,$H$11,IF(K141&lt;$H$8,$H$11*$H$7/K141,$H$11*$H$7*$H$8/K141^2)))</f>
        <v>6.3011972274732195E-2</v>
      </c>
      <c r="K141" s="18">
        <v>3.45</v>
      </c>
      <c r="L141" s="19">
        <f>IF($E$24=aux!$T$25,$B$11*$H$3*$B$24*$B$29*J141,MAX($B$11*$H$3*$E$25,$B$11*$H$3*$B$24*J141/$B$38))</f>
        <v>8.0136993900059988E-3</v>
      </c>
      <c r="M141" s="47">
        <f>IF($E$24=aux!$T$26,"",L141*981*K141^2/(4*PI()^2))</f>
        <v>2.3701755182917248</v>
      </c>
      <c r="N141" s="68">
        <f>IF($E$24=aux!$T$26,"",L141*9.81*K141/2*PI())</f>
        <v>0.42603082841174633</v>
      </c>
    </row>
    <row r="142" spans="10:14" x14ac:dyDescent="0.25">
      <c r="J142" s="21">
        <f>IF(K142&lt;$H$6,IF($E$24=aux!$T$25,(1+K142/$H$6*($B$29*$H$11-1))/$B$29,(2/3+K142/$H$6*($H$11/$B$38-2/3))*$B$38),IF(K142&lt;$H$7,$H$11,IF(K142&lt;$H$8,$H$11*$H$7/K142,$H$11*$H$7*$H$8/K142^2)))</f>
        <v>6.2108586512085291E-2</v>
      </c>
      <c r="K142" s="18">
        <v>3.4750000000000001</v>
      </c>
      <c r="L142" s="19">
        <f>IF($E$24=aux!$T$25,$B$11*$H$3*$B$24*$B$29*J142,MAX($B$11*$H$3*$E$25,$B$11*$H$3*$B$24*J142/$B$38))</f>
        <v>7.8988091290965404E-3</v>
      </c>
      <c r="M142" s="47">
        <f>IF($E$24=aux!$T$26,"",L142*981*K142^2/(4*PI()^2))</f>
        <v>2.3701755182917248</v>
      </c>
      <c r="N142" s="68">
        <f>IF($E$24=aux!$T$26,"",L142*9.81*K142/2*PI())</f>
        <v>0.42296585842317264</v>
      </c>
    </row>
    <row r="143" spans="10:14" x14ac:dyDescent="0.25">
      <c r="J143" s="21">
        <f>IF(K143&lt;$H$6,IF($E$24=aux!$T$25,(1+K143/$H$6*($B$29*$H$11-1))/$B$29,(2/3+K143/$H$6*($H$11/$B$38-2/3))*$B$38),IF(K143&lt;$H$7,$H$11,IF(K143&lt;$H$8,$H$11*$H$7/K143,$H$11*$H$7*$H$8/K143^2)))</f>
        <v>6.1224489795918366E-2</v>
      </c>
      <c r="K143" s="18">
        <v>3.5</v>
      </c>
      <c r="L143" s="19">
        <f>IF($E$24=aux!$T$25,$B$11*$H$3*$B$24*$B$29*J143,MAX($B$11*$H$3*$E$25,$B$11*$H$3*$B$24*J143/$B$38))</f>
        <v>7.7863719991466459E-3</v>
      </c>
      <c r="M143" s="47">
        <f>IF($E$24=aux!$T$26,"",L143*981*K143^2/(4*PI()^2))</f>
        <v>2.3701755182917248</v>
      </c>
      <c r="N143" s="68">
        <f>IF($E$24=aux!$T$26,"",L143*9.81*K143/2*PI())</f>
        <v>0.41994467372014999</v>
      </c>
    </row>
    <row r="144" spans="10:14" x14ac:dyDescent="0.25">
      <c r="J144" s="21">
        <f>IF(K144&lt;$H$6,IF($E$24=aux!$T$25,(1+K144/$H$6*($B$29*$H$11-1))/$B$29,(2/3+K144/$H$6*($H$11/$B$38-2/3))*$B$38),IF(K144&lt;$H$7,$H$11,IF(K144&lt;$H$8,$H$11*$H$7/K144,$H$11*$H$7*$H$8/K144^2)))</f>
        <v>6.0359136864342841E-2</v>
      </c>
      <c r="K144" s="18">
        <v>3.5249999999999999</v>
      </c>
      <c r="L144" s="19">
        <f>IF($E$24=aux!$T$25,$B$11*$H$3*$B$24*$B$29*J144,MAX($B$11*$H$3*$E$25,$B$11*$H$3*$B$24*J144/$B$38))</f>
        <v>7.676318655161927E-3</v>
      </c>
      <c r="M144" s="47">
        <f>IF($E$24=aux!$T$26,"",L144*981*K144^2/(4*PI()^2))</f>
        <v>2.3701755182917248</v>
      </c>
      <c r="N144" s="68">
        <f>IF($E$24=aux!$T$26,"",L144*9.81*K144/2*PI())</f>
        <v>0.41696634270085819</v>
      </c>
    </row>
    <row r="145" spans="10:14" x14ac:dyDescent="0.25">
      <c r="J145" s="21">
        <f>IF(K145&lt;$H$6,IF($E$24=aux!$T$25,(1+K145/$H$6*($B$29*$H$11-1))/$B$29,(2/3+K145/$H$6*($H$11/$B$38-2/3))*$B$38),IF(K145&lt;$H$7,$H$11,IF(K145&lt;$H$8,$H$11*$H$7/K145,$H$11*$H$7*$H$8/K145^2)))</f>
        <v>5.9512001586986711E-2</v>
      </c>
      <c r="K145" s="18">
        <v>3.55</v>
      </c>
      <c r="L145" s="19">
        <f>IF($E$24=aux!$T$25,$B$11*$H$3*$B$24*$B$29*J145,MAX($B$11*$H$3*$E$25,$B$11*$H$3*$B$24*J145/$B$38))</f>
        <v>7.5685821852447075E-3</v>
      </c>
      <c r="M145" s="47">
        <f>IF($E$24=aux!$T$26,"",L145*981*K145^2/(4*PI()^2))</f>
        <v>2.3701755182917248</v>
      </c>
      <c r="N145" s="68">
        <f>IF($E$24=aux!$T$26,"",L145*9.81*K145/2*PI())</f>
        <v>0.41402996000578168</v>
      </c>
    </row>
    <row r="146" spans="10:14" x14ac:dyDescent="0.25">
      <c r="J146" s="21">
        <f>IF(K146&lt;$H$6,IF($E$24=aux!$T$25,(1+K146/$H$6*($B$29*$H$11-1))/$B$29,(2/3+K146/$H$6*($H$11/$B$38-2/3))*$B$38),IF(K146&lt;$H$7,$H$11,IF(K146&lt;$H$8,$H$11*$H$7/K146,$H$11*$H$7*$H$8/K146^2)))</f>
        <v>5.8682576165093647E-2</v>
      </c>
      <c r="K146" s="18">
        <v>3.5750000000000002</v>
      </c>
      <c r="L146" s="19">
        <f>IF($E$24=aux!$T$25,$B$11*$H$3*$B$24*$B$29*J146,MAX($B$11*$H$3*$E$25,$B$11*$H$3*$B$24*J146/$B$38))</f>
        <v>7.4630980088647011E-3</v>
      </c>
      <c r="M146" s="47">
        <f>IF($E$24=aux!$T$26,"",L146*981*K146^2/(4*PI()^2))</f>
        <v>2.3701755182917252</v>
      </c>
      <c r="N146" s="68">
        <f>IF($E$24=aux!$T$26,"",L146*9.81*K146/2*PI())</f>
        <v>0.4111346456001469</v>
      </c>
    </row>
    <row r="147" spans="10:14" x14ac:dyDescent="0.25">
      <c r="J147" s="21">
        <f>IF(K147&lt;$H$6,IF($E$24=aux!$T$25,(1+K147/$H$6*($B$29*$H$11-1))/$B$29,(2/3+K147/$H$6*($H$11/$B$38-2/3))*$B$38),IF(K147&lt;$H$7,$H$11,IF(K147&lt;$H$8,$H$11*$H$7/K147,$H$11*$H$7*$H$8/K147^2)))</f>
        <v>5.7870370370370364E-2</v>
      </c>
      <c r="K147" s="18">
        <v>3.6</v>
      </c>
      <c r="L147" s="19">
        <f>IF($E$24=aux!$T$25,$B$11*$H$3*$B$24*$B$29*J147,MAX($B$11*$H$3*$E$25,$B$11*$H$3*$B$24*J147/$B$38))</f>
        <v>7.359803780057593E-3</v>
      </c>
      <c r="M147" s="47">
        <f>IF($E$24=aux!$T$26,"",L147*981*K147^2/(4*PI()^2))</f>
        <v>2.3701755182917248</v>
      </c>
      <c r="N147" s="68">
        <f>IF($E$24=aux!$T$26,"",L147*9.81*K147/2*PI())</f>
        <v>0.4082795438945902</v>
      </c>
    </row>
    <row r="148" spans="10:14" x14ac:dyDescent="0.25">
      <c r="J148" s="21">
        <f>IF(K148&lt;$H$6,IF($E$24=aux!$T$25,(1+K148/$H$6*($B$29*$H$11-1))/$B$29,(2/3+K148/$H$6*($H$11/$B$38-2/3))*$B$38),IF(K148&lt;$H$7,$H$11,IF(K148&lt;$H$8,$H$11*$H$7/K148,$H$11*$H$7*$H$8/K148^2)))</f>
        <v>5.7074910820451845E-2</v>
      </c>
      <c r="K148" s="18">
        <v>3.625</v>
      </c>
      <c r="L148" s="19">
        <f>IF($E$24=aux!$T$25,$B$11*$H$3*$B$24*$B$29*J148,MAX($B$11*$H$3*$E$25,$B$11*$H$3*$B$24*J148/$B$38))</f>
        <v>7.2586392952805837E-3</v>
      </c>
      <c r="M148" s="47">
        <f>IF($E$24=aux!$T$26,"",L148*981*K148^2/(4*PI()^2))</f>
        <v>2.3701755182917248</v>
      </c>
      <c r="N148" s="68">
        <f>IF($E$24=aux!$T$26,"",L148*9.81*K148/2*PI())</f>
        <v>0.40546382290221378</v>
      </c>
    </row>
    <row r="149" spans="10:14" x14ac:dyDescent="0.25">
      <c r="J149" s="21">
        <f>IF(K149&lt;$H$6,IF($E$24=aux!$T$25,(1+K149/$H$6*($B$29*$H$11-1))/$B$29,(2/3+K149/$H$6*($H$11/$B$38-2/3))*$B$38),IF(K149&lt;$H$7,$H$11,IF(K149&lt;$H$8,$H$11*$H$7/K149,$H$11*$H$7*$H$8/K149^2)))</f>
        <v>5.6295740288984798E-2</v>
      </c>
      <c r="K149" s="18">
        <v>3.65</v>
      </c>
      <c r="L149" s="19">
        <f>IF($E$24=aux!$T$25,$B$11*$H$3*$B$24*$B$29*J149,MAX($B$11*$H$3*$E$25,$B$11*$H$3*$B$24*J149/$B$38))</f>
        <v>7.1595464056705884E-3</v>
      </c>
      <c r="M149" s="47">
        <f>IF($E$24=aux!$T$26,"",L149*981*K149^2/(4*PI()^2))</f>
        <v>2.3701755182917248</v>
      </c>
      <c r="N149" s="68">
        <f>IF($E$24=aux!$T$26,"",L149*9.81*K149/2*PI())</f>
        <v>0.40268667343028086</v>
      </c>
    </row>
    <row r="150" spans="10:14" x14ac:dyDescent="0.25">
      <c r="J150" s="21">
        <f>IF(K150&lt;$H$6,IF($E$24=aux!$T$25,(1+K150/$H$6*($B$29*$H$11-1))/$B$29,(2/3+K150/$H$6*($H$11/$B$38-2/3))*$B$38),IF(K150&lt;$H$7,$H$11,IF(K150&lt;$H$8,$H$11*$H$7/K150,$H$11*$H$7*$H$8/K150^2)))</f>
        <v>5.5532417048452042E-2</v>
      </c>
      <c r="K150" s="18">
        <v>3.6749999999999998</v>
      </c>
      <c r="L150" s="19">
        <f>IF($E$24=aux!$T$25,$B$11*$H$3*$B$24*$B$29*J150,MAX($B$11*$H$3*$E$25,$B$11*$H$3*$B$24*J150/$B$38))</f>
        <v>7.0624689334663465E-3</v>
      </c>
      <c r="M150" s="47">
        <f>IF($E$24=aux!$T$26,"",L150*981*K150^2/(4*PI()^2))</f>
        <v>2.3701755182917248</v>
      </c>
      <c r="N150" s="68">
        <f>IF($E$24=aux!$T$26,"",L150*9.81*K150/2*PI())</f>
        <v>0.39994730830490482</v>
      </c>
    </row>
    <row r="151" spans="10:14" x14ac:dyDescent="0.25">
      <c r="J151" s="21">
        <f>IF(K151&lt;$H$6,IF($E$24=aux!$T$25,(1+K151/$H$6*($B$29*$H$11-1))/$B$29,(2/3+K151/$H$6*($H$11/$B$38-2/3))*$B$38),IF(K151&lt;$H$7,$H$11,IF(K151&lt;$H$8,$H$11*$H$7/K151,$H$11*$H$7*$H$8/K151^2)))</f>
        <v>5.4784514243973695E-2</v>
      </c>
      <c r="K151" s="18">
        <v>3.7</v>
      </c>
      <c r="L151" s="19">
        <f>IF($E$24=aux!$T$25,$B$11*$H$3*$B$24*$B$29*J151,MAX($B$11*$H$3*$E$25,$B$11*$H$3*$B$24*J151/$B$38))</f>
        <v>6.9673525923700805E-3</v>
      </c>
      <c r="M151" s="47">
        <f>IF($E$24=aux!$T$26,"",L151*981*K151^2/(4*PI()^2))</f>
        <v>2.3701755182917248</v>
      </c>
      <c r="N151" s="68">
        <f>IF($E$24=aux!$T$26,"",L151*9.81*K151/2*PI())</f>
        <v>0.39724496162716888</v>
      </c>
    </row>
    <row r="152" spans="10:14" x14ac:dyDescent="0.25">
      <c r="J152" s="21">
        <f>IF(K152&lt;$H$6,IF($E$24=aux!$T$25,(1+K152/$H$6*($B$29*$H$11-1))/$B$29,(2/3+K152/$H$6*($H$11/$B$38-2/3))*$B$38),IF(K152&lt;$H$7,$H$11,IF(K152&lt;$H$8,$H$11*$H$7/K152,$H$11*$H$7*$H$8/K152^2)))</f>
        <v>5.4051619296428086E-2</v>
      </c>
      <c r="K152" s="18">
        <v>3.7250000000000001</v>
      </c>
      <c r="L152" s="19">
        <f>IF($E$24=aux!$T$25,$B$11*$H$3*$B$24*$B$29*J152,MAX($B$11*$H$3*$E$25,$B$11*$H$3*$B$24*J152/$B$38))</f>
        <v>6.8741449116379557E-3</v>
      </c>
      <c r="M152" s="47">
        <f>IF($E$24=aux!$T$26,"",L152*981*K152^2/(4*PI()^2))</f>
        <v>2.3701755182917252</v>
      </c>
      <c r="N152" s="68">
        <f>IF($E$24=aux!$T$26,"",L152*9.81*K152/2*PI())</f>
        <v>0.39457888805920127</v>
      </c>
    </row>
    <row r="153" spans="10:14" x14ac:dyDescent="0.25">
      <c r="J153" s="21">
        <f>IF(K153&lt;$H$6,IF($E$24=aux!$T$25,(1+K153/$H$6*($B$29*$H$11-1))/$B$29,(2/3+K153/$H$6*($H$11/$B$38-2/3))*$B$38),IF(K153&lt;$H$7,$H$11,IF(K153&lt;$H$8,$H$11*$H$7/K153,$H$11*$H$7*$H$8/K153^2)))</f>
        <v>5.3333333333333337E-2</v>
      </c>
      <c r="K153" s="18">
        <v>3.75</v>
      </c>
      <c r="L153" s="19">
        <f>IF($E$24=aux!$T$25,$B$11*$H$3*$B$24*$B$29*J153,MAX($B$11*$H$3*$E$25,$B$11*$H$3*$B$24*J153/$B$38))</f>
        <v>6.7827951637010791E-3</v>
      </c>
      <c r="M153" s="47">
        <f>IF($E$24=aux!$T$26,"",L153*981*K153^2/(4*PI()^2))</f>
        <v>2.3701755182917248</v>
      </c>
      <c r="N153" s="68">
        <f>IF($E$24=aux!$T$26,"",L153*9.81*K153/2*PI())</f>
        <v>0.39194836213880674</v>
      </c>
    </row>
    <row r="154" spans="10:14" x14ac:dyDescent="0.25">
      <c r="J154" s="21">
        <f>IF(K154&lt;$H$6,IF($E$24=aux!$T$25,(1+K154/$H$6*($B$29*$H$11-1))/$B$29,(2/3+K154/$H$6*($H$11/$B$38-2/3))*$B$38),IF(K154&lt;$H$7,$H$11,IF(K154&lt;$H$8,$H$11*$H$7/K154,$H$11*$H$7*$H$8/K154^2)))</f>
        <v>5.2629270646024302E-2</v>
      </c>
      <c r="K154" s="18">
        <v>3.7749999999999999</v>
      </c>
      <c r="L154" s="19">
        <f>IF($E$24=aux!$T$25,$B$11*$H$3*$B$24*$B$29*J154,MAX($B$11*$H$3*$E$25,$B$11*$H$3*$B$24*J154/$B$38))</f>
        <v>6.6932542951306647E-3</v>
      </c>
      <c r="M154" s="47">
        <f>IF($E$24=aux!$T$26,"",L154*981*K154^2/(4*PI()^2))</f>
        <v>2.3701755182917252</v>
      </c>
      <c r="N154" s="68">
        <f>IF($E$24=aux!$T$26,"",L154*9.81*K154/2*PI())</f>
        <v>0.38935267762133113</v>
      </c>
    </row>
    <row r="155" spans="10:14" x14ac:dyDescent="0.25">
      <c r="J155" s="21">
        <f>IF(K155&lt;$H$6,IF($E$24=aux!$T$25,(1+K155/$H$6*($B$29*$H$11-1))/$B$29,(2/3+K155/$H$6*($H$11/$B$38-2/3))*$B$38),IF(K155&lt;$H$7,$H$11,IF(K155&lt;$H$8,$H$11*$H$7/K155,$H$11*$H$7*$H$8/K155^2)))</f>
        <v>5.1939058171745156E-2</v>
      </c>
      <c r="K155" s="18">
        <v>3.8</v>
      </c>
      <c r="L155" s="19">
        <f>IF($E$24=aux!$T$25,$B$11*$H$3*$B$24*$B$29*J155,MAX($B$11*$H$3*$E$25,$B$11*$H$3*$B$24*J155/$B$38))</f>
        <v>6.605474860771913E-3</v>
      </c>
      <c r="M155" s="47">
        <f>IF($E$24=aux!$T$26,"",L155*981*K155^2/(4*PI()^2))</f>
        <v>2.3701755182917248</v>
      </c>
      <c r="N155" s="68">
        <f>IF($E$24=aux!$T$26,"",L155*9.81*K155/2*PI())</f>
        <v>0.3867911468475066</v>
      </c>
    </row>
    <row r="156" spans="10:14" x14ac:dyDescent="0.25">
      <c r="J156" s="21">
        <f>IF(K156&lt;$H$6,IF($E$24=aux!$T$25,(1+K156/$H$6*($B$29*$H$11-1))/$B$29,(2/3+K156/$H$6*($H$11/$B$38-2/3))*$B$38),IF(K156&lt;$H$7,$H$11,IF(K156&lt;$H$8,$H$11*$H$7/K156,$H$11*$H$7*$H$8/K156^2)))</f>
        <v>5.1262334999359213E-2</v>
      </c>
      <c r="K156" s="18">
        <v>3.8250000000000002</v>
      </c>
      <c r="L156" s="19">
        <f>IF($E$24=aux!$T$25,$B$11*$H$3*$B$24*$B$29*J156,MAX($B$11*$H$3*$E$25,$B$11*$H$3*$B$24*J156/$B$38))</f>
        <v>6.5194109608814662E-3</v>
      </c>
      <c r="M156" s="47">
        <f>IF($E$24=aux!$T$26,"",L156*981*K156^2/(4*PI()^2))</f>
        <v>2.3701755182917248</v>
      </c>
      <c r="N156" s="68">
        <f>IF($E$24=aux!$T$26,"",L156*9.81*K156/2*PI())</f>
        <v>0.38426310013608489</v>
      </c>
    </row>
    <row r="157" spans="10:14" x14ac:dyDescent="0.25">
      <c r="J157" s="21">
        <f>IF(K157&lt;$H$6,IF($E$24=aux!$T$25,(1+K157/$H$6*($B$29*$H$11-1))/$B$29,(2/3+K157/$H$6*($H$11/$B$38-2/3))*$B$38),IF(K157&lt;$H$7,$H$11,IF(K157&lt;$H$8,$H$11*$H$7/K157,$H$11*$H$7*$H$8/K157^2)))</f>
        <v>5.0598751897453192E-2</v>
      </c>
      <c r="K157" s="18">
        <v>3.85</v>
      </c>
      <c r="L157" s="19">
        <f>IF($E$24=aux!$T$25,$B$11*$H$3*$B$24*$B$29*J157,MAX($B$11*$H$3*$E$25,$B$11*$H$3*$B$24*J157/$B$38))</f>
        <v>6.43501818111293E-3</v>
      </c>
      <c r="M157" s="47">
        <f>IF($E$24=aux!$T$26,"",L157*981*K157^2/(4*PI()^2))</f>
        <v>2.3701755182917248</v>
      </c>
      <c r="N157" s="68">
        <f>IF($E$24=aux!$T$26,"",L157*9.81*K157/2*PI())</f>
        <v>0.38176788520013633</v>
      </c>
    </row>
    <row r="158" spans="10:14" x14ac:dyDescent="0.25">
      <c r="J158" s="21">
        <f>IF(K158&lt;$H$6,IF($E$24=aux!$T$25,(1+K158/$H$6*($B$29*$H$11-1))/$B$29,(2/3+K158/$H$6*($H$11/$B$38-2/3))*$B$38),IF(K158&lt;$H$7,$H$11,IF(K158&lt;$H$8,$H$11*$H$7/K158,$H$11*$H$7*$H$8/K158^2)))</f>
        <v>4.9947970863683661E-2</v>
      </c>
      <c r="K158" s="18">
        <v>3.875</v>
      </c>
      <c r="L158" s="19">
        <f>IF($E$24=aux!$T$25,$B$11*$H$3*$B$24*$B$29*J158,MAX($B$11*$H$3*$E$25,$B$11*$H$3*$B$24*J158/$B$38))</f>
        <v>6.3522535352039233E-3</v>
      </c>
      <c r="M158" s="47">
        <f>IF($E$24=aux!$T$26,"",L158*981*K158^2/(4*PI()^2))</f>
        <v>2.3701755182917243</v>
      </c>
      <c r="N158" s="68">
        <f>IF($E$24=aux!$T$26,"",L158*9.81*K158/2*PI())</f>
        <v>0.37930486658594192</v>
      </c>
    </row>
    <row r="159" spans="10:14" x14ac:dyDescent="0.25">
      <c r="J159" s="21">
        <f>IF(K159&lt;$H$6,IF($E$24=aux!$T$25,(1+K159/$H$6*($B$29*$H$11-1))/$B$29,(2/3+K159/$H$6*($H$11/$B$38-2/3))*$B$38),IF(K159&lt;$H$7,$H$11,IF(K159&lt;$H$8,$H$11*$H$7/K159,$H$11*$H$7*$H$8/K159^2)))</f>
        <v>4.9309664694280081E-2</v>
      </c>
      <c r="K159" s="18">
        <v>3.9</v>
      </c>
      <c r="L159" s="19">
        <f>IF($E$24=aux!$T$25,$B$11*$H$3*$B$24*$B$29*J159,MAX($B$11*$H$3*$E$25,$B$11*$H$3*$B$24*J159/$B$38))</f>
        <v>6.2710754102265889E-3</v>
      </c>
      <c r="M159" s="47">
        <f>IF($E$24=aux!$T$26,"",L159*981*K159^2/(4*PI()^2))</f>
        <v>2.3701755182917248</v>
      </c>
      <c r="N159" s="68">
        <f>IF($E$24=aux!$T$26,"",L159*9.81*K159/2*PI())</f>
        <v>0.37687342513346794</v>
      </c>
    </row>
    <row r="160" spans="10:14" x14ac:dyDescent="0.25">
      <c r="J160" s="21">
        <f>IF(K160&lt;$H$6,IF($E$24=aux!$T$25,(1+K160/$H$6*($B$29*$H$11-1))/$B$29,(2/3+K160/$H$6*($H$11/$B$38-2/3))*$B$38),IF(K160&lt;$H$7,$H$11,IF(K160&lt;$H$8,$H$11*$H$7/K160,$H$11*$H$7*$H$8/K160^2)))</f>
        <v>4.8683516572680434E-2</v>
      </c>
      <c r="K160" s="18">
        <v>3.9249999999999998</v>
      </c>
      <c r="L160" s="19">
        <f>IF($E$24=aux!$T$25,$B$11*$H$3*$B$24*$B$29*J160,MAX($B$11*$H$3*$E$25,$B$11*$H$3*$B$24*J160/$B$38))</f>
        <v>6.1914435142713404E-3</v>
      </c>
      <c r="M160" s="47">
        <f>IF($E$24=aux!$T$26,"",L160*981*K160^2/(4*PI()^2))</f>
        <v>2.3701755182917248</v>
      </c>
      <c r="N160" s="68">
        <f>IF($E$24=aux!$T$26,"",L160*9.81*K160/2*PI())</f>
        <v>0.37447295745745857</v>
      </c>
    </row>
    <row r="161" spans="10:14" x14ac:dyDescent="0.25">
      <c r="J161" s="21">
        <f>IF(K161&lt;$H$6,IF($E$24=aux!$T$25,(1+K161/$H$6*($B$29*$H$11-1))/$B$29,(2/3+K161/$H$6*($H$11/$B$38-2/3))*$B$38),IF(K161&lt;$H$7,$H$11,IF(K161&lt;$H$8,$H$11*$H$7/K161,$H$11*$H$7*$H$8/K161^2)))</f>
        <v>4.8069219676333916E-2</v>
      </c>
      <c r="K161" s="18">
        <v>3.95</v>
      </c>
      <c r="L161" s="19">
        <f>IF($E$24=aux!$T$25,$B$11*$H$3*$B$24*$B$29*J161,MAX($B$11*$H$3*$E$25,$B$11*$H$3*$B$24*J161/$B$38))</f>
        <v>6.1133188264410453E-3</v>
      </c>
      <c r="M161" s="47">
        <f>IF($E$24=aux!$T$26,"",L161*981*K161^2/(4*PI()^2))</f>
        <v>2.3701755182917248</v>
      </c>
      <c r="N161" s="68">
        <f>IF($E$24=aux!$T$26,"",L161*9.81*K161/2*PI())</f>
        <v>0.37210287544823417</v>
      </c>
    </row>
    <row r="162" spans="10:14" x14ac:dyDescent="0.25">
      <c r="J162" s="21">
        <f>IF(K162&lt;$H$6,IF($E$24=aux!$T$25,(1+K162/$H$6*($B$29*$H$11-1))/$B$29,(2/3+K162/$H$6*($H$11/$B$38-2/3))*$B$38),IF(K162&lt;$H$7,$H$11,IF(K162&lt;$H$8,$H$11*$H$7/K162,$H$11*$H$7*$H$8/K162^2)))</f>
        <v>4.7466476800759466E-2</v>
      </c>
      <c r="K162" s="18">
        <v>3.9750000000000001</v>
      </c>
      <c r="L162" s="19">
        <f>IF($E$24=aux!$T$25,$B$11*$H$3*$B$24*$B$29*J162,MAX($B$11*$H$3*$E$25,$B$11*$H$3*$B$24*J162/$B$38))</f>
        <v>6.0366635490397644E-3</v>
      </c>
      <c r="M162" s="47">
        <f>IF($E$24=aux!$T$26,"",L162*981*K162^2/(4*PI()^2))</f>
        <v>2.3701755182917252</v>
      </c>
      <c r="N162" s="68">
        <f>IF($E$24=aux!$T$26,"",L162*9.81*K162/2*PI())</f>
        <v>0.36976260579132708</v>
      </c>
    </row>
    <row r="163" spans="10:14" x14ac:dyDescent="0.25">
      <c r="J163" s="21">
        <f>IF(K163&lt;$H$6,IF($E$24=aux!$T$25,(1+K163/$H$6*($B$29*$H$11-1))/$B$29,(2/3+K163/$H$6*($H$11/$B$38-2/3))*$B$38),IF(K163&lt;$H$7,$H$11,IF(K163&lt;$H$8,$H$11*$H$7/K163,$H$11*$H$7*$H$8/K163^2)))</f>
        <v>4.6875E-2</v>
      </c>
      <c r="K163" s="18">
        <v>4</v>
      </c>
      <c r="L163" s="19">
        <f>IF($E$24=aux!$T$25,$B$11*$H$3*$B$24*$B$29*J163,MAX($B$11*$H$3*$E$25,$B$11*$H$3*$B$24*J163/$B$38))</f>
        <v>5.9614410618466507E-3</v>
      </c>
      <c r="M163" s="47">
        <f>IF($E$24=aux!$T$26,"",L163*981*K163^2/(4*PI()^2))</f>
        <v>2.3701755182917248</v>
      </c>
      <c r="N163" s="68">
        <f>IF($E$24=aux!$T$26,"",L163*9.81*K163/2*PI())</f>
        <v>0.36745158950513124</v>
      </c>
    </row>
    <row r="164" spans="10:14" x14ac:dyDescent="0.25">
      <c r="J164" s="21">
        <f>IF(K164&lt;$H$6,IF($E$24=aux!$T$25,(1+K164/$H$6*($B$29*$H$11-1))/$B$29,(2/3+K164/$H$6*($H$11/$B$38-2/3))*$B$38),IF(K164&lt;$H$7,$H$11,IF(K164&lt;$H$8,$H$11*$H$7/K164,$H$11*$H$7*$H$8/K164^2)))</f>
        <v>4.6294510242660382E-2</v>
      </c>
      <c r="K164" s="18">
        <v>4.0250000000000004</v>
      </c>
      <c r="L164" s="19">
        <f>IF($E$24=aux!$T$25,$B$11*$H$3*$B$24*$B$29*J164,MAX($B$11*$H$3*$E$25,$B$11*$H$3*$B$24*J164/$B$38))</f>
        <v>5.8876158783717544E-3</v>
      </c>
      <c r="M164" s="47">
        <f>IF($E$24=aux!$T$26,"",L164*981*K164^2/(4*PI()^2))</f>
        <v>2.3701755182917248</v>
      </c>
      <c r="N164" s="68">
        <f>IF($E$24=aux!$T$26,"",L164*9.81*K164/2*PI())</f>
        <v>0.36516928149578254</v>
      </c>
    </row>
    <row r="165" spans="10:14" x14ac:dyDescent="0.25">
      <c r="J165" s="21">
        <f>IF(K165&lt;$H$6,IF($E$24=aux!$T$25,(1+K165/$H$6*($B$29*$H$11-1))/$B$29,(2/3+K165/$H$6*($H$11/$B$38-2/3))*$B$38),IF(K165&lt;$H$7,$H$11,IF(K165&lt;$H$8,$H$11*$H$7/K165,$H$11*$H$7*$H$8/K165^2)))</f>
        <v>4.5724737082761771E-2</v>
      </c>
      <c r="K165" s="18">
        <v>4.05</v>
      </c>
      <c r="L165" s="19">
        <f>IF($E$24=aux!$T$25,$B$11*$H$3*$B$24*$B$29*J165,MAX($B$11*$H$3*$E$25,$B$11*$H$3*$B$24*J165/$B$38))</f>
        <v>5.8151536039961231E-3</v>
      </c>
      <c r="M165" s="47">
        <f>IF($E$24=aux!$T$26,"",L165*981*K165^2/(4*PI()^2))</f>
        <v>2.3701755182917243</v>
      </c>
      <c r="N165" s="68">
        <f>IF($E$24=aux!$T$26,"",L165*9.81*K165/2*PI())</f>
        <v>0.36291515012852466</v>
      </c>
    </row>
    <row r="166" spans="10:14" x14ac:dyDescent="0.25">
      <c r="J166" s="21">
        <f>IF(K166&lt;$H$6,IF($E$24=aux!$T$25,(1+K166/$H$6*($B$29*$H$11-1))/$B$29,(2/3+K166/$H$6*($H$11/$B$38-2/3))*$B$38),IF(K166&lt;$H$7,$H$11,IF(K166&lt;$H$8,$H$11*$H$7/K166,$H$11*$H$7*$H$8/K166^2)))</f>
        <v>4.5165418344687416E-2</v>
      </c>
      <c r="K166" s="18">
        <v>4.0750000000000002</v>
      </c>
      <c r="L166" s="19">
        <f>IF($E$24=aux!$T$25,$B$11*$H$3*$B$24*$B$29*J166,MAX($B$11*$H$3*$E$25,$B$11*$H$3*$B$24*J166/$B$38))</f>
        <v>5.7440208959040331E-3</v>
      </c>
      <c r="M166" s="47">
        <f>IF($E$24=aux!$T$26,"",L166*981*K166^2/(4*PI()^2))</f>
        <v>2.3701755182917243</v>
      </c>
      <c r="N166" s="68">
        <f>IF($E$24=aux!$T$26,"",L166*9.81*K166/2*PI())</f>
        <v>0.36068867681485278</v>
      </c>
    </row>
    <row r="167" spans="10:14" x14ac:dyDescent="0.25">
      <c r="J167" s="21">
        <f>IF(K167&lt;$H$6,IF($E$24=aux!$T$25,(1+K167/$H$6*($B$29*$H$11-1))/$B$29,(2/3+K167/$H$6*($H$11/$B$38-2/3))*$B$38),IF(K167&lt;$H$7,$H$11,IF(K167&lt;$H$8,$H$11*$H$7/K167,$H$11*$H$7*$H$8/K167^2)))</f>
        <v>4.4616299821534804E-2</v>
      </c>
      <c r="K167" s="18">
        <v>4.0999999999999996</v>
      </c>
      <c r="L167" s="19">
        <f>IF($E$24=aux!$T$25,$B$11*$H$3*$B$24*$B$29*J167,MAX($B$11*$H$3*$E$25,$B$11*$H$3*$B$24*J167/$B$38))</f>
        <v>5.6741854247201922E-3</v>
      </c>
      <c r="M167" s="47">
        <f>IF($E$24=aux!$T$26,"",L167*981*K167^2/(4*PI()^2))</f>
        <v>2.3701755182917252</v>
      </c>
      <c r="N167" s="68">
        <f>IF($E$24=aux!$T$26,"",L167*9.81*K167/2*PI())</f>
        <v>0.3584893556147622</v>
      </c>
    </row>
    <row r="168" spans="10:14" x14ac:dyDescent="0.25">
      <c r="J168" s="21">
        <f>IF(K168&lt;$H$6,IF($E$24=aux!$T$25,(1+K168/$H$6*($B$29*$H$11-1))/$B$29,(2/3+K168/$H$6*($H$11/$B$38-2/3))*$B$38),IF(K168&lt;$H$7,$H$11,IF(K168&lt;$H$8,$H$11*$H$7/K168,$H$11*$H$7*$H$8/K168^2)))</f>
        <v>4.4077134986225897E-2</v>
      </c>
      <c r="K168" s="18">
        <v>4.125</v>
      </c>
      <c r="L168" s="19">
        <f>IF($E$24=aux!$T$25,$B$11*$H$3*$B$24*$B$29*J168,MAX($B$11*$H$3*$E$25,$B$11*$H$3*$B$24*J168/$B$38))</f>
        <v>5.605615837769487E-3</v>
      </c>
      <c r="M168" s="47">
        <f>IF($E$24=aux!$T$26,"",L168*981*K168^2/(4*PI()^2))</f>
        <v>2.3701755182917252</v>
      </c>
      <c r="N168" s="68">
        <f>IF($E$24=aux!$T$26,"",L168*9.81*K168/2*PI())</f>
        <v>0.35631669285346068</v>
      </c>
    </row>
    <row r="169" spans="10:14" x14ac:dyDescent="0.25">
      <c r="J169" s="21">
        <f>IF(K169&lt;$H$6,IF($E$24=aux!$T$25,(1+K169/$H$6*($B$29*$H$11-1))/$B$29,(2/3+K169/$H$6*($H$11/$B$38-2/3))*$B$38),IF(K169&lt;$H$7,$H$11,IF(K169&lt;$H$8,$H$11*$H$7/K169,$H$11*$H$7*$H$8/K169^2)))</f>
        <v>4.3547684714762655E-2</v>
      </c>
      <c r="K169" s="18">
        <v>4.1500000000000004</v>
      </c>
      <c r="L169" s="19">
        <f>IF($E$24=aux!$T$25,$B$11*$H$3*$B$24*$B$29*J169,MAX($B$11*$H$3*$E$25,$B$11*$H$3*$B$24*J169/$B$38))</f>
        <v>5.5382817238813411E-3</v>
      </c>
      <c r="M169" s="47">
        <f>IF($E$24=aux!$T$26,"",L169*981*K169^2/(4*PI()^2))</f>
        <v>2.3701755182917248</v>
      </c>
      <c r="N169" s="68">
        <f>IF($E$24=aux!$T$26,"",L169*9.81*K169/2*PI())</f>
        <v>0.35417020675193367</v>
      </c>
    </row>
    <row r="170" spans="10:14" x14ac:dyDescent="0.25">
      <c r="J170" s="21">
        <f>IF(K170&lt;$H$6,IF($E$24=aux!$T$25,(1+K170/$H$6*($B$29*$H$11-1))/$B$29,(2/3+K170/$H$6*($H$11/$B$38-2/3))*$B$38),IF(K170&lt;$H$7,$H$11,IF(K170&lt;$H$8,$H$11*$H$7/K170,$H$11*$H$7*$H$8/K170^2)))</f>
        <v>4.3027717021047726E-2</v>
      </c>
      <c r="K170" s="18">
        <v>4.1749999999999998</v>
      </c>
      <c r="L170" s="19">
        <f>IF($E$24=aux!$T$25,$B$11*$H$3*$B$24*$B$29*J170,MAX($B$11*$H$3*$E$25,$B$11*$H$3*$B$24*J170/$B$38))</f>
        <v>5.4721535796648955E-3</v>
      </c>
      <c r="M170" s="47">
        <f>IF($E$24=aux!$T$26,"",L170*981*K170^2/(4*PI()^2))</f>
        <v>2.3701755182917248</v>
      </c>
      <c r="N170" s="68">
        <f>IF($E$24=aux!$T$26,"",L170*9.81*K170/2*PI())</f>
        <v>0.3520494270707844</v>
      </c>
    </row>
    <row r="171" spans="10:14" x14ac:dyDescent="0.25">
      <c r="J171" s="21">
        <f>IF(K171&lt;$H$6,IF($E$24=aux!$T$25,(1+K171/$H$6*($B$29*$H$11-1))/$B$29,(2/3+K171/$H$6*($H$11/$B$38-2/3))*$B$38),IF(K171&lt;$H$7,$H$11,IF(K171&lt;$H$8,$H$11*$H$7/K171,$H$11*$H$7*$H$8/K171^2)))</f>
        <v>4.2517006802721087E-2</v>
      </c>
      <c r="K171" s="18">
        <v>4.2</v>
      </c>
      <c r="L171" s="19">
        <f>IF($E$24=aux!$T$25,$B$11*$H$3*$B$24*$B$29*J171,MAX($B$11*$H$3*$E$25,$B$11*$H$3*$B$24*J171/$B$38))</f>
        <v>5.4072027771851711E-3</v>
      </c>
      <c r="M171" s="47">
        <f>IF($E$24=aux!$T$26,"",L171*981*K171^2/(4*PI()^2))</f>
        <v>2.3701755182917252</v>
      </c>
      <c r="N171" s="68">
        <f>IF($E$24=aux!$T$26,"",L171*9.81*K171/2*PI())</f>
        <v>0.34995389476679167</v>
      </c>
    </row>
    <row r="172" spans="10:14" x14ac:dyDescent="0.25">
      <c r="J172" s="21">
        <f>IF(K172&lt;$H$6,IF($E$24=aux!$T$25,(1+K172/$H$6*($B$29*$H$11-1))/$B$29,(2/3+K172/$H$6*($H$11/$B$38-2/3))*$B$38),IF(K172&lt;$H$7,$H$11,IF(K172&lt;$H$8,$H$11*$H$7/K172,$H$11*$H$7*$H$8/K172^2)))</f>
        <v>4.2015335597493091E-2</v>
      </c>
      <c r="K172" s="18">
        <v>4.2249999999999996</v>
      </c>
      <c r="L172" s="19">
        <f>IF($E$24=aux!$T$25,$B$11*$H$3*$B$24*$B$29*J172,MAX($B$11*$H$3*$E$25,$B$11*$H$3*$B$24*J172/$B$38))</f>
        <v>5.3434015329741355E-3</v>
      </c>
      <c r="M172" s="47">
        <f>IF($E$24=aux!$T$26,"",L172*981*K172^2/(4*PI()^2))</f>
        <v>2.3701755182917248</v>
      </c>
      <c r="N172" s="68">
        <f>IF($E$24=aux!$T$26,"",L172*9.81*K172/2*PI())</f>
        <v>0.34788316166166278</v>
      </c>
    </row>
    <row r="173" spans="10:14" x14ac:dyDescent="0.25">
      <c r="J173" s="21">
        <f>IF(K173&lt;$H$6,IF($E$24=aux!$T$25,(1+K173/$H$6*($B$29*$H$11-1))/$B$29,(2/3+K173/$H$6*($H$11/$B$38-2/3))*$B$38),IF(K173&lt;$H$7,$H$11,IF(K173&lt;$H$8,$H$11*$H$7/K173,$H$11*$H$7*$H$8/K173^2)))</f>
        <v>4.1522491349480967E-2</v>
      </c>
      <c r="K173" s="18">
        <v>4.25</v>
      </c>
      <c r="L173" s="19">
        <f>IF($E$24=aux!$T$25,$B$11*$H$3*$B$24*$B$29*J173,MAX($B$11*$H$3*$E$25,$B$11*$H$3*$B$24*J173/$B$38))</f>
        <v>5.2807228783139882E-3</v>
      </c>
      <c r="M173" s="47">
        <f>IF($E$24=aux!$T$26,"",L173*981*K173^2/(4*PI()^2))</f>
        <v>2.3701755182917243</v>
      </c>
      <c r="N173" s="68">
        <f>IF($E$24=aux!$T$26,"",L173*9.81*K173/2*PI())</f>
        <v>0.34583679012247642</v>
      </c>
    </row>
    <row r="174" spans="10:14" x14ac:dyDescent="0.25">
      <c r="J174" s="21">
        <f>IF(K174&lt;$H$6,IF($E$24=aux!$T$25,(1+K174/$H$6*($B$29*$H$11-1))/$B$29,(2/3+K174/$H$6*($H$11/$B$38-2/3))*$B$38),IF(K174&lt;$H$7,$H$11,IF(K174&lt;$H$8,$H$11*$H$7/K174,$H$11*$H$7*$H$8/K174^2)))</f>
        <v>4.1038268185082584E-2</v>
      </c>
      <c r="K174" s="18">
        <v>4.2750000000000004</v>
      </c>
      <c r="L174" s="19">
        <f>IF($E$24=aux!$T$25,$B$11*$H$3*$B$24*$B$29*J174,MAX($B$11*$H$3*$E$25,$B$11*$H$3*$B$24*J174/$B$38))</f>
        <v>5.219140630733362E-3</v>
      </c>
      <c r="M174" s="47">
        <f>IF($E$24=aux!$T$26,"",L174*981*K174^2/(4*PI()^2))</f>
        <v>2.3701755182917243</v>
      </c>
      <c r="N174" s="68">
        <f>IF($E$24=aux!$T$26,"",L174*9.81*K174/2*PI())</f>
        <v>0.34381435275333916</v>
      </c>
    </row>
    <row r="175" spans="10:14" x14ac:dyDescent="0.25">
      <c r="J175" s="21">
        <f>IF(K175&lt;$H$6,IF($E$24=aux!$T$25,(1+K175/$H$6*($B$29*$H$11-1))/$B$29,(2/3+K175/$H$6*($H$11/$B$38-2/3))*$B$38),IF(K175&lt;$H$7,$H$11,IF(K175&lt;$H$8,$H$11*$H$7/K175,$H$11*$H$7*$H$8/K175^2)))</f>
        <v>4.0562466197944839E-2</v>
      </c>
      <c r="K175" s="18">
        <v>4.3</v>
      </c>
      <c r="L175" s="19">
        <f>IF($E$24=aux!$T$25,$B$11*$H$3*$B$24*$B$29*J175,MAX($B$11*$H$3*$E$25,$B$11*$H$3*$B$24*J175/$B$38))</f>
        <v>5.1586293666601637E-3</v>
      </c>
      <c r="M175" s="47">
        <f>IF($E$24=aux!$T$26,"",L175*981*K175^2/(4*PI()^2))</f>
        <v>2.3701755182917248</v>
      </c>
      <c r="N175" s="68">
        <f>IF($E$24=aux!$T$26,"",L175*9.81*K175/2*PI())</f>
        <v>0.34181543209779652</v>
      </c>
    </row>
    <row r="176" spans="10:14" x14ac:dyDescent="0.25">
      <c r="J176" s="21">
        <f>IF(K176&lt;$H$6,IF($E$24=aux!$T$25,(1+K176/$H$6*($B$29*$H$11-1))/$B$29,(2/3+K176/$H$6*($H$11/$B$38-2/3))*$B$38),IF(K176&lt;$H$7,$H$11,IF(K176&lt;$H$8,$H$11*$H$7/K176,$H$11*$H$7*$H$8/K176^2)))</f>
        <v>4.0094891242607504E-2</v>
      </c>
      <c r="K176" s="18">
        <v>4.3250000000000002</v>
      </c>
      <c r="L176" s="19">
        <f>IF($E$24=aux!$T$25,$B$11*$H$3*$B$24*$B$29*J176,MAX($B$11*$H$3*$E$25,$B$11*$H$3*$B$24*J176/$B$38))</f>
        <v>5.0991643951777297E-3</v>
      </c>
      <c r="M176" s="47">
        <f>IF($E$24=aux!$T$26,"",L176*981*K176^2/(4*PI()^2))</f>
        <v>2.3701755182917252</v>
      </c>
      <c r="N176" s="68">
        <f>IF($E$24=aux!$T$26,"",L176*9.81*K176/2*PI())</f>
        <v>0.33983962035156645</v>
      </c>
    </row>
    <row r="177" spans="10:14" x14ac:dyDescent="0.25">
      <c r="J177" s="21">
        <f>IF(K177&lt;$H$6,IF($E$24=aux!$T$25,(1+K177/$H$6*($B$29*$H$11-1))/$B$29,(2/3+K177/$H$6*($H$11/$B$38-2/3))*$B$38),IF(K177&lt;$H$7,$H$11,IF(K177&lt;$H$8,$H$11*$H$7/K177,$H$11*$H$7*$H$8/K177^2)))</f>
        <v>3.9635354736424898E-2</v>
      </c>
      <c r="K177" s="18">
        <v>4.3499999999999996</v>
      </c>
      <c r="L177" s="19">
        <f>IF($E$24=aux!$T$25,$B$11*$H$3*$B$24*$B$29*J177,MAX($B$11*$H$3*$E$25,$B$11*$H$3*$B$24*J177/$B$38))</f>
        <v>5.0407217328337396E-3</v>
      </c>
      <c r="M177" s="47">
        <f>IF($E$24=aux!$T$26,"",L177*981*K177^2/(4*PI()^2))</f>
        <v>2.3701755182917248</v>
      </c>
      <c r="N177" s="68">
        <f>IF($E$24=aux!$T$26,"",L177*9.81*K177/2*PI())</f>
        <v>0.33788651908517825</v>
      </c>
    </row>
    <row r="178" spans="10:14" x14ac:dyDescent="0.25">
      <c r="J178" s="21">
        <f>IF(K178&lt;$H$6,IF($E$24=aux!$T$25,(1+K178/$H$6*($B$29*$H$11-1))/$B$29,(2/3+K178/$H$6*($H$11/$B$38-2/3))*$B$38),IF(K178&lt;$H$7,$H$11,IF(K178&lt;$H$8,$H$11*$H$7/K178,$H$11*$H$7*$H$8/K178^2)))</f>
        <v>3.9183673469387753E-2</v>
      </c>
      <c r="K178" s="18">
        <v>4.375</v>
      </c>
      <c r="L178" s="19">
        <f>IF($E$24=aux!$T$25,$B$11*$H$3*$B$24*$B$29*J178,MAX($B$11*$H$3*$E$25,$B$11*$H$3*$B$24*J178/$B$38))</f>
        <v>4.9832780794538531E-3</v>
      </c>
      <c r="M178" s="47">
        <f>IF($E$24=aux!$T$26,"",L178*981*K178^2/(4*PI()^2))</f>
        <v>2.3701755182917248</v>
      </c>
      <c r="N178" s="68">
        <f>IF($E$24=aux!$T$26,"",L178*9.81*K178/2*PI())</f>
        <v>0.33595573897611997</v>
      </c>
    </row>
    <row r="179" spans="10:14" x14ac:dyDescent="0.25">
      <c r="J179" s="21">
        <f>IF(K179&lt;$H$6,IF($E$24=aux!$T$25,(1+K179/$H$6*($B$29*$H$11-1))/$B$29,(2/3+K179/$H$6*($H$11/$B$38-2/3))*$B$38),IF(K179&lt;$H$7,$H$11,IF(K179&lt;$H$8,$H$11*$H$7/K179,$H$11*$H$7*$H$8/K179^2)))</f>
        <v>3.8739669421487599E-2</v>
      </c>
      <c r="K179" s="18">
        <v>4.4000000000000004</v>
      </c>
      <c r="L179" s="19">
        <f>IF($E$24=aux!$T$25,$B$11*$H$3*$B$24*$B$29*J179,MAX($B$11*$H$3*$E$25,$B$11*$H$3*$B$24*J179/$B$38))</f>
        <v>4.9268107949145875E-3</v>
      </c>
      <c r="M179" s="47">
        <f>IF($E$24=aux!$T$26,"",L179*981*K179^2/(4*PI()^2))</f>
        <v>2.3701755182917252</v>
      </c>
      <c r="N179" s="68">
        <f>IF($E$24=aux!$T$26,"",L179*9.81*K179/2*PI())</f>
        <v>0.33404689955011929</v>
      </c>
    </row>
    <row r="180" spans="10:14" x14ac:dyDescent="0.25">
      <c r="J180" s="21">
        <f>IF(K180&lt;$H$6,IF($E$24=aux!$T$25,(1+K180/$H$6*($B$29*$H$11-1))/$B$29,(2/3+K180/$H$6*($H$11/$B$38-2/3))*$B$38),IF(K180&lt;$H$7,$H$11,IF(K180&lt;$H$8,$H$11*$H$7/K180,$H$11*$H$7*$H$8/K180^2)))</f>
        <v>3.8303169587283352E-2</v>
      </c>
      <c r="K180" s="18">
        <v>4.4249999999999998</v>
      </c>
      <c r="L180" s="19">
        <f>IF($E$24=aux!$T$25,$B$11*$H$3*$B$24*$B$29*J180,MAX($B$11*$H$3*$E$25,$B$11*$H$3*$B$24*J180/$B$38))</f>
        <v>4.8712978768321452E-3</v>
      </c>
      <c r="M180" s="47">
        <f>IF($E$24=aux!$T$26,"",L180*981*K180^2/(4*PI()^2))</f>
        <v>2.3701755182917248</v>
      </c>
      <c r="N180" s="68">
        <f>IF($E$24=aux!$T$26,"",L180*9.81*K180/2*PI())</f>
        <v>0.33215962893119211</v>
      </c>
    </row>
    <row r="181" spans="10:14" x14ac:dyDescent="0.25">
      <c r="J181" s="21">
        <f>IF(K181&lt;$H$6,IF($E$24=aux!$T$25,(1+K181/$H$6*($B$29*$H$11-1))/$B$29,(2/3+K181/$H$6*($H$11/$B$38-2/3))*$B$38),IF(K181&lt;$H$7,$H$11,IF(K181&lt;$H$8,$H$11*$H$7/K181,$H$11*$H$7*$H$8/K181^2)))</f>
        <v>3.7874005807347552E-2</v>
      </c>
      <c r="K181" s="18">
        <v>4.45</v>
      </c>
      <c r="L181" s="19">
        <f>IF($E$24=aux!$T$25,$B$11*$H$3*$B$24*$B$29*J181,MAX($B$11*$H$3*$E$25,$B$11*$H$3*$B$24*J181/$B$38))</f>
        <v>4.8167179391261916E-3</v>
      </c>
      <c r="M181" s="47">
        <f>IF($E$24=aux!$T$26,"",L181*981*K181^2/(4*PI()^2))</f>
        <v>2.3701755182917248</v>
      </c>
      <c r="N181" s="68">
        <f>IF($E$24=aux!$T$26,"",L181*9.81*K181/2*PI())</f>
        <v>0.33029356360011797</v>
      </c>
    </row>
    <row r="182" spans="10:14" x14ac:dyDescent="0.25">
      <c r="J182" s="21">
        <f>IF(K182&lt;$H$6,IF($E$24=aux!$T$25,(1+K182/$H$6*($B$29*$H$11-1))/$B$29,(2/3+K182/$H$6*($H$11/$B$38-2/3))*$B$38),IF(K182&lt;$H$7,$H$11,IF(K182&lt;$H$8,$H$11*$H$7/K182,$H$11*$H$7*$H$8/K182^2)))</f>
        <v>3.7452014606285701E-2</v>
      </c>
      <c r="K182" s="18">
        <v>4.4749999999999996</v>
      </c>
      <c r="L182" s="19">
        <f>IF($E$24=aux!$T$25,$B$11*$H$3*$B$24*$B$29*J182,MAX($B$11*$H$3*$E$25,$B$11*$H$3*$B$24*J182/$B$38))</f>
        <v>4.7630501914195655E-3</v>
      </c>
      <c r="M182" s="47">
        <f>IF($E$24=aux!$T$26,"",L182*981*K182^2/(4*PI()^2))</f>
        <v>2.3701755182917252</v>
      </c>
      <c r="N182" s="68">
        <f>IF($E$24=aux!$T$26,"",L182*9.81*K182/2*PI())</f>
        <v>0.32844834816101121</v>
      </c>
    </row>
    <row r="183" spans="10:14" x14ac:dyDescent="0.25">
      <c r="J183" s="21">
        <f>IF(K183&lt;$H$6,IF($E$24=aux!$T$25,(1+K183/$H$6*($B$29*$H$11-1))/$B$29,(2/3+K183/$H$6*($H$11/$B$38-2/3))*$B$38),IF(K183&lt;$H$7,$H$11,IF(K183&lt;$H$8,$H$11*$H$7/K183,$H$11*$H$7*$H$8/K183^2)))</f>
        <v>3.7037037037037035E-2</v>
      </c>
      <c r="K183" s="18">
        <v>4.5</v>
      </c>
      <c r="L183" s="19">
        <f>IF($E$24=aux!$T$25,$B$11*$H$3*$B$24*$B$29*J183,MAX($B$11*$H$3*$E$25,$B$11*$H$3*$B$24*J183/$B$38))</f>
        <v>4.71027441923686E-3</v>
      </c>
      <c r="M183" s="47">
        <f>IF($E$24=aux!$T$26,"",L183*981*K183^2/(4*PI()^2))</f>
        <v>2.3701755182917248</v>
      </c>
      <c r="N183" s="68">
        <f>IF($E$24=aux!$T$26,"",L183*9.81*K183/2*PI())</f>
        <v>0.32662363511567222</v>
      </c>
    </row>
    <row r="184" spans="10:14" x14ac:dyDescent="0.25">
      <c r="J184" s="21">
        <f>IF(K184&lt;$H$6,IF($E$24=aux!$T$25,(1+K184/$H$6*($B$29*$H$11-1))/$B$29,(2/3+K184/$H$6*($H$11/$B$38-2/3))*$B$38),IF(K184&lt;$H$7,$H$11,IF(K184&lt;$H$8,$H$11*$H$7/K184,$H$11*$H$7*$H$8/K184^2)))</f>
        <v>3.662891853118036E-2</v>
      </c>
      <c r="K184" s="18">
        <v>4.5250000000000004</v>
      </c>
      <c r="L184" s="19">
        <f>IF($E$24=aux!$T$25,$B$11*$H$3*$B$24*$B$29*J184,MAX($B$11*$H$3*$E$25,$B$11*$H$3*$B$24*J184/$B$38))</f>
        <v>4.6583709649667057E-3</v>
      </c>
      <c r="M184" s="47">
        <f>IF($E$24=aux!$T$26,"",L184*981*K184^2/(4*PI()^2))</f>
        <v>2.3701755182917252</v>
      </c>
      <c r="N184" s="68">
        <f>IF($E$24=aux!$T$26,"",L184*9.81*K184/2*PI())</f>
        <v>0.32481908464541992</v>
      </c>
    </row>
    <row r="185" spans="10:14" x14ac:dyDescent="0.25">
      <c r="J185" s="21">
        <f>IF(K185&lt;$H$6,IF($E$24=aux!$T$25,(1+K185/$H$6*($B$29*$H$11-1))/$B$29,(2/3+K185/$H$6*($H$11/$B$38-2/3))*$B$38),IF(K185&lt;$H$7,$H$11,IF(K185&lt;$H$8,$H$11*$H$7/K185,$H$11*$H$7*$H$8/K185^2)))</f>
        <v>3.6227508754981284E-2</v>
      </c>
      <c r="K185" s="18">
        <v>4.55</v>
      </c>
      <c r="L185" s="19">
        <f>IF($E$24=aux!$T$25,$B$11*$H$3*$B$24*$B$29*J185,MAX($B$11*$H$3*$E$25,$B$11*$H$3*$B$24*J185/$B$38))</f>
        <v>4.6073207095542286E-3</v>
      </c>
      <c r="M185" s="47">
        <f>IF($E$24=aux!$T$26,"",L185*981*K185^2/(4*PI()^2))</f>
        <v>2.3701755182917243</v>
      </c>
      <c r="N185" s="68">
        <f>IF($E$24=aux!$T$26,"",L185*9.81*K185/2*PI())</f>
        <v>0.32303436440011535</v>
      </c>
    </row>
    <row r="186" spans="10:14" x14ac:dyDescent="0.25">
      <c r="J186" s="21">
        <f>IF(K186&lt;$H$6,IF($E$24=aux!$T$25,(1+K186/$H$6*($B$29*$H$11-1))/$B$29,(2/3+K186/$H$6*($H$11/$B$38-2/3))*$B$38),IF(K186&lt;$H$7,$H$11,IF(K186&lt;$H$8,$H$11*$H$7/K186,$H$11*$H$7*$H$8/K186^2)))</f>
        <v>3.5832661470930748E-2</v>
      </c>
      <c r="K186" s="18">
        <v>4.5750000000000002</v>
      </c>
      <c r="L186" s="19">
        <f>IF($E$24=aux!$T$25,$B$11*$H$3*$B$24*$B$29*J186,MAX($B$11*$H$3*$E$25,$B$11*$H$3*$B$24*J186/$B$38))</f>
        <v>4.5571050548918824E-3</v>
      </c>
      <c r="M186" s="47">
        <f>IF($E$24=aux!$T$26,"",L186*981*K186^2/(4*PI()^2))</f>
        <v>2.3701755182917252</v>
      </c>
      <c r="N186" s="68">
        <f>IF($E$24=aux!$T$26,"",L186*9.81*K186/2*PI())</f>
        <v>0.32126914929410383</v>
      </c>
    </row>
    <row r="187" spans="10:14" x14ac:dyDescent="0.25">
      <c r="J187" s="21">
        <f>IF(K187&lt;$H$6,IF($E$24=aux!$T$25,(1+K187/$H$6*($B$29*$H$11-1))/$B$29,(2/3+K187/$H$6*($H$11/$B$38-2/3))*$B$38),IF(K187&lt;$H$7,$H$11,IF(K187&lt;$H$8,$H$11*$H$7/K187,$H$11*$H$7*$H$8/K187^2)))</f>
        <v>3.5444234404536867E-2</v>
      </c>
      <c r="K187" s="18">
        <v>4.5999999999999996</v>
      </c>
      <c r="L187" s="19">
        <f>IF($E$24=aux!$T$25,$B$11*$H$3*$B$24*$B$29*J187,MAX($B$11*$H$3*$E$25,$B$11*$H$3*$B$24*J187/$B$38))</f>
        <v>4.5077059068783761E-3</v>
      </c>
      <c r="M187" s="47">
        <f>IF($E$24=aux!$T$26,"",L187*981*K187^2/(4*PI()^2))</f>
        <v>2.3701755182917252</v>
      </c>
      <c r="N187" s="68">
        <f>IF($E$24=aux!$T$26,"",L187*9.81*K187/2*PI())</f>
        <v>0.31952312130880983</v>
      </c>
    </row>
    <row r="188" spans="10:14" x14ac:dyDescent="0.25">
      <c r="J188" s="21">
        <f>IF(K188&lt;$H$6,IF($E$24=aux!$T$25,(1+K188/$H$6*($B$29*$H$11-1))/$B$29,(2/3+K188/$H$6*($H$11/$B$38-2/3))*$B$38),IF(K188&lt;$H$7,$H$11,IF(K188&lt;$H$8,$H$11*$H$7/K188,$H$11*$H$7*$H$8/K188^2)))</f>
        <v>3.5062089116143169E-2</v>
      </c>
      <c r="K188" s="18">
        <v>4.625</v>
      </c>
      <c r="L188" s="19">
        <f>IF($E$24=aux!$T$25,$B$11*$H$3*$B$24*$B$29*J188,MAX($B$11*$H$3*$E$25,$B$11*$H$3*$B$24*J188/$B$38))</f>
        <v>4.4591056591168519E-3</v>
      </c>
      <c r="M188" s="47">
        <f>IF($E$24=aux!$T$26,"",L188*981*K188^2/(4*PI()^2))</f>
        <v>2.3701755182917248</v>
      </c>
      <c r="N188" s="68">
        <f>IF($E$24=aux!$T$26,"",L188*9.81*K188/2*PI())</f>
        <v>0.31779596930173509</v>
      </c>
    </row>
    <row r="189" spans="10:14" x14ac:dyDescent="0.25">
      <c r="J189" s="21">
        <f>IF(K189&lt;$H$6,IF($E$24=aux!$T$25,(1+K189/$H$6*($B$29*$H$11-1))/$B$29,(2/3+K189/$H$6*($H$11/$B$38-2/3))*$B$38),IF(K189&lt;$H$7,$H$11,IF(K189&lt;$H$8,$H$11*$H$7/K189,$H$11*$H$7*$H$8/K189^2)))</f>
        <v>3.4686090877558098E-2</v>
      </c>
      <c r="K189" s="18">
        <v>4.6500000000000004</v>
      </c>
      <c r="L189" s="19">
        <f>IF($E$24=aux!$T$25,$B$11*$H$3*$B$24*$B$29*J189,MAX($B$11*$H$3*$E$25,$B$11*$H$3*$B$24*J189/$B$38))</f>
        <v>4.4112871772249472E-3</v>
      </c>
      <c r="M189" s="47">
        <f>IF($E$24=aux!$T$26,"",L189*981*K189^2/(4*PI()^2))</f>
        <v>2.3701755182917252</v>
      </c>
      <c r="N189" s="68">
        <f>IF($E$24=aux!$T$26,"",L189*9.81*K189/2*PI())</f>
        <v>0.3160873888216183</v>
      </c>
    </row>
    <row r="190" spans="10:14" x14ac:dyDescent="0.25">
      <c r="J190" s="21">
        <f>IF(K190&lt;$H$6,IF($E$24=aux!$T$25,(1+K190/$H$6*($B$29*$H$11-1))/$B$29,(2/3+K190/$H$6*($H$11/$B$38-2/3))*$B$38),IF(K190&lt;$H$7,$H$11,IF(K190&lt;$H$8,$H$11*$H$7/K190,$H$11*$H$7*$H$8/K190^2)))</f>
        <v>3.4316108553290058E-2</v>
      </c>
      <c r="K190" s="18">
        <v>4.6749999999999998</v>
      </c>
      <c r="L190" s="19">
        <f>IF($E$24=aux!$T$25,$B$11*$H$3*$B$24*$B$29*J190,MAX($B$11*$H$3*$E$25,$B$11*$H$3*$B$24*J190/$B$38))</f>
        <v>4.3642337837305695E-3</v>
      </c>
      <c r="M190" s="47">
        <f>IF($E$24=aux!$T$26,"",L190*981*K190^2/(4*PI()^2))</f>
        <v>2.3701755182917252</v>
      </c>
      <c r="N190" s="68">
        <f>IF($E$24=aux!$T$26,"",L190*9.81*K190/2*PI())</f>
        <v>0.31439708192952409</v>
      </c>
    </row>
    <row r="191" spans="10:14" x14ac:dyDescent="0.25">
      <c r="J191" s="21">
        <f>IF(K191&lt;$H$6,IF($E$24=aux!$T$25,(1+K191/$H$6*($B$29*$H$11-1))/$B$29,(2/3+K191/$H$6*($H$11/$B$38-2/3))*$B$38),IF(K191&lt;$H$7,$H$11,IF(K191&lt;$H$8,$H$11*$H$7/K191,$H$11*$H$7*$H$8/K191^2)))</f>
        <v>3.3952014486192846E-2</v>
      </c>
      <c r="K191" s="18">
        <v>4.7</v>
      </c>
      <c r="L191" s="19">
        <f>IF($E$24=aux!$T$25,$B$11*$H$3*$B$24*$B$29*J191,MAX($B$11*$H$3*$E$25,$B$11*$H$3*$B$24*J191/$B$38))</f>
        <v>4.3179292435285834E-3</v>
      </c>
      <c r="M191" s="47">
        <f>IF($E$24=aux!$T$26,"",L191*981*K191^2/(4*PI()^2))</f>
        <v>2.3701755182917248</v>
      </c>
      <c r="N191" s="68">
        <f>IF($E$24=aux!$T$26,"",L191*9.81*K191/2*PI())</f>
        <v>0.31272475702564362</v>
      </c>
    </row>
    <row r="192" spans="10:14" x14ac:dyDescent="0.25">
      <c r="J192" s="21">
        <f>IF(K192&lt;$H$6,IF($E$24=aux!$T$25,(1+K192/$H$6*($B$29*$H$11-1))/$B$29,(2/3+K192/$H$6*($H$11/$B$38-2/3))*$B$38),IF(K192&lt;$H$7,$H$11,IF(K192&lt;$H$8,$H$11*$H$7/K192,$H$11*$H$7*$H$8/K192^2)))</f>
        <v>3.359368438733519E-2</v>
      </c>
      <c r="K192" s="18">
        <v>4.7249999999999996</v>
      </c>
      <c r="L192" s="19">
        <f>IF($E$24=aux!$T$25,$B$11*$H$3*$B$24*$B$29*J192,MAX($B$11*$H$3*$E$25,$B$11*$H$3*$B$24*J192/$B$38))</f>
        <v>4.2723577498747041E-3</v>
      </c>
      <c r="M192" s="47">
        <f>IF($E$24=aux!$T$26,"",L192*981*K192^2/(4*PI()^2))</f>
        <v>2.3701755182917248</v>
      </c>
      <c r="N192" s="68">
        <f>IF($E$24=aux!$T$26,"",L192*9.81*K192/2*PI())</f>
        <v>0.31107012868159267</v>
      </c>
    </row>
    <row r="193" spans="10:14" x14ac:dyDescent="0.25">
      <c r="J193" s="21">
        <f>IF(K193&lt;$H$6,IF($E$24=aux!$T$25,(1+K193/$H$6*($B$29*$H$11-1))/$B$29,(2/3+K193/$H$6*($H$11/$B$38-2/3))*$B$38),IF(K193&lt;$H$7,$H$11,IF(K193&lt;$H$8,$H$11*$H$7/K193,$H$11*$H$7*$H$8/K193^2)))</f>
        <v>3.3240997229916899E-2</v>
      </c>
      <c r="K193" s="18">
        <v>4.75</v>
      </c>
      <c r="L193" s="19">
        <f>IF($E$24=aux!$T$25,$B$11*$H$3*$B$24*$B$29*J193,MAX($B$11*$H$3*$E$25,$B$11*$H$3*$B$24*J193/$B$38))</f>
        <v>4.2275039108940239E-3</v>
      </c>
      <c r="M193" s="47">
        <f>IF($E$24=aux!$T$26,"",L193*981*K193^2/(4*PI()^2))</f>
        <v>2.3701755182917243</v>
      </c>
      <c r="N193" s="68">
        <f>IF($E$24=aux!$T$26,"",L193*9.81*K193/2*PI())</f>
        <v>0.30943291747800528</v>
      </c>
    </row>
    <row r="194" spans="10:14" x14ac:dyDescent="0.25">
      <c r="J194" s="21">
        <f>IF(K194&lt;$H$6,IF($E$24=aux!$T$25,(1+K194/$H$6*($B$29*$H$11-1))/$B$29,(2/3+K194/$H$6*($H$11/$B$38-2/3))*$B$38),IF(K194&lt;$H$7,$H$11,IF(K194&lt;$H$8,$H$11*$H$7/K194,$H$11*$H$7*$H$8/K194^2)))</f>
        <v>3.2893835147062851E-2</v>
      </c>
      <c r="K194" s="18">
        <v>4.7750000000000004</v>
      </c>
      <c r="L194" s="19">
        <f>IF($E$24=aux!$T$25,$B$11*$H$3*$B$24*$B$29*J194,MAX($B$11*$H$3*$E$25,$B$11*$H$3*$B$24*J194/$B$38))</f>
        <v>4.1833527365827215E-3</v>
      </c>
      <c r="M194" s="47">
        <f>IF($E$24=aux!$T$26,"",L194*981*K194^2/(4*PI()^2))</f>
        <v>2.3701755182917252</v>
      </c>
      <c r="N194" s="68">
        <f>IF($E$24=aux!$T$26,"",L194*9.81*K194/2*PI())</f>
        <v>0.30781284984723034</v>
      </c>
    </row>
    <row r="195" spans="10:14" x14ac:dyDescent="0.25">
      <c r="J195" s="21">
        <f>IF(K195&lt;$H$6,IF($E$24=aux!$T$25,(1+K195/$H$6*($B$29*$H$11-1))/$B$29,(2/3+K195/$H$6*($H$11/$B$38-2/3))*$B$38),IF(K195&lt;$H$7,$H$11,IF(K195&lt;$H$8,$H$11*$H$7/K195,$H$11*$H$7*$H$8/K195^2)))</f>
        <v>3.2552083333333336E-2</v>
      </c>
      <c r="K195" s="18">
        <v>4.8</v>
      </c>
      <c r="L195" s="19">
        <f>IF($E$24=aux!$T$25,$B$11*$H$3*$B$24*$B$29*J195,MAX($B$11*$H$3*$E$25,$B$11*$H$3*$B$24*J195/$B$38))</f>
        <v>4.1398896262823965E-3</v>
      </c>
      <c r="M195" s="47">
        <f>IF($E$24=aux!$T$26,"",L195*981*K195^2/(4*PI()^2))</f>
        <v>2.3701755182917248</v>
      </c>
      <c r="N195" s="68">
        <f>IF($E$24=aux!$T$26,"",L195*9.81*K195/2*PI())</f>
        <v>0.30620965792094268</v>
      </c>
    </row>
    <row r="196" spans="10:14" x14ac:dyDescent="0.25">
      <c r="J196" s="21">
        <f>IF(K196&lt;$H$6,IF($E$24=aux!$T$25,(1+K196/$H$6*($B$29*$H$11-1))/$B$29,(2/3+K196/$H$6*($H$11/$B$38-2/3))*$B$38),IF(K196&lt;$H$7,$H$11,IF(K196&lt;$H$8,$H$11*$H$7/K196,$H$11*$H$7*$H$8/K196^2)))</f>
        <v>3.2215629949797306E-2</v>
      </c>
      <c r="K196" s="18">
        <v>4.8250000000000002</v>
      </c>
      <c r="L196" s="19">
        <f>IF($E$24=aux!$T$25,$B$11*$H$3*$B$24*$B$29*J196,MAX($B$11*$H$3*$E$25,$B$11*$H$3*$B$24*J196/$B$38))</f>
        <v>4.0971003566075397E-3</v>
      </c>
      <c r="M196" s="47">
        <f>IF($E$24=aux!$T$26,"",L196*981*K196^2/(4*PI()^2))</f>
        <v>2.3701755182917248</v>
      </c>
      <c r="N196" s="68">
        <f>IF($E$24=aux!$T$26,"",L196*9.81*K196/2*PI())</f>
        <v>0.30462307938249217</v>
      </c>
    </row>
    <row r="197" spans="10:14" x14ac:dyDescent="0.25">
      <c r="J197" s="21">
        <f>IF(K197&lt;$H$6,IF($E$24=aux!$T$25,(1+K197/$H$6*($B$29*$H$11-1))/$B$29,(2/3+K197/$H$6*($H$11/$B$38-2/3))*$B$38),IF(K197&lt;$H$7,$H$11,IF(K197&lt;$H$8,$H$11*$H$7/K197,$H$11*$H$7*$H$8/K197^2)))</f>
        <v>3.1884366032522059E-2</v>
      </c>
      <c r="K197" s="18">
        <v>4.8499999999999996</v>
      </c>
      <c r="L197" s="19">
        <f>IF($E$24=aux!$T$25,$B$11*$H$3*$B$24*$B$29*J197,MAX($B$11*$H$3*$E$25,$B$11*$H$3*$B$24*J197/$B$38))</f>
        <v>4.0549710698074793E-3</v>
      </c>
      <c r="M197" s="47">
        <f>IF($E$24=aux!$T$26,"",L197*981*K197^2/(4*PI()^2))</f>
        <v>2.3701755182917248</v>
      </c>
      <c r="N197" s="68">
        <f>IF($E$24=aux!$T$26,"",L197*9.81*K197/2*PI())</f>
        <v>0.30305285732381965</v>
      </c>
    </row>
    <row r="198" spans="10:14" x14ac:dyDescent="0.25">
      <c r="J198" s="21">
        <f>IF(K198&lt;$H$6,IF($E$24=aux!$T$25,(1+K198/$H$6*($B$29*$H$11-1))/$B$29,(2/3+K198/$H$6*($H$11/$B$38-2/3))*$B$38),IF(K198&lt;$H$7,$H$11,IF(K198&lt;$H$8,$H$11*$H$7/K198,$H$11*$H$7*$H$8/K198^2)))</f>
        <v>3.1558185404339252E-2</v>
      </c>
      <c r="K198" s="18">
        <v>4.875</v>
      </c>
      <c r="L198" s="19">
        <f>IF($E$24=aux!$T$25,$B$11*$H$3*$B$24*$B$29*J198,MAX($B$11*$H$3*$E$25,$B$11*$H$3*$B$24*J198/$B$38))</f>
        <v>4.0134882625450169E-3</v>
      </c>
      <c r="M198" s="47">
        <f>IF($E$24=aux!$T$26,"",L198*981*K198^2/(4*PI()^2))</f>
        <v>2.3701755182917248</v>
      </c>
      <c r="N198" s="68">
        <f>IF($E$24=aux!$T$26,"",L198*9.81*K198/2*PI())</f>
        <v>0.30149874010677441</v>
      </c>
    </row>
    <row r="199" spans="10:14" x14ac:dyDescent="0.25">
      <c r="J199" s="21">
        <f>IF(K199&lt;$H$6,IF($E$24=aux!$T$25,(1+K199/$H$6*($B$29*$H$11-1))/$B$29,(2/3+K199/$H$6*($H$11/$B$38-2/3))*$B$38),IF(K199&lt;$H$7,$H$11,IF(K199&lt;$H$8,$H$11*$H$7/K199,$H$11*$H$7*$H$8/K199^2)))</f>
        <v>3.1236984589754262E-2</v>
      </c>
      <c r="K199" s="18">
        <v>4.9000000000000004</v>
      </c>
      <c r="L199" s="19">
        <f>IF($E$24=aux!$T$25,$B$11*$H$3*$B$24*$B$29*J199,MAX($B$11*$H$3*$E$25,$B$11*$H$3*$B$24*J199/$B$38))</f>
        <v>3.9726387750748183E-3</v>
      </c>
      <c r="M199" s="47">
        <f>IF($E$24=aux!$T$26,"",L199*981*K199^2/(4*PI()^2))</f>
        <v>2.3701755182917243</v>
      </c>
      <c r="N199" s="68">
        <f>IF($E$24=aux!$T$26,"",L199*9.81*K199/2*PI())</f>
        <v>0.29996048122867847</v>
      </c>
    </row>
    <row r="200" spans="10:14" x14ac:dyDescent="0.25">
      <c r="J200" s="21">
        <f>IF(K200&lt;$H$6,IF($E$24=aux!$T$25,(1+K200/$H$6*($B$29*$H$11-1))/$B$29,(2/3+K200/$H$6*($H$11/$B$38-2/3))*$B$38),IF(K200&lt;$H$7,$H$11,IF(K200&lt;$H$8,$H$11*$H$7/K200,$H$11*$H$7*$H$8/K200^2)))</f>
        <v>3.0920662732871244E-2</v>
      </c>
      <c r="K200" s="18">
        <v>4.9249999999999998</v>
      </c>
      <c r="L200" s="19">
        <f>IF($E$24=aux!$T$25,$B$11*$H$3*$B$24*$B$29*J200,MAX($B$11*$H$3*$E$25,$B$11*$H$3*$B$24*J200/$B$38))</f>
        <v>3.9324097808053357E-3</v>
      </c>
      <c r="M200" s="47">
        <f>IF($E$24=aux!$T$26,"",L200*981*K200^2/(4*PI()^2))</f>
        <v>2.3701755182917248</v>
      </c>
      <c r="N200" s="68">
        <f>IF($E$24=aux!$T$26,"",L200*9.81*K200/2*PI())</f>
        <v>0.29843783919198474</v>
      </c>
    </row>
    <row r="201" spans="10:14" x14ac:dyDescent="0.25">
      <c r="J201" s="21">
        <f>IF(K201&lt;$H$6,IF($E$24=aux!$T$25,(1+K201/$H$6*($B$29*$H$11-1))/$B$29,(2/3+K201/$H$6*($H$11/$B$38-2/3))*$B$38),IF(K201&lt;$H$7,$H$11,IF(K201&lt;$H$8,$H$11*$H$7/K201,$H$11*$H$7*$H$8/K201^2)))</f>
        <v>3.0609121518212427E-2</v>
      </c>
      <c r="K201" s="18">
        <v>4.95</v>
      </c>
      <c r="L201" s="19">
        <f>IF($E$24=aux!$T$25,$B$11*$H$3*$B$24*$B$29*J201,MAX($B$11*$H$3*$E$25,$B$11*$H$3*$B$24*J201/$B$38))</f>
        <v>3.8927887762288099E-3</v>
      </c>
      <c r="M201" s="47">
        <f>IF($E$24=aux!$T$26,"",L201*981*K201^2/(4*PI()^2))</f>
        <v>2.3701755182917248</v>
      </c>
      <c r="N201" s="68">
        <f>IF($E$24=aux!$T$26,"",L201*9.81*K201/2*PI())</f>
        <v>0.29693057737788386</v>
      </c>
    </row>
    <row r="202" spans="10:14" x14ac:dyDescent="0.25">
      <c r="J202" s="21">
        <f>IF(K202&lt;$H$6,IF($E$24=aux!$T$25,(1+K202/$H$6*($B$29*$H$11-1))/$B$29,(2/3+K202/$H$6*($H$11/$B$38-2/3))*$B$38),IF(K202&lt;$H$7,$H$11,IF(K202&lt;$H$8,$H$11*$H$7/K202,$H$11*$H$7*$H$8/K202^2)))</f>
        <v>3.0302265094315804E-2</v>
      </c>
      <c r="K202" s="18">
        <v>4.9749999999999996</v>
      </c>
      <c r="L202" s="19">
        <f>IF($E$24=aux!$T$25,$B$11*$H$3*$B$24*$B$29*J202,MAX($B$11*$H$3*$E$25,$B$11*$H$3*$B$24*J202/$B$38))</f>
        <v>3.8537635712046232E-3</v>
      </c>
      <c r="M202" s="47">
        <f>IF($E$24=aux!$T$26,"",L202*981*K202^2/(4*PI()^2))</f>
        <v>2.3701755182917248</v>
      </c>
      <c r="N202" s="68">
        <f>IF($E$24=aux!$T$26,"",L202*9.81*K202/2*PI())</f>
        <v>0.29543846392372364</v>
      </c>
    </row>
    <row r="203" spans="10:14" x14ac:dyDescent="0.25">
      <c r="J203" s="21">
        <f>IF(K203&lt;$H$6,IF($E$24=aux!$T$25,(1+K203/$H$6*($B$29*$H$11-1))/$B$29,(2/3+K203/$H$6*($H$11/$B$38-2/3))*$B$38),IF(K203&lt;$H$7,$H$11,IF(K203&lt;$H$8,$H$11*$H$7/K203,$H$11*$H$7*$H$8/K203^2)))</f>
        <v>0.03</v>
      </c>
      <c r="K203" s="18">
        <v>5</v>
      </c>
      <c r="L203" s="19">
        <f>IF($E$24=aux!$T$25,$B$11*$H$3*$B$24*$B$29*J203,MAX($B$11*$H$3*$E$25,$B$11*$H$3*$B$24*J203/$B$38))</f>
        <v>3.8153222795818567E-3</v>
      </c>
      <c r="M203" s="47">
        <f>IF($E$24=aux!$T$26,"",L203*981*K203^2/(4*PI()^2))</f>
        <v>2.3701755182917248</v>
      </c>
      <c r="N203" s="68">
        <f>IF($E$24=aux!$T$26,"",L203*9.81*K203/2*PI())</f>
        <v>0.29396127160410501</v>
      </c>
    </row>
    <row r="204" spans="10:14" x14ac:dyDescent="0.25">
      <c r="J204" s="21">
        <f>IF(K204&lt;$H$6,IF($E$24=aux!$T$25,(1+K204/$H$6*($B$29*$H$11-1))/$B$29,(2/3+K204/$H$6*($H$11/$B$38-2/3))*$B$38),IF(K204&lt;$H$7,$H$11,IF(K204&lt;$H$8,$H$11*$H$7/K204,$H$11*$H$7*$H$8/K204^2)))</f>
        <v>2.9702235093190758E-2</v>
      </c>
      <c r="K204" s="18">
        <v>5.0250000000000004</v>
      </c>
      <c r="L204" s="19">
        <f>IF($E$24=aux!$T$25,$B$11*$H$3*$B$24*$B$29*J204,MAX($B$11*$H$3*$E$25,$B$11*$H$3*$B$24*J204/$B$38))</f>
        <v>3.777453310147626E-3</v>
      </c>
      <c r="M204" s="47">
        <f>IF($E$24=aux!$T$26,"",L204*981*K204^2/(4*PI()^2))</f>
        <v>2.3701755182917248</v>
      </c>
      <c r="N204" s="68">
        <f>IF($E$24=aux!$T$26,"",L204*9.81*K204/2*PI())</f>
        <v>0.29249877771552735</v>
      </c>
    </row>
    <row r="205" spans="10:14" x14ac:dyDescent="0.25">
      <c r="J205" s="21">
        <f>IF(K205&lt;$H$6,IF($E$24=aux!$T$25,(1+K205/$H$6*($B$29*$H$11-1))/$B$29,(2/3+K205/$H$6*($H$11/$B$38-2/3))*$B$38),IF(K205&lt;$H$7,$H$11,IF(K205&lt;$H$8,$H$11*$H$7/K205,$H$11*$H$7*$H$8/K205^2)))</f>
        <v>2.9408881482207629E-2</v>
      </c>
      <c r="K205" s="18">
        <v>5.05</v>
      </c>
      <c r="L205" s="19">
        <f>IF($E$24=aux!$T$25,$B$11*$H$3*$B$24*$B$29*J205,MAX($B$11*$H$3*$E$25,$B$11*$H$3*$B$24*J205/$B$38))</f>
        <v>3.7401453578883022E-3</v>
      </c>
      <c r="M205" s="47">
        <f>IF($E$24=aux!$T$26,"",L205*981*K205^2/(4*PI()^2))</f>
        <v>2.3701755182917248</v>
      </c>
      <c r="N205" s="68">
        <f>IF($E$24=aux!$T$26,"",L205*9.81*K205/2*PI())</f>
        <v>0.29105076396446039</v>
      </c>
    </row>
    <row r="206" spans="10:14" x14ac:dyDescent="0.25">
      <c r="J206" s="21">
        <f>IF(K206&lt;$H$6,IF($E$24=aux!$T$25,(1+K206/$H$6*($B$29*$H$11-1))/$B$29,(2/3+K206/$H$6*($H$11/$B$38-2/3))*$B$38),IF(K206&lt;$H$7,$H$11,IF(K206&lt;$H$8,$H$11*$H$7/K206,$H$11*$H$7*$H$8/K206^2)))</f>
        <v>2.9119852459414203E-2</v>
      </c>
      <c r="K206" s="18">
        <v>5.0750000000000002</v>
      </c>
      <c r="L206" s="19">
        <f>IF($E$24=aux!$T$25,$B$11*$H$3*$B$24*$B$29*J206,MAX($B$11*$H$3*$E$25,$B$11*$H$3*$B$24*J206/$B$38))</f>
        <v>3.7033873955513177E-3</v>
      </c>
      <c r="M206" s="47">
        <f>IF($E$24=aux!$T$26,"",L206*981*K206^2/(4*PI()^2))</f>
        <v>2.3701755182917248</v>
      </c>
      <c r="N206" s="68">
        <f>IF($E$24=aux!$T$26,"",L206*9.81*K206/2*PI())</f>
        <v>0.28961701635872411</v>
      </c>
    </row>
    <row r="207" spans="10:14" x14ac:dyDescent="0.25">
      <c r="J207" s="21">
        <f>IF(K207&lt;$H$6,IF($E$24=aux!$T$25,(1+K207/$H$6*($B$29*$H$11-1))/$B$29,(2/3+K207/$H$6*($H$11/$B$38-2/3))*$B$38),IF(K207&lt;$H$7,$H$11,IF(K207&lt;$H$8,$H$11*$H$7/K207,$H$11*$H$7*$H$8/K207^2)))</f>
        <v>2.8835063437139565E-2</v>
      </c>
      <c r="K207" s="18">
        <v>5.0999999999999996</v>
      </c>
      <c r="L207" s="19">
        <f>IF($E$24=aux!$T$25,$B$11*$H$3*$B$24*$B$29*J207,MAX($B$11*$H$3*$E$25,$B$11*$H$3*$B$24*J207/$B$38))</f>
        <v>3.6671686654958257E-3</v>
      </c>
      <c r="M207" s="47">
        <f>IF($E$24=aux!$T$26,"",L207*981*K207^2/(4*PI()^2))</f>
        <v>2.3701755182917248</v>
      </c>
      <c r="N207" s="68">
        <f>IF($E$24=aux!$T$26,"",L207*9.81*K207/2*PI())</f>
        <v>0.2881973251020637</v>
      </c>
    </row>
    <row r="208" spans="10:14" x14ac:dyDescent="0.25">
      <c r="J208" s="21">
        <f>IF(K208&lt;$H$6,IF($E$24=aux!$T$25,(1+K208/$H$6*($B$29*$H$11-1))/$B$29,(2/3+K208/$H$6*($H$11/$B$38-2/3))*$B$38),IF(K208&lt;$H$7,$H$11,IF(K208&lt;$H$8,$H$11*$H$7/K208,$H$11*$H$7*$H$8/K208^2)))</f>
        <v>2.8554431885782272E-2</v>
      </c>
      <c r="K208" s="18">
        <v>5.125</v>
      </c>
      <c r="L208" s="19">
        <f>IF($E$24=aux!$T$25,$B$11*$H$3*$B$24*$B$29*J208,MAX($B$11*$H$3*$E$25,$B$11*$H$3*$B$24*J208/$B$38))</f>
        <v>3.6314786718209223E-3</v>
      </c>
      <c r="M208" s="47">
        <f>IF($E$24=aux!$T$26,"",L208*981*K208^2/(4*PI()^2))</f>
        <v>2.3701755182917248</v>
      </c>
      <c r="N208" s="68">
        <f>IF($E$24=aux!$T$26,"",L208*9.81*K208/2*PI())</f>
        <v>0.28679148449180969</v>
      </c>
    </row>
    <row r="209" spans="10:14" x14ac:dyDescent="0.25">
      <c r="J209" s="21">
        <f>IF(K209&lt;$H$6,IF($E$24=aux!$T$25,(1+K209/$H$6*($B$29*$H$11-1))/$B$29,(2/3+K209/$H$6*($H$11/$B$38-2/3))*$B$38),IF(K209&lt;$H$7,$H$11,IF(K209&lt;$H$8,$H$11*$H$7/K209,$H$11*$H$7*$H$8/K209^2)))</f>
        <v>2.8277877274012625E-2</v>
      </c>
      <c r="K209" s="18">
        <v>5.15</v>
      </c>
      <c r="L209" s="19">
        <f>IF($E$24=aux!$T$25,$B$11*$H$3*$B$24*$B$29*J209,MAX($B$11*$H$3*$E$25,$B$11*$H$3*$B$24*J209/$B$38))</f>
        <v>3.5963071727607276E-3</v>
      </c>
      <c r="M209" s="47">
        <f>IF($E$24=aux!$T$26,"",L209*981*K209^2/(4*PI()^2))</f>
        <v>2.3701755182917248</v>
      </c>
      <c r="N209" s="68">
        <f>IF($E$24=aux!$T$26,"",L209*9.81*K209/2*PI())</f>
        <v>0.28539929281951937</v>
      </c>
    </row>
    <row r="210" spans="10:14" x14ac:dyDescent="0.25">
      <c r="J210" s="21">
        <f>IF(K210&lt;$H$6,IF($E$24=aux!$T$25,(1+K210/$H$6*($B$29*$H$11-1))/$B$29,(2/3+K210/$H$6*($H$11/$B$38-2/3))*$B$38),IF(K210&lt;$H$7,$H$11,IF(K210&lt;$H$8,$H$11*$H$7/K210,$H$11*$H$7*$H$8/K210^2)))</f>
        <v>2.8005321010992092E-2</v>
      </c>
      <c r="K210" s="18">
        <v>5.1749999999999998</v>
      </c>
      <c r="L210" s="19">
        <f>IF($E$24=aux!$T$25,$B$11*$H$3*$B$24*$B$29*J210,MAX($B$11*$H$3*$E$25,$B$11*$H$3*$B$24*J210/$B$38))</f>
        <v>3.5616441733360006E-3</v>
      </c>
      <c r="M210" s="47">
        <f>IF($E$24=aux!$T$26,"",L210*981*K210^2/(4*PI()^2))</f>
        <v>2.3701755182917248</v>
      </c>
      <c r="N210" s="68">
        <f>IF($E$24=aux!$T$26,"",L210*9.81*K210/2*PI())</f>
        <v>0.28402055227449763</v>
      </c>
    </row>
    <row r="211" spans="10:14" x14ac:dyDescent="0.25">
      <c r="J211" s="21">
        <f>IF(K211&lt;$H$6,IF($E$24=aux!$T$25,(1+K211/$H$6*($B$29*$H$11-1))/$B$29,(2/3+K211/$H$6*($H$11/$B$38-2/3))*$B$38),IF(K211&lt;$H$7,$H$11,IF(K211&lt;$H$8,$H$11*$H$7/K211,$H$11*$H$7*$H$8/K211^2)))</f>
        <v>2.773668639053254E-2</v>
      </c>
      <c r="K211" s="18">
        <v>5.2</v>
      </c>
      <c r="L211" s="19">
        <f>IF($E$24=aux!$T$25,$B$11*$H$3*$B$24*$B$29*J211,MAX($B$11*$H$3*$E$25,$B$11*$H$3*$B$24*J211/$B$38))</f>
        <v>3.5274799182524559E-3</v>
      </c>
      <c r="M211" s="47">
        <f>IF($E$24=aux!$T$26,"",L211*981*K211^2/(4*PI()^2))</f>
        <v>2.3701755182917248</v>
      </c>
      <c r="N211" s="68">
        <f>IF($E$24=aux!$T$26,"",L211*9.81*K211/2*PI())</f>
        <v>0.28265506885010094</v>
      </c>
    </row>
    <row r="212" spans="10:14" x14ac:dyDescent="0.25">
      <c r="J212" s="21">
        <f>IF(K212&lt;$H$6,IF($E$24=aux!$T$25,(1+K212/$H$6*($B$29*$H$11-1))/$B$29,(2/3+K212/$H$6*($H$11/$B$38-2/3))*$B$38),IF(K212&lt;$H$7,$H$11,IF(K212&lt;$H$8,$H$11*$H$7/K212,$H$11*$H$7*$H$8/K212^2)))</f>
        <v>2.7471898537121408E-2</v>
      </c>
      <c r="K212" s="18">
        <v>5.2249999999999996</v>
      </c>
      <c r="L212" s="19">
        <f>IF($E$24=aux!$T$25,$B$11*$H$3*$B$24*$B$29*J212,MAX($B$11*$H$3*$E$25,$B$11*$H$3*$B$24*J212/$B$38))</f>
        <v>3.4938048850363841E-3</v>
      </c>
      <c r="M212" s="47">
        <f>IF($E$24=aux!$T$26,"",L212*981*K212^2/(4*PI()^2))</f>
        <v>2.3701755182917252</v>
      </c>
      <c r="N212" s="68">
        <f>IF($E$24=aux!$T$26,"",L212*9.81*K212/2*PI())</f>
        <v>0.28130265225273204</v>
      </c>
    </row>
    <row r="213" spans="10:14" x14ac:dyDescent="0.25">
      <c r="J213" s="21">
        <f>IF(K213&lt;$H$6,IF($E$24=aux!$T$25,(1+K213/$H$6*($B$29*$H$11-1))/$B$29,(2/3+K213/$H$6*($H$11/$B$38-2/3))*$B$38),IF(K213&lt;$H$7,$H$11,IF(K213&lt;$H$8,$H$11*$H$7/K213,$H$11*$H$7*$H$8/K213^2)))</f>
        <v>2.7210884353741496E-2</v>
      </c>
      <c r="K213" s="18">
        <v>5.25</v>
      </c>
      <c r="L213" s="19">
        <f>IF($E$24=aux!$T$25,$B$11*$H$3*$B$24*$B$29*J213,MAX($B$11*$H$3*$E$25,$B$11*$H$3*$B$24*J213/$B$38))</f>
        <v>3.4606097773985092E-3</v>
      </c>
      <c r="M213" s="47">
        <f>IF($E$24=aux!$T$26,"",L213*981*K213^2/(4*PI()^2))</f>
        <v>2.3701755182917248</v>
      </c>
      <c r="N213" s="68">
        <f>IF($E$24=aux!$T$26,"",L213*9.81*K213/2*PI())</f>
        <v>0.27996311581343331</v>
      </c>
    </row>
    <row r="214" spans="10:14" x14ac:dyDescent="0.25">
      <c r="J214" s="21">
        <f>IF(K214&lt;$H$6,IF($E$24=aux!$T$25,(1+K214/$H$6*($B$29*$H$11-1))/$B$29,(2/3+K214/$H$6*($H$11/$B$38-2/3))*$B$38),IF(K214&lt;$H$7,$H$11,IF(K214&lt;$H$8,$H$11*$H$7/K214,$H$11*$H$7*$H$8/K214^2)))</f>
        <v>2.695357247141798E-2</v>
      </c>
      <c r="K214" s="18">
        <v>5.2750000000000004</v>
      </c>
      <c r="L214" s="19">
        <f>IF($E$24=aux!$T$25,$B$11*$H$3*$B$24*$B$29*J214,MAX($B$11*$H$3*$E$25,$B$11*$H$3*$B$24*J214/$B$38))</f>
        <v>3.4278855188175075E-3</v>
      </c>
      <c r="M214" s="47">
        <f>IF($E$24=aux!$T$26,"",L214*981*K214^2/(4*PI()^2))</f>
        <v>2.3701755182917248</v>
      </c>
      <c r="N214" s="68">
        <f>IF($E$24=aux!$T$26,"",L214*9.81*K214/2*PI())</f>
        <v>0.27863627640199523</v>
      </c>
    </row>
    <row r="215" spans="10:14" x14ac:dyDescent="0.25">
      <c r="J215" s="21">
        <f>IF(K215&lt;$H$6,IF($E$24=aux!$T$25,(1+K215/$H$6*($B$29*$H$11-1))/$B$29,(2/3+K215/$H$6*($H$11/$B$38-2/3))*$B$38),IF(K215&lt;$H$7,$H$11,IF(K215&lt;$H$8,$H$11*$H$7/K215,$H$11*$H$7*$H$8/K215^2)))</f>
        <v>2.6699893200427198E-2</v>
      </c>
      <c r="K215" s="18">
        <v>5.3</v>
      </c>
      <c r="L215" s="19">
        <f>IF($E$24=aux!$T$25,$B$11*$H$3*$B$24*$B$29*J215,MAX($B$11*$H$3*$E$25,$B$11*$H$3*$B$24*J215/$B$38))</f>
        <v>3.395623246334867E-3</v>
      </c>
      <c r="M215" s="47">
        <f>IF($E$24=aux!$T$26,"",L215*981*K215^2/(4*PI()^2))</f>
        <v>2.3701755182917248</v>
      </c>
      <c r="N215" s="68">
        <f>IF($E$24=aux!$T$26,"",L215*9.81*K215/2*PI())</f>
        <v>0.27732195434349527</v>
      </c>
    </row>
    <row r="216" spans="10:14" x14ac:dyDescent="0.25">
      <c r="J216" s="21">
        <f>IF(K216&lt;$H$6,IF($E$24=aux!$T$25,(1+K216/$H$6*($B$29*$H$11-1))/$B$29,(2/3+K216/$H$6*($H$11/$B$38-2/3))*$B$38),IF(K216&lt;$H$7,$H$11,IF(K216&lt;$H$8,$H$11*$H$7/K216,$H$11*$H$7*$H$8/K216^2)))</f>
        <v>2.6449778483105299E-2</v>
      </c>
      <c r="K216" s="18">
        <v>5.3249999999999904</v>
      </c>
      <c r="L216" s="19">
        <f>IF($E$24=aux!$T$25,$B$11*$H$3*$B$24*$B$29*J216,MAX($B$11*$H$3*$E$25,$B$11*$H$3*$B$24*J216/$B$38))</f>
        <v>3.3638143045532152E-3</v>
      </c>
      <c r="M216" s="47">
        <f>IF($E$24=aux!$T$26,"",L216*981*K216^2/(4*PI()^2))</f>
        <v>2.3701755182917248</v>
      </c>
      <c r="N216" s="68">
        <f>IF($E$24=aux!$T$26,"",L216*9.81*K216/2*PI())</f>
        <v>0.27601997333718831</v>
      </c>
    </row>
    <row r="217" spans="10:14" x14ac:dyDescent="0.25">
      <c r="J217" s="21">
        <f>IF(K217&lt;$H$6,IF($E$24=aux!$T$25,(1+K217/$H$6*($B$29*$H$11-1))/$B$29,(2/3+K217/$H$6*($H$11/$B$38-2/3))*$B$38),IF(K217&lt;$H$7,$H$11,IF(K217&lt;$H$8,$H$11*$H$7/K217,$H$11*$H$7*$H$8/K217^2)))</f>
        <v>2.6203161848196446E-2</v>
      </c>
      <c r="K217" s="18">
        <v>5.3499999999999899</v>
      </c>
      <c r="L217" s="19">
        <f>IF($E$24=aux!$T$25,$B$11*$H$3*$B$24*$B$29*J217,MAX($B$11*$H$3*$E$25,$B$11*$H$3*$B$24*J217/$B$38))</f>
        <v>3.3324502398304401E-3</v>
      </c>
      <c r="M217" s="47">
        <f>IF($E$24=aux!$T$26,"",L217*981*K217^2/(4*PI()^2))</f>
        <v>2.3701755182917248</v>
      </c>
      <c r="N217" s="68">
        <f>IF($E$24=aux!$T$26,"",L217*9.81*K217/2*PI())</f>
        <v>0.27473016037766868</v>
      </c>
    </row>
    <row r="218" spans="10:14" x14ac:dyDescent="0.25">
      <c r="J218" s="21">
        <f>IF(K218&lt;$H$6,IF($E$24=aux!$T$25,(1+K218/$H$6*($B$29*$H$11-1))/$B$29,(2/3+K218/$H$6*($H$11/$B$38-2/3))*$B$38),IF(K218&lt;$H$7,$H$11,IF(K218&lt;$H$8,$H$11*$H$7/K218,$H$11*$H$7*$H$8/K218^2)))</f>
        <v>2.5959978366684792E-2</v>
      </c>
      <c r="K218" s="18">
        <v>5.3749999999999902</v>
      </c>
      <c r="L218" s="19">
        <f>IF($E$24=aux!$T$25,$B$11*$H$3*$B$24*$B$29*J218,MAX($B$11*$H$3*$E$25,$B$11*$H$3*$B$24*J218/$B$38))</f>
        <v>3.3015227946625167E-3</v>
      </c>
      <c r="M218" s="47">
        <f>IF($E$24=aux!$T$26,"",L218*981*K218^2/(4*PI()^2))</f>
        <v>2.3701755182917248</v>
      </c>
      <c r="N218" s="68">
        <f>IF($E$24=aux!$T$26,"",L218*9.81*K218/2*PI())</f>
        <v>0.27345234567823767</v>
      </c>
    </row>
    <row r="219" spans="10:14" x14ac:dyDescent="0.25">
      <c r="J219" s="21">
        <f>IF(K219&lt;$H$6,IF($E$24=aux!$T$25,(1+K219/$H$6*($B$29*$H$11-1))/$B$29,(2/3+K219/$H$6*($H$11/$B$38-2/3))*$B$38),IF(K219&lt;$H$7,$H$11,IF(K219&lt;$H$8,$H$11*$H$7/K219,$H$11*$H$7*$H$8/K219^2)))</f>
        <v>2.5720164609053596E-2</v>
      </c>
      <c r="K219" s="18">
        <v>5.3999999999999897</v>
      </c>
      <c r="L219" s="19">
        <f>IF($E$24=aux!$T$25,$B$11*$H$3*$B$24*$B$29*J219,MAX($B$11*$H$3*$E$25,$B$11*$H$3*$B$24*J219/$B$38))</f>
        <v>3.2710239022478321E-3</v>
      </c>
      <c r="M219" s="47">
        <f>IF($E$24=aux!$T$26,"",L219*981*K219^2/(4*PI()^2))</f>
        <v>2.3701755182917252</v>
      </c>
      <c r="N219" s="68">
        <f>IF($E$24=aux!$T$26,"",L219*9.81*K219/2*PI())</f>
        <v>0.272186362596394</v>
      </c>
    </row>
    <row r="220" spans="10:14" x14ac:dyDescent="0.25">
      <c r="J220" s="21">
        <f>IF(K220&lt;$H$6,IF($E$24=aux!$T$25,(1+K220/$H$6*($B$29*$H$11-1))/$B$29,(2/3+K220/$H$6*($H$11/$B$38-2/3))*$B$38),IF(K220&lt;$H$7,$H$11,IF(K220&lt;$H$8,$H$11*$H$7/K220,$H$11*$H$7*$H$8/K220^2)))</f>
        <v>2.548365860392033E-2</v>
      </c>
      <c r="K220" s="18">
        <v>5.4249999999999901</v>
      </c>
      <c r="L220" s="19">
        <f>IF($E$24=aux!$T$25,$B$11*$H$3*$B$24*$B$29*J220,MAX($B$11*$H$3*$E$25,$B$11*$H$3*$B$24*J220/$B$38))</f>
        <v>3.2409456812265034E-3</v>
      </c>
      <c r="M220" s="47">
        <f>IF($E$24=aux!$T$26,"",L220*981*K220^2/(4*PI()^2))</f>
        <v>2.3701755182917248</v>
      </c>
      <c r="N220" s="68">
        <f>IF($E$24=aux!$T$26,"",L220*9.81*K220/2*PI())</f>
        <v>0.27093204756138756</v>
      </c>
    </row>
    <row r="221" spans="10:14" x14ac:dyDescent="0.25">
      <c r="J221" s="21">
        <f>IF(K221&lt;$H$6,IF($E$24=aux!$T$25,(1+K221/$H$6*($B$29*$H$11-1))/$B$29,(2/3+K221/$H$6*($H$11/$B$38-2/3))*$B$38),IF(K221&lt;$H$7,$H$11,IF(K221&lt;$H$8,$H$11*$H$7/K221,$H$11*$H$7*$H$8/K221^2)))</f>
        <v>2.5250399797996891E-2</v>
      </c>
      <c r="K221" s="18">
        <v>5.4499999999999904</v>
      </c>
      <c r="L221" s="19">
        <f>IF($E$24=aux!$T$25,$B$11*$H$3*$B$24*$B$29*J221,MAX($B$11*$H$3*$E$25,$B$11*$H$3*$B$24*J221/$B$38))</f>
        <v>3.2112804305882252E-3</v>
      </c>
      <c r="M221" s="47">
        <f>IF($E$24=aux!$T$26,"",L221*981*K221^2/(4*PI()^2))</f>
        <v>2.3701755182917248</v>
      </c>
      <c r="N221" s="68">
        <f>IF($E$24=aux!$T$26,"",L221*9.81*K221/2*PI())</f>
        <v>0.26968924000376654</v>
      </c>
    </row>
    <row r="222" spans="10:14" x14ac:dyDescent="0.25">
      <c r="J222" s="21">
        <f>IF(K222&lt;$H$6,IF($E$24=aux!$T$25,(1+K222/$H$6*($B$29*$H$11-1))/$B$29,(2/3+K222/$H$6*($H$11/$B$38-2/3))*$B$38),IF(K222&lt;$H$7,$H$11,IF(K222&lt;$H$8,$H$11*$H$7/K222,$H$11*$H$7*$H$8/K222^2)))</f>
        <v>2.5020329017326669E-2</v>
      </c>
      <c r="K222" s="18">
        <v>5.4749999999999899</v>
      </c>
      <c r="L222" s="19">
        <f>IF($E$24=aux!$T$25,$B$11*$H$3*$B$24*$B$29*J222,MAX($B$11*$H$3*$E$25,$B$11*$H$3*$B$24*J222/$B$38))</f>
        <v>3.1820206247424954E-3</v>
      </c>
      <c r="M222" s="47">
        <f>IF($E$24=aux!$T$26,"",L222*981*K222^2/(4*PI()^2))</f>
        <v>2.3701755182917248</v>
      </c>
      <c r="N222" s="68">
        <f>IF($E$24=aux!$T$26,"",L222*9.81*K222/2*PI())</f>
        <v>0.26845778228685435</v>
      </c>
    </row>
    <row r="223" spans="10:14" x14ac:dyDescent="0.25">
      <c r="J223" s="21">
        <f>IF(K223&lt;$H$6,IF($E$24=aux!$T$25,(1+K223/$H$6*($B$29*$H$11-1))/$B$29,(2/3+K223/$H$6*($H$11/$B$38-2/3))*$B$38),IF(K223&lt;$H$7,$H$11,IF(K223&lt;$H$8,$H$11*$H$7/K223,$H$11*$H$7*$H$8/K223^2)))</f>
        <v>2.4793388429752154E-2</v>
      </c>
      <c r="K223" s="18">
        <v>5.4999999999999902</v>
      </c>
      <c r="L223" s="19">
        <f>IF($E$24=aux!$T$25,$B$11*$H$3*$B$24*$B$29*J223,MAX($B$11*$H$3*$E$25,$B$11*$H$3*$B$24*J223/$B$38))</f>
        <v>3.1531589087453473E-3</v>
      </c>
      <c r="M223" s="47">
        <f>IF($E$24=aux!$T$26,"",L223*981*K223^2/(4*PI()^2))</f>
        <v>2.3701755182917252</v>
      </c>
      <c r="N223" s="68">
        <f>IF($E$24=aux!$T$26,"",L223*9.81*K223/2*PI())</f>
        <v>0.26723751964009596</v>
      </c>
    </row>
    <row r="224" spans="10:14" x14ac:dyDescent="0.25">
      <c r="J224" s="21">
        <f>IF(K224&lt;$H$6,IF($E$24=aux!$T$25,(1+K224/$H$6*($B$29*$H$11-1))/$B$29,(2/3+K224/$H$6*($H$11/$B$38-2/3))*$B$38),IF(K224&lt;$H$7,$H$11,IF(K224&lt;$H$8,$H$11*$H$7/K224,$H$11*$H$7*$H$8/K224^2)))</f>
        <v>2.4569521508568712E-2</v>
      </c>
      <c r="K224" s="18">
        <v>5.5249999999999897</v>
      </c>
      <c r="L224" s="19">
        <f>IF($E$24=aux!$T$25,$B$11*$H$3*$B$24*$B$29*J224,MAX($B$11*$H$3*$E$25,$B$11*$H$3*$B$24*J224/$B$38))</f>
        <v>3.1246880936769278E-3</v>
      </c>
      <c r="M224" s="47">
        <f>IF($E$24=aux!$T$26,"",L224*981*K224^2/(4*PI()^2))</f>
        <v>2.3701755182917252</v>
      </c>
      <c r="N224" s="68">
        <f>IF($E$24=aux!$T$26,"",L224*9.81*K224/2*PI())</f>
        <v>0.26602830009421313</v>
      </c>
    </row>
    <row r="225" spans="10:14" x14ac:dyDescent="0.25">
      <c r="J225" s="21">
        <f>IF(K225&lt;$H$6,IF($E$24=aux!$T$25,(1+K225/$H$6*($B$29*$H$11-1))/$B$29,(2/3+K225/$H$6*($H$11/$B$38-2/3))*$B$38),IF(K225&lt;$H$7,$H$11,IF(K225&lt;$H$8,$H$11*$H$7/K225,$H$11*$H$7*$H$8/K225^2)))</f>
        <v>2.4348672997321734E-2</v>
      </c>
      <c r="K225" s="18">
        <v>5.5499999999999901</v>
      </c>
      <c r="L225" s="19">
        <f>IF($E$24=aux!$T$25,$B$11*$H$3*$B$24*$B$29*J225,MAX($B$11*$H$3*$E$25,$B$11*$H$3*$B$24*J225/$B$38))</f>
        <v>3.096601152164492E-3</v>
      </c>
      <c r="M225" s="47">
        <f>IF($E$24=aux!$T$26,"",L225*981*K225^2/(4*PI()^2))</f>
        <v>2.3701755182917248</v>
      </c>
      <c r="N225" s="68">
        <f>IF($E$24=aux!$T$26,"",L225*9.81*K225/2*PI())</f>
        <v>0.26482997441811312</v>
      </c>
    </row>
    <row r="226" spans="10:14" x14ac:dyDescent="0.25">
      <c r="J226" s="21">
        <f>IF(K226&lt;$H$6,IF($E$24=aux!$T$25,(1+K226/$H$6*($B$29*$H$11-1))/$B$29,(2/3+K226/$H$6*($H$11/$B$38-2/3))*$B$38),IF(K226&lt;$H$7,$H$11,IF(K226&lt;$H$8,$H$11*$H$7/K226,$H$11*$H$7*$H$8/K226^2)))</f>
        <v>2.413078887570641E-2</v>
      </c>
      <c r="K226" s="18">
        <v>5.5749999999999904</v>
      </c>
      <c r="L226" s="19">
        <f>IF($E$24=aux!$T$25,$B$11*$H$3*$B$24*$B$29*J226,MAX($B$11*$H$3*$E$25,$B$11*$H$3*$B$24*J226/$B$38))</f>
        <v>3.068891214045623E-3</v>
      </c>
      <c r="M226" s="47">
        <f>IF($E$24=aux!$T$26,"",L226*981*K226^2/(4*PI()^2))</f>
        <v>2.3701755182917248</v>
      </c>
      <c r="N226" s="68">
        <f>IF($E$24=aux!$T$26,"",L226*9.81*K226/2*PI())</f>
        <v>0.26364239605749368</v>
      </c>
    </row>
    <row r="227" spans="10:14" x14ac:dyDescent="0.25">
      <c r="J227" s="21">
        <f>IF(K227&lt;$H$6,IF($E$24=aux!$T$25,(1+K227/$H$6*($B$29*$H$11-1))/$B$29,(2/3+K227/$H$6*($H$11/$B$38-2/3))*$B$38),IF(K227&lt;$H$7,$H$11,IF(K227&lt;$H$8,$H$11*$H$7/K227,$H$11*$H$7*$H$8/K227^2)))</f>
        <v>2.3915816326530698E-2</v>
      </c>
      <c r="K227" s="18">
        <v>5.5999999999999899</v>
      </c>
      <c r="L227" s="19">
        <f>IF($E$24=aux!$T$25,$B$11*$H$3*$B$24*$B$29*J227,MAX($B$11*$H$3*$E$25,$B$11*$H$3*$B$24*J227/$B$38))</f>
        <v>3.0415515621666695E-3</v>
      </c>
      <c r="M227" s="47">
        <f>IF($E$24=aux!$T$26,"",L227*981*K227^2/(4*PI()^2))</f>
        <v>2.3701755182917248</v>
      </c>
      <c r="N227" s="68">
        <f>IF($E$24=aux!$T$26,"",L227*9.81*K227/2*PI())</f>
        <v>0.26246542107509419</v>
      </c>
    </row>
    <row r="228" spans="10:14" x14ac:dyDescent="0.25">
      <c r="J228" s="21">
        <f>IF(K228&lt;$H$6,IF($E$24=aux!$T$25,(1+K228/$H$6*($B$29*$H$11-1))/$B$29,(2/3+K228/$H$6*($H$11/$B$38-2/3))*$B$38),IF(K228&lt;$H$7,$H$11,IF(K228&lt;$H$8,$H$11*$H$7/K228,$H$11*$H$7*$H$8/K228^2)))</f>
        <v>2.3703703703703786E-2</v>
      </c>
      <c r="K228" s="18">
        <v>5.6249999999999902</v>
      </c>
      <c r="L228" s="19">
        <f>IF($E$24=aux!$T$25,$B$11*$H$3*$B$24*$B$29*J228,MAX($B$11*$H$3*$E$25,$B$11*$H$3*$B$24*J228/$B$38))</f>
        <v>3.0145756283116009E-3</v>
      </c>
      <c r="M228" s="47">
        <f>IF($E$24=aux!$T$26,"",L228*981*K228^2/(4*PI()^2))</f>
        <v>2.3701755182917248</v>
      </c>
      <c r="N228" s="68">
        <f>IF($E$24=aux!$T$26,"",L228*9.81*K228/2*PI())</f>
        <v>0.2612989080925382</v>
      </c>
    </row>
    <row r="229" spans="10:14" x14ac:dyDescent="0.25">
      <c r="J229" s="21">
        <f>IF(K229&lt;$H$6,IF($E$24=aux!$T$25,(1+K229/$H$6*($B$29*$H$11-1))/$B$29,(2/3+K229/$H$6*($H$11/$B$38-2/3))*$B$38),IF(K229&lt;$H$7,$H$11,IF(K229&lt;$H$8,$H$11*$H$7/K229,$H$11*$H$7*$H$8/K229^2)))</f>
        <v>2.3494400501213965E-2</v>
      </c>
      <c r="K229" s="18">
        <v>5.6499999999999897</v>
      </c>
      <c r="L229" s="19">
        <f>IF($E$24=aux!$T$25,$B$11*$H$3*$B$24*$B$29*J229,MAX($B$11*$H$3*$E$25,$B$11*$H$3*$B$24*J229/$B$38))</f>
        <v>2.9879569892566926E-3</v>
      </c>
      <c r="M229" s="47">
        <f>IF($E$24=aux!$T$26,"",L229*981*K229^2/(4*PI()^2))</f>
        <v>2.3701755182917252</v>
      </c>
      <c r="N229" s="68">
        <f>IF($E$24=aux!$T$26,"",L229*9.81*K229/2*PI())</f>
        <v>0.2601427182337217</v>
      </c>
    </row>
    <row r="230" spans="10:14" x14ac:dyDescent="0.25">
      <c r="J230" s="21">
        <f>IF(K230&lt;$H$6,IF($E$24=aux!$T$25,(1+K230/$H$6*($B$29*$H$11-1))/$B$29,(2/3+K230/$H$6*($H$11/$B$38-2/3))*$B$38),IF(K230&lt;$H$7,$H$11,IF(K230&lt;$H$8,$H$11*$H$7/K230,$H$11*$H$7*$H$8/K230^2)))</f>
        <v>2.3287857323060886E-2</v>
      </c>
      <c r="K230" s="18">
        <v>5.6749999999999901</v>
      </c>
      <c r="L230" s="19">
        <f>IF($E$24=aux!$T$25,$B$11*$H$3*$B$24*$B$29*J230,MAX($B$11*$H$3*$E$25,$B$11*$H$3*$B$24*J230/$B$38))</f>
        <v>2.9616893629465899E-3</v>
      </c>
      <c r="M230" s="47">
        <f>IF($E$24=aux!$T$26,"",L230*981*K230^2/(4*PI()^2))</f>
        <v>2.3701755182917248</v>
      </c>
      <c r="N230" s="68">
        <f>IF($E$24=aux!$T$26,"",L230*9.81*K230/2*PI())</f>
        <v>0.25899671506969651</v>
      </c>
    </row>
    <row r="231" spans="10:14" x14ac:dyDescent="0.25">
      <c r="J231" s="21">
        <f>IF(K231&lt;$H$6,IF($E$24=aux!$T$25,(1+K231/$H$6*($B$29*$H$11-1))/$B$29,(2/3+K231/$H$6*($H$11/$B$38-2/3))*$B$38),IF(K231&lt;$H$7,$H$11,IF(K231&lt;$H$8,$H$11*$H$7/K231,$H$11*$H$7*$H$8/K231^2)))</f>
        <v>2.3084025854109035E-2</v>
      </c>
      <c r="K231" s="18">
        <v>5.6999999999999904</v>
      </c>
      <c r="L231" s="19">
        <f>IF($E$24=aux!$T$25,$B$11*$H$3*$B$24*$B$29*J231,MAX($B$11*$H$3*$E$25,$B$11*$H$3*$B$24*J231/$B$38))</f>
        <v>2.9357666047875267E-3</v>
      </c>
      <c r="M231" s="47">
        <f>IF($E$24=aux!$T$26,"",L231*981*K231^2/(4*PI()^2))</f>
        <v>2.3701755182917248</v>
      </c>
      <c r="N231" s="68">
        <f>IF($E$24=aux!$T$26,"",L231*9.81*K231/2*PI())</f>
        <v>0.25786076456500479</v>
      </c>
    </row>
    <row r="232" spans="10:14" x14ac:dyDescent="0.25">
      <c r="J232" s="21">
        <f>IF(K232&lt;$H$6,IF($E$24=aux!$T$25,(1+K232/$H$6*($B$29*$H$11-1))/$B$29,(2/3+K232/$H$6*($H$11/$B$38-2/3))*$B$38),IF(K232&lt;$H$7,$H$11,IF(K232&lt;$H$8,$H$11*$H$7/K232,$H$11*$H$7*$H$8/K232^2)))</f>
        <v>2.2882858831830138E-2</v>
      </c>
      <c r="K232" s="18">
        <v>5.7249999999999899</v>
      </c>
      <c r="L232" s="19">
        <f>IF($E$24=aux!$T$25,$B$11*$H$3*$B$24*$B$29*J232,MAX($B$11*$H$3*$E$25,$B$11*$H$3*$B$24*J232/$B$38))</f>
        <v>2.9101827040535996E-3</v>
      </c>
      <c r="M232" s="47">
        <f>IF($E$24=aux!$T$26,"",L232*981*K232^2/(4*PI()^2))</f>
        <v>2.3701755182917248</v>
      </c>
      <c r="N232" s="68">
        <f>IF($E$24=aux!$T$26,"",L232*9.81*K232/2*PI())</f>
        <v>0.25673473502541966</v>
      </c>
    </row>
    <row r="233" spans="10:14" x14ac:dyDescent="0.25">
      <c r="J233" s="21">
        <f>IF(K233&lt;$H$6,IF($E$24=aux!$T$25,(1+K233/$H$6*($B$29*$H$11-1))/$B$29,(2/3+K233/$H$6*($H$11/$B$38-2/3))*$B$38),IF(K233&lt;$H$7,$H$11,IF(K233&lt;$H$8,$H$11*$H$7/K233,$H$11*$H$7*$H$8/K233^2)))</f>
        <v>2.2684310018903669E-2</v>
      </c>
      <c r="K233" s="18">
        <v>5.7499999999999902</v>
      </c>
      <c r="L233" s="19">
        <f>IF($E$24=aux!$T$25,$B$11*$H$3*$B$24*$B$29*J233,MAX($B$11*$H$3*$E$25,$B$11*$H$3*$B$24*J233/$B$38))</f>
        <v>2.8849317804021698E-3</v>
      </c>
      <c r="M233" s="47">
        <f>IF($E$24=aux!$T$26,"",L233*981*K233^2/(4*PI()^2))</f>
        <v>2.3701755182917248</v>
      </c>
      <c r="N233" s="68">
        <f>IF($E$24=aux!$T$26,"",L233*9.81*K233/2*PI())</f>
        <v>0.25561849704704825</v>
      </c>
    </row>
    <row r="234" spans="10:14" x14ac:dyDescent="0.25">
      <c r="J234" s="21">
        <f>IF(K234&lt;$H$6,IF($E$24=aux!$T$25,(1+K234/$H$6*($B$29*$H$11-1))/$B$29,(2/3+K234/$H$6*($H$11/$B$38-2/3))*$B$38),IF(K234&lt;$H$7,$H$11,IF(K234&lt;$H$8,$H$11*$H$7/K234,$H$11*$H$7*$H$8/K234^2)))</f>
        <v>2.2488334176645947E-2</v>
      </c>
      <c r="K234" s="18">
        <v>5.7749999999999897</v>
      </c>
      <c r="L234" s="19">
        <f>IF($E$24=aux!$T$25,$B$11*$H$3*$B$24*$B$29*J234,MAX($B$11*$H$3*$E$25,$B$11*$H$3*$B$24*J234/$B$38))</f>
        <v>2.8600080804946464E-3</v>
      </c>
      <c r="M234" s="47">
        <f>IF($E$24=aux!$T$26,"",L234*981*K234^2/(4*PI()^2))</f>
        <v>2.3701755182917252</v>
      </c>
      <c r="N234" s="68">
        <f>IF($E$24=aux!$T$26,"",L234*9.81*K234/2*PI())</f>
        <v>0.25451192346675805</v>
      </c>
    </row>
    <row r="235" spans="10:14" x14ac:dyDescent="0.25">
      <c r="J235" s="21">
        <f>IF(K235&lt;$H$6,IF($E$24=aux!$T$25,(1+K235/$H$6*($B$29*$H$11-1))/$B$29,(2/3+K235/$H$6*($H$11/$B$38-2/3))*$B$38),IF(K235&lt;$H$7,$H$11,IF(K235&lt;$H$8,$H$11*$H$7/K235,$H$11*$H$7*$H$8/K235^2)))</f>
        <v>2.2294887039239077E-2</v>
      </c>
      <c r="K235" s="18">
        <v>5.7999999999999901</v>
      </c>
      <c r="L235" s="19">
        <f>IF($E$24=aux!$T$25,$B$11*$H$3*$B$24*$B$29*J235,MAX($B$11*$H$3*$E$25,$B$11*$H$3*$B$24*J235/$B$38))</f>
        <v>2.8354059747189874E-3</v>
      </c>
      <c r="M235" s="47">
        <f>IF($E$24=aux!$T$26,"",L235*981*K235^2/(4*PI()^2))</f>
        <v>2.3701755182917248</v>
      </c>
      <c r="N235" s="68">
        <f>IF($E$24=aux!$T$26,"",L235*9.81*K235/2*PI())</f>
        <v>0.25341488931388401</v>
      </c>
    </row>
    <row r="236" spans="10:14" x14ac:dyDescent="0.25">
      <c r="J236" s="21">
        <f>IF(K236&lt;$H$6,IF($E$24=aux!$T$25,(1+K236/$H$6*($B$29*$H$11-1))/$B$29,(2/3+K236/$H$6*($H$11/$B$38-2/3))*$B$38),IF(K236&lt;$H$7,$H$11,IF(K236&lt;$H$8,$H$11*$H$7/K236,$H$11*$H$7*$H$8/K236^2)))</f>
        <v>2.21039252887326E-2</v>
      </c>
      <c r="K236" s="18">
        <v>5.8249999999999904</v>
      </c>
      <c r="L236" s="19">
        <f>IF($E$24=aux!$T$25,$B$11*$H$3*$B$24*$B$29*J236,MAX($B$11*$H$3*$E$25,$B$11*$H$3*$B$24*J236/$B$38))</f>
        <v>2.8111199540104773E-3</v>
      </c>
      <c r="M236" s="47">
        <f>IF($E$24=aux!$T$26,"",L236*981*K236^2/(4*PI()^2))</f>
        <v>2.3701755182917252</v>
      </c>
      <c r="N236" s="68">
        <f>IF($E$24=aux!$T$26,"",L236*9.81*K236/2*PI())</f>
        <v>0.2523272717631807</v>
      </c>
    </row>
    <row r="237" spans="10:14" x14ac:dyDescent="0.25">
      <c r="J237" s="21">
        <f>IF(K237&lt;$H$6,IF($E$24=aux!$T$25,(1+K237/$H$6*($B$29*$H$11-1))/$B$29,(2/3+K237/$H$6*($H$11/$B$38-2/3))*$B$38),IF(K237&lt;$H$7,$H$11,IF(K237&lt;$H$8,$H$11*$H$7/K237,$H$11*$H$7*$H$8/K237^2)))</f>
        <v>2.1915406530791222E-2</v>
      </c>
      <c r="K237" s="18">
        <v>5.8499999999999899</v>
      </c>
      <c r="L237" s="19">
        <f>IF($E$24=aux!$T$25,$B$11*$H$3*$B$24*$B$29*J237,MAX($B$11*$H$3*$E$25,$B$11*$H$3*$B$24*J237/$B$38))</f>
        <v>2.7871446267673824E-3</v>
      </c>
      <c r="M237" s="47">
        <f>IF($E$24=aux!$T$26,"",L237*981*K237^2/(4*PI()^2))</f>
        <v>2.3701755182917248</v>
      </c>
      <c r="N237" s="68">
        <f>IF($E$24=aux!$T$26,"",L237*9.81*K237/2*PI())</f>
        <v>0.25124895008897902</v>
      </c>
    </row>
    <row r="238" spans="10:14" x14ac:dyDescent="0.25">
      <c r="J238" s="21">
        <f>IF(K238&lt;$H$6,IF($E$24=aux!$T$25,(1+K238/$H$6*($B$29*$H$11-1))/$B$29,(2/3+K238/$H$6*($H$11/$B$38-2/3))*$B$38),IF(K238&lt;$H$7,$H$11,IF(K238&lt;$H$8,$H$11*$H$7/K238,$H$11*$H$7*$H$8/K238^2)))</f>
        <v>2.1729289271163493E-2</v>
      </c>
      <c r="K238" s="18">
        <v>5.8749999999999902</v>
      </c>
      <c r="L238" s="19">
        <f>IF($E$24=aux!$T$25,$B$11*$H$3*$B$24*$B$29*J238,MAX($B$11*$H$3*$E$25,$B$11*$H$3*$B$24*J238/$B$38))</f>
        <v>2.7634747158583029E-3</v>
      </c>
      <c r="M238" s="47">
        <f>IF($E$24=aux!$T$26,"",L238*981*K238^2/(4*PI()^2))</f>
        <v>2.3701755182917248</v>
      </c>
      <c r="N238" s="68">
        <f>IF($E$24=aux!$T$26,"",L238*9.81*K238/2*PI())</f>
        <v>0.25017980562051528</v>
      </c>
    </row>
    <row r="239" spans="10:14" x14ac:dyDescent="0.25">
      <c r="J239" s="21">
        <f>IF(K239&lt;$H$6,IF($E$24=aux!$T$25,(1+K239/$H$6*($B$29*$H$11-1))/$B$29,(2/3+K239/$H$6*($H$11/$B$38-2/3))*$B$38),IF(K239&lt;$H$7,$H$11,IF(K239&lt;$H$8,$H$11*$H$7/K239,$H$11*$H$7*$H$8/K239^2)))</f>
        <v>2.1545532892846955E-2</v>
      </c>
      <c r="K239" s="18">
        <v>5.8999999999999897</v>
      </c>
      <c r="L239" s="19">
        <f>IF($E$24=aux!$T$25,$B$11*$H$3*$B$24*$B$29*J239,MAX($B$11*$H$3*$E$25,$B$11*$H$3*$B$24*J239/$B$38))</f>
        <v>2.7401050557180908E-3</v>
      </c>
      <c r="M239" s="47">
        <f>IF($E$24=aux!$T$26,"",L239*981*K239^2/(4*PI()^2))</f>
        <v>2.3701755182917248</v>
      </c>
      <c r="N239" s="68">
        <f>IF($E$24=aux!$T$26,"",L239*9.81*K239/2*PI())</f>
        <v>0.24911972169839444</v>
      </c>
    </row>
    <row r="240" spans="10:14" x14ac:dyDescent="0.25">
      <c r="J240" s="21">
        <f>IF(K240&lt;$H$6,IF($E$24=aux!$T$25,(1+K240/$H$6*($B$29*$H$11-1))/$B$29,(2/3+K240/$H$6*($H$11/$B$38-2/3))*$B$38),IF(K240&lt;$H$7,$H$11,IF(K240&lt;$H$8,$H$11*$H$7/K240,$H$11*$H$7*$H$8/K240^2)))</f>
        <v>2.1364097633926257E-2</v>
      </c>
      <c r="K240" s="18">
        <v>5.9249999999999901</v>
      </c>
      <c r="L240" s="19">
        <f>IF($E$24=aux!$T$25,$B$11*$H$3*$B$24*$B$29*J240,MAX($B$11*$H$3*$E$25,$B$11*$H$3*$B$24*J240/$B$38))</f>
        <v>2.7170305895293624E-3</v>
      </c>
      <c r="M240" s="47">
        <f>IF($E$24=aux!$T$26,"",L240*981*K240^2/(4*PI()^2))</f>
        <v>2.3701755182917243</v>
      </c>
      <c r="N240" s="68">
        <f>IF($E$24=aux!$T$26,"",L240*9.81*K240/2*PI())</f>
        <v>0.24806858363215648</v>
      </c>
    </row>
    <row r="241" spans="10:14" x14ac:dyDescent="0.25">
      <c r="J241" s="21">
        <f>IF(K241&lt;$H$6,IF($E$24=aux!$T$25,(1+K241/$H$6*($B$29*$H$11-1))/$B$29,(2/3+K241/$H$6*($H$11/$B$38-2/3))*$B$38),IF(K241&lt;$H$7,$H$11,IF(K241&lt;$H$8,$H$11*$H$7/K241,$H$11*$H$7*$H$8/K241^2)))</f>
        <v>2.1184944566061788E-2</v>
      </c>
      <c r="K241" s="18">
        <v>5.9499999999999904</v>
      </c>
      <c r="L241" s="19">
        <f>IF($E$24=aux!$T$25,$B$11*$H$3*$B$24*$B$29*J241,MAX($B$11*$H$3*$E$25,$B$11*$H$3*$B$24*J241/$B$38))</f>
        <v>2.6942463664867376E-3</v>
      </c>
      <c r="M241" s="47">
        <f>IF($E$24=aux!$T$26,"",L241*981*K241^2/(4*PI()^2))</f>
        <v>2.3701755182917243</v>
      </c>
      <c r="N241" s="68">
        <f>IF($E$24=aux!$T$26,"",L241*9.81*K241/2*PI())</f>
        <v>0.24702627865891216</v>
      </c>
    </row>
    <row r="242" spans="10:14" x14ac:dyDescent="0.25">
      <c r="J242" s="21">
        <f>IF(K242&lt;$H$6,IF($E$24=aux!$T$25,(1+K242/$H$6*($B$29*$H$11-1))/$B$29,(2/3+K242/$H$6*($H$11/$B$38-2/3))*$B$38),IF(K242&lt;$H$7,$H$11,IF(K242&lt;$H$8,$H$11*$H$7/K242,$H$11*$H$7*$H$8/K242^2)))</f>
        <v>2.1008035573606976E-2</v>
      </c>
      <c r="K242" s="18">
        <v>5.9749999999999899</v>
      </c>
      <c r="L242" s="19">
        <f>IF($E$24=aux!$T$25,$B$11*$H$3*$B$24*$B$29*J242,MAX($B$11*$H$3*$E$25,$B$11*$H$3*$B$24*J242/$B$38))</f>
        <v>2.6717475391410304E-3</v>
      </c>
      <c r="M242" s="47">
        <f>IF($E$24=aux!$T$26,"",L242*981*K242^2/(4*PI()^2))</f>
        <v>2.3701755182917252</v>
      </c>
      <c r="N242" s="68">
        <f>IF($E$24=aux!$T$26,"",L242*9.81*K242/2*PI())</f>
        <v>0.24599269590301717</v>
      </c>
    </row>
    <row r="243" spans="10:14" x14ac:dyDescent="0.25">
      <c r="J243" s="21">
        <f>IF(K243&lt;$H$6,IF($E$24=aux!$T$25,(1+K243/$H$6*($B$29*$H$11-1))/$B$29,(2/3+K243/$H$6*($H$11/$B$38-2/3))*$B$38),IF(K243&lt;$H$7,$H$11,IF(K243&lt;$H$8,$H$11*$H$7/K243,$H$11*$H$7*$H$8/K243^2)))</f>
        <v>2.0833333333333398E-2</v>
      </c>
      <c r="K243" s="18">
        <v>5.9999999999999902</v>
      </c>
      <c r="L243" s="19">
        <f>IF($E$24=aux!$T$25,$B$11*$H$3*$B$24*$B$29*J243,MAX($B$11*$H$3*$E$25,$B$11*$H$3*$B$24*J243/$B$38))</f>
        <v>2.6495293608207421E-3</v>
      </c>
      <c r="M243" s="47">
        <f>IF($E$24=aux!$T$26,"",L243*981*K243^2/(4*PI()^2))</f>
        <v>2.3701755182917248</v>
      </c>
      <c r="N243" s="68">
        <f>IF($E$24=aux!$T$26,"",L243*9.81*K243/2*PI())</f>
        <v>0.24496772633675451</v>
      </c>
    </row>
    <row r="244" spans="10:14" x14ac:dyDescent="0.25">
      <c r="J244" s="21">
        <f>IF(K244&lt;$H$6,IF($E$24=aux!$T$25,(1+K244/$H$6*($B$29*$H$11-1))/$B$29,(2/3+K244/$H$6*($H$11/$B$38-2/3))*$B$38),IF(K244&lt;$H$7,$H$11,IF(K244&lt;$H$8,$H$11*$H$7/K244,$H$11*$H$7*$H$8/K244^2)))</f>
        <v>2.0660801294743618E-2</v>
      </c>
      <c r="K244" s="18">
        <v>6.0249999999999897</v>
      </c>
      <c r="L244" s="19">
        <f>IF($E$24=aux!$T$25,$B$11*$H$3*$B$24*$B$29*J244,MAX($B$11*$H$3*$E$25,$B$11*$H$3*$B$24*J244/$B$38))</f>
        <v>2.6275871831283001E-3</v>
      </c>
      <c r="M244" s="47">
        <f>IF($E$24=aux!$T$26,"",L244*981*K244^2/(4*PI()^2))</f>
        <v>2.3701755182917252</v>
      </c>
      <c r="N244" s="68">
        <f>IF($E$24=aux!$T$26,"",L244*9.81*K244/2*PI())</f>
        <v>0.24395126274199627</v>
      </c>
    </row>
    <row r="245" spans="10:14" x14ac:dyDescent="0.25">
      <c r="J245" s="21">
        <f>IF(K245&lt;$H$6,IF($E$24=aux!$T$25,(1+K245/$H$6*($B$29*$H$11-1))/$B$29,(2/3+K245/$H$6*($H$11/$B$38-2/3))*$B$38),IF(K245&lt;$H$7,$H$11,IF(K245&lt;$H$8,$H$11*$H$7/K245,$H$11*$H$7*$H$8/K245^2)))</f>
        <v>2.049040366095219E-2</v>
      </c>
      <c r="K245" s="18">
        <v>6.0499999999999901</v>
      </c>
      <c r="L245" s="19">
        <f>IF($E$24=aux!$T$25,$B$11*$H$3*$B$24*$B$29*J245,MAX($B$11*$H$3*$E$25,$B$11*$H$3*$B$24*J245/$B$38))</f>
        <v>2.6059164535085508E-3</v>
      </c>
      <c r="M245" s="47">
        <f>IF($E$24=aux!$T$26,"",L245*981*K245^2/(4*PI()^2))</f>
        <v>2.3701755182917248</v>
      </c>
      <c r="N245" s="68">
        <f>IF($E$24=aux!$T$26,"",L245*9.81*K245/2*PI())</f>
        <v>0.24294319967281444</v>
      </c>
    </row>
    <row r="246" spans="10:14" x14ac:dyDescent="0.25">
      <c r="J246" s="21">
        <f>IF(K246&lt;$H$6,IF($E$24=aux!$T$25,(1+K246/$H$6*($B$29*$H$11-1))/$B$29,(2/3+K246/$H$6*($H$11/$B$38-2/3))*$B$38),IF(K246&lt;$H$7,$H$11,IF(K246&lt;$H$8,$H$11*$H$7/K246,$H$11*$H$7*$H$8/K246^2)))</f>
        <v>2.0322105370116406E-2</v>
      </c>
      <c r="K246" s="18">
        <v>6.0749999999999904</v>
      </c>
      <c r="L246" s="19">
        <f>IF($E$24=aux!$T$25,$B$11*$H$3*$B$24*$B$29*J246,MAX($B$11*$H$3*$E$25,$B$11*$H$3*$B$24*J246/$B$38))</f>
        <v>2.584512712887174E-3</v>
      </c>
      <c r="M246" s="47">
        <f>IF($E$24=aux!$T$26,"",L246*981*K246^2/(4*PI()^2))</f>
        <v>2.3701755182917248</v>
      </c>
      <c r="N246" s="68">
        <f>IF($E$24=aux!$T$26,"",L246*9.81*K246/2*PI())</f>
        <v>0.24194343341901681</v>
      </c>
    </row>
    <row r="247" spans="10:14" x14ac:dyDescent="0.25">
      <c r="J247" s="21">
        <f>IF(K247&lt;$H$6,IF($E$24=aux!$T$25,(1+K247/$H$6*($B$29*$H$11-1))/$B$29,(2/3+K247/$H$6*($H$11/$B$38-2/3))*$B$38),IF(K247&lt;$H$7,$H$11,IF(K247&lt;$H$8,$H$11*$H$7/K247,$H$11*$H$7*$H$8/K247^2)))</f>
        <v>2.0155872077398617E-2</v>
      </c>
      <c r="K247" s="18">
        <v>6.0999999999999899</v>
      </c>
      <c r="L247" s="19">
        <f>IF($E$24=aux!$T$25,$B$11*$H$3*$B$24*$B$29*J247,MAX($B$11*$H$3*$E$25,$B$11*$H$3*$B$24*J247/$B$38))</f>
        <v>2.5633715933766929E-3</v>
      </c>
      <c r="M247" s="47">
        <f>IF($E$24=aux!$T$26,"",L247*981*K247^2/(4*PI()^2))</f>
        <v>2.3701755182917248</v>
      </c>
      <c r="N247" s="68">
        <f>IF($E$24=aux!$T$26,"",L247*9.81*K247/2*PI())</f>
        <v>0.24095186197057827</v>
      </c>
    </row>
    <row r="248" spans="10:14" x14ac:dyDescent="0.25">
      <c r="J248" s="21">
        <f>IF(K248&lt;$H$6,IF($E$24=aux!$T$25,(1+K248/$H$6*($B$29*$H$11-1))/$B$29,(2/3+K248/$H$6*($H$11/$B$38-2/3))*$B$38),IF(K248&lt;$H$7,$H$11,IF(K248&lt;$H$8,$H$11*$H$7/K248,$H$11*$H$7*$H$8/K248^2)))</f>
        <v>1.9991670137442796E-2</v>
      </c>
      <c r="K248" s="18">
        <v>6.1249999999999902</v>
      </c>
      <c r="L248" s="19">
        <f>IF($E$24=aux!$T$25,$B$11*$H$3*$B$24*$B$29*J248,MAX($B$11*$H$3*$E$25,$B$11*$H$3*$B$24*J248/$B$38))</f>
        <v>2.5424888160478928E-3</v>
      </c>
      <c r="M248" s="47">
        <f>IF($E$24=aux!$T$26,"",L248*981*K248^2/(4*PI()^2))</f>
        <v>2.3701755182917252</v>
      </c>
      <c r="N248" s="68">
        <f>IF($E$24=aux!$T$26,"",L248*9.81*K248/2*PI())</f>
        <v>0.23996838498294321</v>
      </c>
    </row>
    <row r="249" spans="10:14" x14ac:dyDescent="0.25">
      <c r="J249" s="21">
        <f>IF(K249&lt;$H$6,IF($E$24=aux!$T$25,(1+K249/$H$6*($B$29*$H$11-1))/$B$29,(2/3+K249/$H$6*($H$11/$B$38-2/3))*$B$38),IF(K249&lt;$H$7,$H$11,IF(K249&lt;$H$8,$H$11*$H$7/K249,$H$11*$H$7*$H$8/K249^2)))</f>
        <v>1.9829466587348868E-2</v>
      </c>
      <c r="K249" s="18">
        <v>6.1499999999999897</v>
      </c>
      <c r="L249" s="19">
        <f>IF($E$24=aux!$T$25,$B$11*$H$3*$B$24*$B$29*J249,MAX($B$11*$H$3*$E$25,$B$11*$H$3*$B$24*J249/$B$38))</f>
        <v>2.5218601887645382E-3</v>
      </c>
      <c r="M249" s="47">
        <f>IF($E$24=aux!$T$26,"",L249*981*K249^2/(4*PI()^2))</f>
        <v>2.3701755182917248</v>
      </c>
      <c r="N249" s="68">
        <f>IF($E$24=aux!$T$26,"",L249*9.81*K249/2*PI())</f>
        <v>0.23899290374317519</v>
      </c>
    </row>
    <row r="250" spans="10:14" x14ac:dyDescent="0.25">
      <c r="J250" s="21">
        <f>IF(K250&lt;$H$6,IF($E$24=aux!$T$25,(1+K250/$H$6*($B$29*$H$11-1))/$B$29,(2/3+K250/$H$6*($H$11/$B$38-2/3))*$B$38),IF(K250&lt;$H$7,$H$11,IF(K250&lt;$H$8,$H$11*$H$7/K250,$H$11*$H$7*$H$8/K250^2)))</f>
        <v>1.9669229130128408E-2</v>
      </c>
      <c r="K250" s="18">
        <v>6.1749999999999901</v>
      </c>
      <c r="L250" s="19">
        <f>IF($E$24=aux!$T$25,$B$11*$H$3*$B$24*$B$29*J250,MAX($B$11*$H$3*$E$25,$B$11*$H$3*$B$24*J250/$B$38))</f>
        <v>2.5014816040793125E-3</v>
      </c>
      <c r="M250" s="47">
        <f>IF($E$24=aux!$T$26,"",L250*981*K250^2/(4*PI()^2))</f>
        <v>2.3701755182917252</v>
      </c>
      <c r="N250" s="68">
        <f>IF($E$24=aux!$T$26,"",L250*9.81*K250/2*PI())</f>
        <v>0.23802532113692756</v>
      </c>
    </row>
    <row r="251" spans="10:14" x14ac:dyDescent="0.25">
      <c r="J251" s="21">
        <f>IF(K251&lt;$H$6,IF($E$24=aux!$T$25,(1+K251/$H$6*($B$29*$H$11-1))/$B$29,(2/3+K251/$H$6*($H$11/$B$38-2/3))*$B$38),IF(K251&lt;$H$7,$H$11,IF(K251&lt;$H$8,$H$11*$H$7/K251,$H$11*$H$7*$H$8/K251^2)))</f>
        <v>1.9510926118626488E-2</v>
      </c>
      <c r="K251" s="18">
        <v>6.1999999999999904</v>
      </c>
      <c r="L251" s="19">
        <f>IF($E$24=aux!$T$25,$B$11*$H$3*$B$24*$B$29*J251,MAX($B$11*$H$3*$E$25,$B$11*$H$3*$B$24*J251/$B$38))</f>
        <v>2.4813490371890399E-3</v>
      </c>
      <c r="M251" s="47">
        <f>IF($E$24=aux!$T$26,"",L251*981*K251^2/(4*PI()^2))</f>
        <v>2.3701755182917243</v>
      </c>
      <c r="N251" s="68">
        <f>IF($E$24=aux!$T$26,"",L251*9.81*K251/2*PI())</f>
        <v>0.23706554161621404</v>
      </c>
    </row>
    <row r="252" spans="10:14" x14ac:dyDescent="0.25">
      <c r="J252" s="21">
        <f>IF(K252&lt;$H$6,IF($E$24=aux!$T$25,(1+K252/$H$6*($B$29*$H$11-1))/$B$29,(2/3+K252/$H$6*($H$11/$B$38-2/3))*$B$38),IF(K252&lt;$H$7,$H$11,IF(K252&lt;$H$8,$H$11*$H$7/K252,$H$11*$H$7*$H$8/K252^2)))</f>
        <v>1.9354526539894581E-2</v>
      </c>
      <c r="K252" s="18">
        <v>6.2249999999999899</v>
      </c>
      <c r="L252" s="19">
        <f>IF($E$24=aux!$T$25,$B$11*$H$3*$B$24*$B$29*J252,MAX($B$11*$H$3*$E$25,$B$11*$H$3*$B$24*J252/$B$38))</f>
        <v>2.461458543947271E-3</v>
      </c>
      <c r="M252" s="47">
        <f>IF($E$24=aux!$T$26,"",L252*981*K252^2/(4*PI()^2))</f>
        <v>2.3701755182917248</v>
      </c>
      <c r="N252" s="68">
        <f>IF($E$24=aux!$T$26,"",L252*9.81*K252/2*PI())</f>
        <v>0.23611347116795617</v>
      </c>
    </row>
    <row r="253" spans="10:14" x14ac:dyDescent="0.25">
      <c r="J253" s="21">
        <f>IF(K253&lt;$H$6,IF($E$24=aux!$T$25,(1+K253/$H$6*($B$29*$H$11-1))/$B$29,(2/3+K253/$H$6*($H$11/$B$38-2/3))*$B$38),IF(K253&lt;$H$7,$H$11,IF(K253&lt;$H$8,$H$11*$H$7/K253,$H$11*$H$7*$H$8/K253^2)))</f>
        <v>1.9200000000000061E-2</v>
      </c>
      <c r="K253" s="18">
        <v>6.2499999999999902</v>
      </c>
      <c r="L253" s="19">
        <f>IF($E$24=aux!$T$25,$B$11*$H$3*$B$24*$B$29*J253,MAX($B$11*$H$3*$E$25,$B$11*$H$3*$B$24*J253/$B$38))</f>
        <v>2.4418062589323958E-3</v>
      </c>
      <c r="M253" s="47">
        <f>IF($E$24=aux!$T$26,"",L253*981*K253^2/(4*PI()^2))</f>
        <v>2.3701755182917248</v>
      </c>
      <c r="N253" s="68">
        <f>IF($E$24=aux!$T$26,"",L253*9.81*K253/2*PI())</f>
        <v>0.23516901728328435</v>
      </c>
    </row>
    <row r="254" spans="10:14" x14ac:dyDescent="0.25">
      <c r="J254" s="21">
        <f>IF(K254&lt;$H$6,IF($E$24=aux!$T$25,(1+K254/$H$6*($B$29*$H$11-1))/$B$29,(2/3+K254/$H$6*($H$11/$B$38-2/3))*$B$38),IF(K254&lt;$H$7,$H$11,IF(K254&lt;$H$8,$H$11*$H$7/K254,$H$11*$H$7*$H$8/K254^2)))</f>
        <v>1.9047316709258647E-2</v>
      </c>
      <c r="K254" s="18">
        <v>6.2749999999999897</v>
      </c>
      <c r="L254" s="19">
        <f>IF($E$24=aux!$T$25,$B$11*$H$3*$B$24*$B$29*J254,MAX($B$11*$H$3*$E$25,$B$11*$H$3*$B$24*J254/$B$38))</f>
        <v>2.422388393569543E-3</v>
      </c>
      <c r="M254" s="47">
        <f>IF($E$24=aux!$T$26,"",L254*981*K254^2/(4*PI()^2))</f>
        <v>2.3701755182917248</v>
      </c>
      <c r="N254" s="68">
        <f>IF($E$24=aux!$T$26,"",L254*9.81*K254/2*PI())</f>
        <v>0.23423208892757408</v>
      </c>
    </row>
    <row r="255" spans="10:14" x14ac:dyDescent="0.25">
      <c r="J255" s="21">
        <f>IF(K255&lt;$H$6,IF($E$24=aux!$T$25,(1+K255/$H$6*($B$29*$H$11-1))/$B$29,(2/3+K255/$H$6*($H$11/$B$38-2/3))*$B$38),IF(K255&lt;$H$7,$H$11,IF(K255&lt;$H$8,$H$11*$H$7/K255,$H$11*$H$7*$H$8/K255^2)))</f>
        <v>1.8896447467876099E-2</v>
      </c>
      <c r="K255" s="18">
        <v>6.2999999999999901</v>
      </c>
      <c r="L255" s="19">
        <f>IF($E$24=aux!$T$25,$B$11*$H$3*$B$24*$B$29*J255,MAX($B$11*$H$3*$E$25,$B$11*$H$3*$B$24*J255/$B$38))</f>
        <v>2.4032012343045282E-3</v>
      </c>
      <c r="M255" s="47">
        <f>IF($E$24=aux!$T$26,"",L255*981*K255^2/(4*PI()^2))</f>
        <v>2.3701755182917252</v>
      </c>
      <c r="N255" s="68">
        <f>IF($E$24=aux!$T$26,"",L255*9.81*K255/2*PI())</f>
        <v>0.23330259651119484</v>
      </c>
    </row>
    <row r="256" spans="10:14" x14ac:dyDescent="0.25">
      <c r="J256" s="21">
        <f>IF(K256&lt;$H$6,IF($E$24=aux!$T$25,(1+K256/$H$6*($B$29*$H$11-1))/$B$29,(2/3+K256/$H$6*($H$11/$B$38-2/3))*$B$38),IF(K256&lt;$H$7,$H$11,IF(K256&lt;$H$8,$H$11*$H$7/K256,$H$11*$H$7*$H$8/K256^2)))</f>
        <v>1.8747363651986496E-2</v>
      </c>
      <c r="K256" s="18">
        <v>6.3249999999999904</v>
      </c>
      <c r="L256" s="19">
        <f>IF($E$24=aux!$T$25,$B$11*$H$3*$B$24*$B$29*J256,MAX($B$11*$H$3*$E$25,$B$11*$H$3*$B$24*J256/$B$38))</f>
        <v>2.3842411408282384E-3</v>
      </c>
      <c r="M256" s="47">
        <f>IF($E$24=aux!$T$26,"",L256*981*K256^2/(4*PI()^2))</f>
        <v>2.3701755182917248</v>
      </c>
      <c r="N256" s="68">
        <f>IF($E$24=aux!$T$26,"",L256*9.81*K256/2*PI())</f>
        <v>0.23238045186095291</v>
      </c>
    </row>
    <row r="257" spans="10:14" x14ac:dyDescent="0.25">
      <c r="J257" s="21">
        <f>IF(K257&lt;$H$6,IF($E$24=aux!$T$25,(1+K257/$H$6*($B$29*$H$11-1))/$B$29,(2/3+K257/$H$6*($H$11/$B$38-2/3))*$B$38),IF(K257&lt;$H$7,$H$11,IF(K257&lt;$H$8,$H$11*$H$7/K257,$H$11*$H$7*$H$8/K257^2)))</f>
        <v>1.860003720007446E-2</v>
      </c>
      <c r="K257" s="18">
        <v>6.3499999999999899</v>
      </c>
      <c r="L257" s="19">
        <f>IF($E$24=aux!$T$25,$B$11*$H$3*$B$24*$B$29*J257,MAX($B$11*$H$3*$E$25,$B$11*$H$3*$B$24*J257/$B$38))</f>
        <v>2.3655045443498474E-3</v>
      </c>
      <c r="M257" s="47">
        <f>IF($E$24=aux!$T$26,"",L257*981*K257^2/(4*PI()^2))</f>
        <v>2.3701755182917243</v>
      </c>
      <c r="N257" s="68">
        <f>IF($E$24=aux!$T$26,"",L257*9.81*K257/2*PI())</f>
        <v>0.23146556819220901</v>
      </c>
    </row>
    <row r="258" spans="10:14" x14ac:dyDescent="0.25">
      <c r="J258" s="21">
        <f>IF(K258&lt;$H$6,IF($E$24=aux!$T$25,(1+K258/$H$6*($B$29*$H$11-1))/$B$29,(2/3+K258/$H$6*($H$11/$B$38-2/3))*$B$38),IF(K258&lt;$H$7,$H$11,IF(K258&lt;$H$8,$H$11*$H$7/K258,$H$11*$H$7*$H$8/K258^2)))</f>
        <v>1.8454440599769379E-2</v>
      </c>
      <c r="K258" s="18">
        <v>6.3749999999999902</v>
      </c>
      <c r="L258" s="19">
        <f>IF($E$24=aux!$T$25,$B$11*$H$3*$B$24*$B$29*J258,MAX($B$11*$H$3*$E$25,$B$11*$H$3*$B$24*J258/$B$38))</f>
        <v>2.3469879459173358E-3</v>
      </c>
      <c r="M258" s="47">
        <f>IF($E$24=aux!$T$26,"",L258*981*K258^2/(4*PI()^2))</f>
        <v>2.3701755182917248</v>
      </c>
      <c r="N258" s="68">
        <f>IF($E$24=aux!$T$26,"",L258*9.81*K258/2*PI())</f>
        <v>0.23055786008165138</v>
      </c>
    </row>
    <row r="259" spans="10:14" x14ac:dyDescent="0.25">
      <c r="J259" s="21">
        <f>IF(K259&lt;$H$6,IF($E$24=aux!$T$25,(1+K259/$H$6*($B$29*$H$11-1))/$B$29,(2/3+K259/$H$6*($H$11/$B$38-2/3))*$B$38),IF(K259&lt;$H$7,$H$11,IF(K259&lt;$H$8,$H$11*$H$7/K259,$H$11*$H$7*$H$8/K259^2)))</f>
        <v>1.8310546875000059E-2</v>
      </c>
      <c r="K259" s="18">
        <v>6.3999999999999897</v>
      </c>
      <c r="L259" s="19">
        <f>IF($E$24=aux!$T$25,$B$11*$H$3*$B$24*$B$29*J259,MAX($B$11*$H$3*$E$25,$B$11*$H$3*$B$24*J259/$B$38))</f>
        <v>2.3286879147838557E-3</v>
      </c>
      <c r="M259" s="47">
        <f>IF($E$24=aux!$T$26,"",L259*981*K259^2/(4*PI()^2))</f>
        <v>2.3701755182917248</v>
      </c>
      <c r="N259" s="68">
        <f>IF($E$24=aux!$T$26,"",L259*9.81*K259/2*PI())</f>
        <v>0.2296572434407074</v>
      </c>
    </row>
    <row r="260" spans="10:14" x14ac:dyDescent="0.25">
      <c r="J260" s="21">
        <f>IF(K260&lt;$H$6,IF($E$24=aux!$T$25,(1+K260/$H$6*($B$29*$H$11-1))/$B$29,(2/3+K260/$H$6*($H$11/$B$38-2/3))*$B$38),IF(K260&lt;$H$7,$H$11,IF(K260&lt;$H$8,$H$11*$H$7/K260,$H$11*$H$7*$H$8/K260^2)))</f>
        <v>1.816832957349852E-2</v>
      </c>
      <c r="K260" s="18">
        <v>6.4249999999999901</v>
      </c>
      <c r="L260" s="19">
        <f>IF($E$24=aux!$T$25,$B$11*$H$3*$B$24*$B$29*J260,MAX($B$11*$H$3*$E$25,$B$11*$H$3*$B$24*J260/$B$38))</f>
        <v>2.3106010868184945E-3</v>
      </c>
      <c r="M260" s="47">
        <f>IF($E$24=aux!$T$26,"",L260*981*K260^2/(4*PI()^2))</f>
        <v>2.3701755182917248</v>
      </c>
      <c r="N260" s="68">
        <f>IF($E$24=aux!$T$26,"",L260*9.81*K260/2*PI())</f>
        <v>0.22876363548957623</v>
      </c>
    </row>
    <row r="261" spans="10:14" x14ac:dyDescent="0.25">
      <c r="J261" s="21">
        <f>IF(K261&lt;$H$6,IF($E$24=aux!$T$25,(1+K261/$H$6*($B$29*$H$11-1))/$B$29,(2/3+K261/$H$6*($H$11/$B$38-2/3))*$B$38),IF(K261&lt;$H$7,$H$11,IF(K261&lt;$H$8,$H$11*$H$7/K261,$H$11*$H$7*$H$8/K261^2)))</f>
        <v>1.8027762754642202E-2</v>
      </c>
      <c r="K261" s="18">
        <v>6.4499999999999904</v>
      </c>
      <c r="L261" s="19">
        <f>IF($E$24=aux!$T$25,$B$11*$H$3*$B$24*$B$29*J261,MAX($B$11*$H$3*$E$25,$B$11*$H$3*$B$24*J261/$B$38))</f>
        <v>2.2927241629600793E-3</v>
      </c>
      <c r="M261" s="47">
        <f>IF($E$24=aux!$T$26,"",L261*981*K261^2/(4*PI()^2))</f>
        <v>2.3701755182917252</v>
      </c>
      <c r="N261" s="68">
        <f>IF($E$24=aux!$T$26,"",L261*9.81*K261/2*PI())</f>
        <v>0.22787695473186464</v>
      </c>
    </row>
    <row r="262" spans="10:14" x14ac:dyDescent="0.25">
      <c r="J262" s="21">
        <f>IF(K262&lt;$H$6,IF($E$24=aux!$T$25,(1+K262/$H$6*($B$29*$H$11-1))/$B$29,(2/3+K262/$H$6*($H$11/$B$38-2/3))*$B$38),IF(K262&lt;$H$7,$H$11,IF(K262&lt;$H$8,$H$11*$H$7/K262,$H$11*$H$7*$H$8/K262^2)))</f>
        <v>1.7888820977624124E-2</v>
      </c>
      <c r="K262" s="18">
        <v>6.4749999999999899</v>
      </c>
      <c r="L262" s="19">
        <f>IF($E$24=aux!$T$25,$B$11*$H$3*$B$24*$B$29*J262,MAX($B$11*$H$3*$E$25,$B$11*$H$3*$B$24*J262/$B$38))</f>
        <v>2.2750539077126871E-3</v>
      </c>
      <c r="M262" s="47">
        <f>IF($E$24=aux!$T$26,"",L262*981*K262^2/(4*PI()^2))</f>
        <v>2.3701755182917252</v>
      </c>
      <c r="N262" s="68">
        <f>IF($E$24=aux!$T$26,"",L262*9.81*K262/2*PI())</f>
        <v>0.22699712092981117</v>
      </c>
    </row>
    <row r="263" spans="10:14" x14ac:dyDescent="0.25">
      <c r="J263" s="21">
        <f>IF(K263&lt;$H$6,IF($E$24=aux!$T$25,(1+K263/$H$6*($B$29*$H$11-1))/$B$29,(2/3+K263/$H$6*($H$11/$B$38-2/3))*$B$38),IF(K263&lt;$H$7,$H$11,IF(K263&lt;$H$8,$H$11*$H$7/K263,$H$11*$H$7*$H$8/K263^2)))</f>
        <v>1.7751479289940881E-2</v>
      </c>
      <c r="K263" s="18">
        <v>6.4999999999999902</v>
      </c>
      <c r="L263" s="19">
        <f>IF($E$24=aux!$T$25,$B$11*$H$3*$B$24*$B$29*J263,MAX($B$11*$H$3*$E$25,$B$11*$H$3*$B$24*J263/$B$38))</f>
        <v>2.2575871476815789E-3</v>
      </c>
      <c r="M263" s="47">
        <f>IF($E$24=aux!$T$26,"",L263*981*K263^2/(4*PI()^2))</f>
        <v>2.3701755182917252</v>
      </c>
      <c r="N263" s="68">
        <f>IF($E$24=aux!$T$26,"",L263*9.81*K263/2*PI())</f>
        <v>0.22612405508008107</v>
      </c>
    </row>
    <row r="264" spans="10:14" x14ac:dyDescent="0.25">
      <c r="J264" s="21">
        <f>IF(K264&lt;$H$6,IF($E$24=aux!$T$25,(1+K264/$H$6*($B$29*$H$11-1))/$B$29,(2/3+K264/$H$6*($H$11/$B$38-2/3))*$B$38),IF(K264&lt;$H$7,$H$11,IF(K264&lt;$H$8,$H$11*$H$7/K264,$H$11*$H$7*$H$8/K264^2)))</f>
        <v>1.7615713216188895E-2</v>
      </c>
      <c r="K264" s="18">
        <v>6.5249999999999897</v>
      </c>
      <c r="L264" s="19">
        <f>IF($E$24=aux!$T$25,$B$11*$H$3*$B$24*$B$29*J264,MAX($B$11*$H$3*$E$25,$B$11*$H$3*$B$24*J264/$B$38))</f>
        <v>2.2403207701483354E-3</v>
      </c>
      <c r="M264" s="47">
        <f>IF($E$24=aux!$T$26,"",L264*981*K264^2/(4*PI()^2))</f>
        <v>2.3701755182917252</v>
      </c>
      <c r="N264" s="68">
        <f>IF($E$24=aux!$T$26,"",L264*9.81*K264/2*PI())</f>
        <v>0.22525767939011915</v>
      </c>
    </row>
    <row r="265" spans="10:14" x14ac:dyDescent="0.25">
      <c r="J265" s="21">
        <f>IF(K265&lt;$H$6,IF($E$24=aux!$T$25,(1+K265/$H$6*($B$29*$H$11-1))/$B$29,(2/3+K265/$H$6*($H$11/$B$38-2/3))*$B$38),IF(K265&lt;$H$7,$H$11,IF(K265&lt;$H$8,$H$11*$H$7/K265,$H$11*$H$7*$H$8/K265^2)))</f>
        <v>1.7481498747159312E-2</v>
      </c>
      <c r="K265" s="18">
        <v>6.5499999999999901</v>
      </c>
      <c r="L265" s="19">
        <f>IF($E$24=aux!$T$25,$B$11*$H$3*$B$24*$B$29*J265,MAX($B$11*$H$3*$E$25,$B$11*$H$3*$B$24*J265/$B$38))</f>
        <v>2.2232517216839746E-3</v>
      </c>
      <c r="M265" s="47">
        <f>IF($E$24=aux!$T$26,"",L265*981*K265^2/(4*PI()^2))</f>
        <v>2.3701755182917252</v>
      </c>
      <c r="N265" s="68">
        <f>IF($E$24=aux!$T$26,"",L265*9.81*K265/2*PI())</f>
        <v>0.22439791725504232</v>
      </c>
    </row>
    <row r="266" spans="10:14" x14ac:dyDescent="0.25">
      <c r="J266" s="21">
        <f>IF(K266&lt;$H$6,IF($E$24=aux!$T$25,(1+K266/$H$6*($B$29*$H$11-1))/$B$29,(2/3+K266/$H$6*($H$11/$B$38-2/3))*$B$38),IF(K266&lt;$H$7,$H$11,IF(K266&lt;$H$8,$H$11*$H$7/K266,$H$11*$H$7*$H$8/K266^2)))</f>
        <v>1.7348812329222679E-2</v>
      </c>
      <c r="K266" s="18">
        <v>6.5749999999999904</v>
      </c>
      <c r="L266" s="19">
        <f>IF($E$24=aux!$T$25,$B$11*$H$3*$B$24*$B$29*J266,MAX($B$11*$H$3*$E$25,$B$11*$H$3*$B$24*J266/$B$38))</f>
        <v>2.2063770067989232E-3</v>
      </c>
      <c r="M266" s="47">
        <f>IF($E$24=aux!$T$26,"",L266*981*K266^2/(4*PI()^2))</f>
        <v>2.3701755182917252</v>
      </c>
      <c r="N266" s="68">
        <f>IF($E$24=aux!$T$26,"",L266*9.81*K266/2*PI())</f>
        <v>0.22354469323506115</v>
      </c>
    </row>
    <row r="267" spans="10:14" x14ac:dyDescent="0.25">
      <c r="J267" s="21">
        <f>IF(K267&lt;$H$6,IF($E$24=aux!$T$25,(1+K267/$H$6*($B$29*$H$11-1))/$B$29,(2/3+K267/$H$6*($H$11/$B$38-2/3))*$B$38),IF(K267&lt;$H$7,$H$11,IF(K267&lt;$H$8,$H$11*$H$7/K267,$H$11*$H$7*$H$8/K267^2)))</f>
        <v>1.7217630853994543E-2</v>
      </c>
      <c r="K267" s="18">
        <v>6.5999999999999899</v>
      </c>
      <c r="L267" s="19">
        <f>IF($E$24=aux!$T$25,$B$11*$H$3*$B$24*$B$29*J267,MAX($B$11*$H$3*$E$25,$B$11*$H$3*$B$24*J267/$B$38))</f>
        <v>2.1896936866287122E-3</v>
      </c>
      <c r="M267" s="47">
        <f>IF($E$24=aux!$T$26,"",L267*981*K267^2/(4*PI()^2))</f>
        <v>2.3701755182917243</v>
      </c>
      <c r="N267" s="68">
        <f>IF($E$24=aux!$T$26,"",L267*9.81*K267/2*PI())</f>
        <v>0.2226979330334132</v>
      </c>
    </row>
    <row r="268" spans="10:14" x14ac:dyDescent="0.25">
      <c r="J268" s="21">
        <f>IF(K268&lt;$H$6,IF($E$24=aux!$T$25,(1+K268/$H$6*($B$29*$H$11-1))/$B$29,(2/3+K268/$H$6*($H$11/$B$38-2/3))*$B$38),IF(K268&lt;$H$7,$H$11,IF(K268&lt;$H$8,$H$11*$H$7/K268,$H$11*$H$7*$H$8/K268^2)))</f>
        <v>1.7087931648273456E-2</v>
      </c>
      <c r="K268" s="18">
        <v>6.6249999999999902</v>
      </c>
      <c r="L268" s="19">
        <f>IF($E$24=aux!$T$25,$B$11*$H$3*$B$24*$B$29*J268,MAX($B$11*$H$3*$E$25,$B$11*$H$3*$B$24*J268/$B$38))</f>
        <v>2.1731988776543211E-3</v>
      </c>
      <c r="M268" s="47">
        <f>IF($E$24=aux!$T$26,"",L268*981*K268^2/(4*PI()^2))</f>
        <v>2.3701755182917243</v>
      </c>
      <c r="N268" s="68">
        <f>IF($E$24=aux!$T$26,"",L268*9.81*K268/2*PI())</f>
        <v>0.22185756347479652</v>
      </c>
    </row>
    <row r="269" spans="10:14" x14ac:dyDescent="0.25">
      <c r="J269" s="21">
        <f>IF(K269&lt;$H$6,IF($E$24=aux!$T$25,(1+K269/$H$6*($B$29*$H$11-1))/$B$29,(2/3+K269/$H$6*($H$11/$B$38-2/3))*$B$38),IF(K269&lt;$H$7,$H$11,IF(K269&lt;$H$8,$H$11*$H$7/K269,$H$11*$H$7*$H$8/K269^2)))</f>
        <v>1.6959692464243368E-2</v>
      </c>
      <c r="K269" s="18">
        <v>6.6499999999999897</v>
      </c>
      <c r="L269" s="19">
        <f>IF($E$24=aux!$T$25,$B$11*$H$3*$B$24*$B$29*J269,MAX($B$11*$H$3*$E$25,$B$11*$H$3*$B$24*J269/$B$38))</f>
        <v>2.1568897504561416E-3</v>
      </c>
      <c r="M269" s="47">
        <f>IF($E$24=aux!$T$26,"",L269*981*K269^2/(4*PI()^2))</f>
        <v>2.3701755182917248</v>
      </c>
      <c r="N269" s="68">
        <f>IF($E$24=aux!$T$26,"",L269*9.81*K269/2*PI())</f>
        <v>0.22102351248428981</v>
      </c>
    </row>
    <row r="270" spans="10:14" x14ac:dyDescent="0.25">
      <c r="J270" s="21">
        <f>IF(K270&lt;$H$6,IF($E$24=aux!$T$25,(1+K270/$H$6*($B$29*$H$11-1))/$B$29,(2/3+K270/$H$6*($H$11/$B$38-2/3))*$B$38),IF(K270&lt;$H$7,$H$11,IF(K270&lt;$H$8,$H$11*$H$7/K270,$H$11*$H$7*$H$8/K270^2)))</f>
        <v>1.6832891469932301E-2</v>
      </c>
      <c r="K270" s="18">
        <v>6.6749999999999901</v>
      </c>
      <c r="L270" s="19">
        <f>IF($E$24=aux!$T$25,$B$11*$H$3*$B$24*$B$29*J270,MAX($B$11*$H$3*$E$25,$B$11*$H$3*$B$24*J270/$B$38))</f>
        <v>2.1407635285005367E-3</v>
      </c>
      <c r="M270" s="47">
        <f>IF($E$24=aux!$T$26,"",L270*981*K270^2/(4*PI()^2))</f>
        <v>2.3701755182917257</v>
      </c>
      <c r="N270" s="68">
        <f>IF($E$24=aux!$T$26,"",L270*9.81*K270/2*PI())</f>
        <v>0.22019570906674571</v>
      </c>
    </row>
    <row r="271" spans="10:14" x14ac:dyDescent="0.25">
      <c r="J271" s="21">
        <f>IF(K271&lt;$H$6,IF($E$24=aux!$T$25,(1+K271/$H$6*($B$29*$H$11-1))/$B$29,(2/3+K271/$H$6*($H$11/$B$38-2/3))*$B$38),IF(K271&lt;$H$7,$H$11,IF(K271&lt;$H$8,$H$11*$H$7/K271,$H$11*$H$7*$H$8/K271^2)))</f>
        <v>1.6707507239919851E-2</v>
      </c>
      <c r="K271" s="18">
        <v>6.6999999999999904</v>
      </c>
      <c r="L271" s="19">
        <f>IF($E$24=aux!$T$25,$B$11*$H$3*$B$24*$B$29*J271,MAX($B$11*$H$3*$E$25,$B$11*$H$3*$B$24*J271/$B$38))</f>
        <v>2.1248174869580461E-3</v>
      </c>
      <c r="M271" s="47">
        <f>IF($E$24=aux!$T$26,"",L271*981*K271^2/(4*PI()^2))</f>
        <v>2.3701755182917252</v>
      </c>
      <c r="N271" s="68">
        <f>IF($E$24=aux!$T$26,"",L271*9.81*K271/2*PI())</f>
        <v>0.21937408328664584</v>
      </c>
    </row>
    <row r="272" spans="10:14" x14ac:dyDescent="0.25">
      <c r="J272" s="21">
        <f>IF(K272&lt;$H$6,IF($E$24=aux!$T$25,(1+K272/$H$6*($B$29*$H$11-1))/$B$29,(2/3+K272/$H$6*($H$11/$B$38-2/3))*$B$38),IF(K272&lt;$H$7,$H$11,IF(K272&lt;$H$8,$H$11*$H$7/K272,$H$11*$H$7*$H$8/K272^2)))</f>
        <v>1.6583518746286031E-2</v>
      </c>
      <c r="K272" s="18">
        <v>6.7249999999999899</v>
      </c>
      <c r="L272" s="19">
        <f>IF($E$24=aux!$T$25,$B$11*$H$3*$B$24*$B$29*J272,MAX($B$11*$H$3*$E$25,$B$11*$H$3*$B$24*J272/$B$38))</f>
        <v>2.1090489515522824E-3</v>
      </c>
      <c r="M272" s="47">
        <f>IF($E$24=aux!$T$26,"",L272*981*K272^2/(4*PI()^2))</f>
        <v>2.3701755182917248</v>
      </c>
      <c r="N272" s="68">
        <f>IF($E$24=aux!$T$26,"",L272*9.81*K272/2*PI())</f>
        <v>0.21855856624840547</v>
      </c>
    </row>
    <row r="273" spans="10:14" x14ac:dyDescent="0.25">
      <c r="J273" s="21">
        <f>IF(K273&lt;$H$6,IF($E$24=aux!$T$25,(1+K273/$H$6*($B$29*$H$11-1))/$B$29,(2/3+K273/$H$6*($H$11/$B$38-2/3))*$B$38),IF(K273&lt;$H$7,$H$11,IF(K273&lt;$H$8,$H$11*$H$7/K273,$H$11*$H$7*$H$8/K273^2)))</f>
        <v>1.6460905349794289E-2</v>
      </c>
      <c r="K273" s="18">
        <v>6.7499999999999902</v>
      </c>
      <c r="L273" s="19">
        <f>IF($E$24=aux!$T$25,$B$11*$H$3*$B$24*$B$29*J273,MAX($B$11*$H$3*$E$25,$B$11*$H$3*$B$24*J273/$B$38))</f>
        <v>2.0934552974386108E-3</v>
      </c>
      <c r="M273" s="47">
        <f>IF($E$24=aux!$T$26,"",L273*981*K273^2/(4*PI()^2))</f>
        <v>2.3701755182917252</v>
      </c>
      <c r="N273" s="68">
        <f>IF($E$24=aux!$T$26,"",L273*9.81*K273/2*PI())</f>
        <v>0.2177490900771151</v>
      </c>
    </row>
    <row r="274" spans="10:14" x14ac:dyDescent="0.25">
      <c r="J274" s="21">
        <f>IF(K274&lt;$H$6,IF($E$24=aux!$T$25,(1+K274/$H$6*($B$29*$H$11-1))/$B$29,(2/3+K274/$H$6*($H$11/$B$38-2/3))*$B$38),IF(K274&lt;$H$7,$H$11,IF(K274&lt;$H$8,$H$11*$H$7/K274,$H$11*$H$7*$H$8/K274^2)))</f>
        <v>1.6339646791301909E-2</v>
      </c>
      <c r="K274" s="18">
        <v>6.7749999999999897</v>
      </c>
      <c r="L274" s="19">
        <f>IF($E$24=aux!$T$25,$B$11*$H$3*$B$24*$B$29*J274,MAX($B$11*$H$3*$E$25,$B$11*$H$3*$B$24*J274/$B$38))</f>
        <v>2.0780339481117458E-3</v>
      </c>
      <c r="M274" s="47">
        <f>IF($E$24=aux!$T$26,"",L274*981*K274^2/(4*PI()^2))</f>
        <v>2.3701755182917248</v>
      </c>
      <c r="N274" s="68">
        <f>IF($E$24=aux!$T$26,"",L274*9.81*K274/2*PI())</f>
        <v>0.21694558789970877</v>
      </c>
    </row>
    <row r="275" spans="10:14" x14ac:dyDescent="0.25">
      <c r="J275" s="21">
        <f>IF(K275&lt;$H$6,IF($E$24=aux!$T$25,(1+K275/$H$6*($B$29*$H$11-1))/$B$29,(2/3+K275/$H$6*($H$11/$B$38-2/3))*$B$38),IF(K275&lt;$H$7,$H$11,IF(K275&lt;$H$8,$H$11*$H$7/K275,$H$11*$H$7*$H$8/K275^2)))</f>
        <v>1.6219723183391051E-2</v>
      </c>
      <c r="K275" s="18">
        <v>6.7999999999999901</v>
      </c>
      <c r="L275" s="19">
        <f>IF($E$24=aux!$T$25,$B$11*$H$3*$B$24*$B$29*J275,MAX($B$11*$H$3*$E$25,$B$11*$H$3*$B$24*J275/$B$38))</f>
        <v>2.0627823743414077E-3</v>
      </c>
      <c r="M275" s="47">
        <f>IF($E$24=aux!$T$26,"",L275*981*K275^2/(4*PI()^2))</f>
        <v>2.3701755182917252</v>
      </c>
      <c r="N275" s="68">
        <f>IF($E$24=aux!$T$26,"",L275*9.81*K275/2*PI())</f>
        <v>0.21614799382654809</v>
      </c>
    </row>
    <row r="276" spans="10:14" x14ac:dyDescent="0.25">
      <c r="J276" s="21">
        <f>IF(K276&lt;$H$6,IF($E$24=aux!$T$25,(1+K276/$H$6*($B$29*$H$11-1))/$B$29,(2/3+K276/$H$6*($H$11/$B$38-2/3))*$B$38),IF(K276&lt;$H$7,$H$11,IF(K276&lt;$H$8,$H$11*$H$7/K276,$H$11*$H$7*$H$8/K276^2)))</f>
        <v>1.6101115002213947E-2</v>
      </c>
      <c r="K276" s="18">
        <v>6.8249999999999904</v>
      </c>
      <c r="L276" s="19">
        <f>IF($E$24=aux!$T$25,$B$11*$H$3*$B$24*$B$29*J276,MAX($B$11*$H$3*$E$25,$B$11*$H$3*$B$24*J276/$B$38))</f>
        <v>2.0476980931352184E-3</v>
      </c>
      <c r="M276" s="47">
        <f>IF($E$24=aux!$T$26,"",L276*981*K276^2/(4*PI()^2))</f>
        <v>2.3701755182917252</v>
      </c>
      <c r="N276" s="68">
        <f>IF($E$24=aux!$T$26,"",L276*9.81*K276/2*PI())</f>
        <v>0.21535624293341057</v>
      </c>
    </row>
    <row r="277" spans="10:14" x14ac:dyDescent="0.25">
      <c r="J277" s="21">
        <f>IF(K277&lt;$H$6,IF($E$24=aux!$T$25,(1+K277/$H$6*($B$29*$H$11-1))/$B$29,(2/3+K277/$H$6*($H$11/$B$38-2/3))*$B$38),IF(K277&lt;$H$7,$H$11,IF(K277&lt;$H$8,$H$11*$H$7/K277,$H$11*$H$7*$H$8/K277^2)))</f>
        <v>1.5983803079546107E-2</v>
      </c>
      <c r="K277" s="18">
        <v>6.8499999999999899</v>
      </c>
      <c r="L277" s="19">
        <f>IF($E$24=aux!$T$25,$B$11*$H$3*$B$24*$B$29*J277,MAX($B$11*$H$3*$E$25,$B$11*$H$3*$B$24*J277/$B$38))</f>
        <v>2.032778666728045E-3</v>
      </c>
      <c r="M277" s="47">
        <f>IF($E$24=aux!$T$26,"",L277*981*K277^2/(4*PI()^2))</f>
        <v>2.3701755182917248</v>
      </c>
      <c r="N277" s="68">
        <f>IF($E$24=aux!$T$26,"",L277*9.81*K277/2*PI())</f>
        <v>0.21457027124387251</v>
      </c>
    </row>
    <row r="278" spans="10:14" x14ac:dyDescent="0.25">
      <c r="J278" s="21">
        <f>IF(K278&lt;$H$6,IF($E$24=aux!$T$25,(1+K278/$H$6*($B$29*$H$11-1))/$B$29,(2/3+K278/$H$6*($H$11/$B$38-2/3))*$B$38),IF(K278&lt;$H$7,$H$11,IF(K278&lt;$H$8,$H$11*$H$7/K278,$H$11*$H$7*$H$8/K278^2)))</f>
        <v>1.5867768595041368E-2</v>
      </c>
      <c r="K278" s="18">
        <v>6.8749999999999902</v>
      </c>
      <c r="L278" s="19">
        <f>IF($E$24=aux!$T$25,$B$11*$H$3*$B$24*$B$29*J278,MAX($B$11*$H$3*$E$25,$B$11*$H$3*$B$24*J278/$B$38))</f>
        <v>2.018021701597021E-3</v>
      </c>
      <c r="M278" s="47">
        <f>IF($E$24=aux!$T$26,"",L278*981*K278^2/(4*PI()^2))</f>
        <v>2.3701755182917252</v>
      </c>
      <c r="N278" s="68">
        <f>IF($E$24=aux!$T$26,"",L278*9.81*K278/2*PI())</f>
        <v>0.21379001571207668</v>
      </c>
    </row>
    <row r="279" spans="10:14" x14ac:dyDescent="0.25">
      <c r="J279" s="21">
        <f>IF(K279&lt;$H$6,IF($E$24=aux!$T$25,(1+K279/$H$6*($B$29*$H$11-1))/$B$29,(2/3+K279/$H$6*($H$11/$B$38-2/3))*$B$38),IF(K279&lt;$H$7,$H$11,IF(K279&lt;$H$8,$H$11*$H$7/K279,$H$11*$H$7*$H$8/K279^2)))</f>
        <v>1.5752993068683097E-2</v>
      </c>
      <c r="K279" s="18">
        <v>6.8999999999999897</v>
      </c>
      <c r="L279" s="19">
        <f>IF($E$24=aux!$T$25,$B$11*$H$3*$B$24*$B$29*J279,MAX($B$11*$H$3*$E$25,$B$11*$H$3*$B$24*J279/$B$38))</f>
        <v>2.0034248475015062E-3</v>
      </c>
      <c r="M279" s="47">
        <f>IF($E$24=aux!$T$26,"",L279*981*K279^2/(4*PI()^2))</f>
        <v>2.3701755182917252</v>
      </c>
      <c r="N279" s="68">
        <f>IF($E$24=aux!$T$26,"",L279*9.81*K279/2*PI())</f>
        <v>0.21301541420587353</v>
      </c>
    </row>
    <row r="280" spans="10:14" x14ac:dyDescent="0.25">
      <c r="J280" s="21">
        <f>IF(K280&lt;$H$6,IF($E$24=aux!$T$25,(1+K280/$H$6*($B$29*$H$11-1))/$B$29,(2/3+K280/$H$6*($H$11/$B$38-2/3))*$B$38),IF(K280&lt;$H$7,$H$11,IF(K280&lt;$H$8,$H$11*$H$7/K280,$H$11*$H$7*$H$8/K280^2)))</f>
        <v>1.5639458353425739E-2</v>
      </c>
      <c r="K280" s="18">
        <v>6.9249999999999901</v>
      </c>
      <c r="L280" s="19">
        <f>IF($E$24=aux!$T$25,$B$11*$H$3*$B$24*$B$29*J280,MAX($B$11*$H$3*$E$25,$B$11*$H$3*$B$24*J280/$B$38))</f>
        <v>1.98898579654726E-3</v>
      </c>
      <c r="M280" s="47">
        <f>IF($E$24=aux!$T$26,"",L280*981*K280^2/(4*PI()^2))</f>
        <v>2.3701755182917252</v>
      </c>
      <c r="N280" s="68">
        <f>IF($E$24=aux!$T$26,"",L280*9.81*K280/2*PI())</f>
        <v>0.2122464054903288</v>
      </c>
    </row>
    <row r="281" spans="10:14" x14ac:dyDescent="0.25">
      <c r="J281" s="21">
        <f>IF(K281&lt;$H$6,IF($E$24=aux!$T$25,(1+K281/$H$6*($B$29*$H$11-1))/$B$29,(2/3+K281/$H$6*($H$11/$B$38-2/3))*$B$38),IF(K281&lt;$H$7,$H$11,IF(K281&lt;$H$8,$H$11*$H$7/K281,$H$11*$H$7*$H$8/K281^2)))</f>
        <v>1.5527146628021366E-2</v>
      </c>
      <c r="K281" s="18">
        <v>6.9499999999999904</v>
      </c>
      <c r="L281" s="19">
        <f>IF($E$24=aux!$T$25,$B$11*$H$3*$B$24*$B$29*J281,MAX($B$11*$H$3*$E$25,$B$11*$H$3*$B$24*J281/$B$38))</f>
        <v>1.9747022822741407E-3</v>
      </c>
      <c r="M281" s="47">
        <f>IF($E$24=aux!$T$26,"",L281*981*K281^2/(4*PI()^2))</f>
        <v>2.3701755182917248</v>
      </c>
      <c r="N281" s="68">
        <f>IF($E$24=aux!$T$26,"",L281*9.81*K281/2*PI())</f>
        <v>0.21148292921158662</v>
      </c>
    </row>
    <row r="282" spans="10:14" x14ac:dyDescent="0.25">
      <c r="J282" s="21">
        <f>IF(K282&lt;$H$6,IF($E$24=aux!$T$25,(1+K282/$H$6*($B$29*$H$11-1))/$B$29,(2/3+K282/$H$6*($H$11/$B$38-2/3))*$B$38),IF(K282&lt;$H$7,$H$11,IF(K282&lt;$H$8,$H$11*$H$7/K282,$H$11*$H$7*$H$8/K282^2)))</f>
        <v>1.5416040390025868E-2</v>
      </c>
      <c r="K282" s="18">
        <v>6.9749999999999899</v>
      </c>
      <c r="L282" s="19">
        <f>IF($E$24=aux!$T$25,$B$11*$H$3*$B$24*$B$29*J282,MAX($B$11*$H$3*$E$25,$B$11*$H$3*$B$24*J282/$B$38))</f>
        <v>1.9605720787666489E-3</v>
      </c>
      <c r="M282" s="47">
        <f>IF($E$24=aux!$T$26,"",L282*981*K282^2/(4*PI()^2))</f>
        <v>2.3701755182917248</v>
      </c>
      <c r="N282" s="68">
        <f>IF($E$24=aux!$T$26,"",L282*9.81*K282/2*PI())</f>
        <v>0.21072492588107916</v>
      </c>
    </row>
    <row r="283" spans="10:14" x14ac:dyDescent="0.25">
      <c r="J283" s="21">
        <f>IF(K283&lt;$H$6,IF($E$24=aux!$T$25,(1+K283/$H$6*($B$29*$H$11-1))/$B$29,(2/3+K283/$H$6*($H$11/$B$38-2/3))*$B$38),IF(K283&lt;$H$7,$H$11,IF(K283&lt;$H$8,$H$11*$H$7/K283,$H$11*$H$7*$H$8/K283^2)))</f>
        <v>1.5306122448979635E-2</v>
      </c>
      <c r="K283" s="18">
        <v>6.9999999999999902</v>
      </c>
      <c r="L283" s="19">
        <f>IF($E$24=aux!$T$25,$B$11*$H$3*$B$24*$B$29*J283,MAX($B$11*$H$3*$E$25,$B$11*$H$3*$B$24*J283/$B$38))</f>
        <v>1.9465929997866671E-3</v>
      </c>
      <c r="M283" s="47">
        <f>IF($E$24=aux!$T$26,"",L283*981*K283^2/(4*PI()^2))</f>
        <v>2.3701755182917252</v>
      </c>
      <c r="N283" s="68">
        <f>IF($E$24=aux!$T$26,"",L283*9.81*K283/2*PI())</f>
        <v>0.2099723368600753</v>
      </c>
    </row>
    <row r="284" spans="10:14" x14ac:dyDescent="0.25">
      <c r="J284" s="21">
        <f>IF(K284&lt;$H$6,IF($E$24=aux!$T$25,(1+K284/$H$6*($B$29*$H$11-1))/$B$29,(2/3+K284/$H$6*($H$11/$B$38-2/3))*$B$38),IF(K284&lt;$H$7,$H$11,IF(K284&lt;$H$8,$H$11*$H$7/K284,$H$11*$H$7*$H$8/K284^2)))</f>
        <v>1.5197375919757899E-2</v>
      </c>
      <c r="K284" s="18">
        <v>7.0249999999999897</v>
      </c>
      <c r="L284" s="19">
        <f>IF($E$24=aux!$T$25,$B$11*$H$3*$B$24*$B$29*J284,MAX($B$11*$H$3*$E$25,$B$11*$H$3*$B$24*J284/$B$38))</f>
        <v>1.9327628979277707E-3</v>
      </c>
      <c r="M284" s="47">
        <f>IF($E$24=aux!$T$26,"",L284*981*K284^2/(4*PI()^2))</f>
        <v>2.3701755182917248</v>
      </c>
      <c r="N284" s="68">
        <f>IF($E$24=aux!$T$26,"",L284*9.81*K284/2*PI())</f>
        <v>0.20922510434455902</v>
      </c>
    </row>
    <row r="285" spans="10:14" x14ac:dyDescent="0.25">
      <c r="J285" s="21">
        <f>IF(K285&lt;$H$6,IF($E$24=aux!$T$25,(1+K285/$H$6*($B$29*$H$11-1))/$B$29,(2/3+K285/$H$6*($H$11/$B$38-2/3))*$B$38),IF(K285&lt;$H$7,$H$11,IF(K285&lt;$H$8,$H$11*$H$7/K285,$H$11*$H$7*$H$8/K285^2)))</f>
        <v>1.5089784216085754E-2</v>
      </c>
      <c r="K285" s="18">
        <v>7.0499999999999901</v>
      </c>
      <c r="L285" s="19">
        <f>IF($E$24=aux!$T$25,$B$11*$H$3*$B$24*$B$29*J285,MAX($B$11*$H$3*$E$25,$B$11*$H$3*$B$24*J285/$B$38))</f>
        <v>1.9190796637904872E-3</v>
      </c>
      <c r="M285" s="47">
        <f>IF($E$24=aux!$T$26,"",L285*981*K285^2/(4*PI()^2))</f>
        <v>2.3701755182917248</v>
      </c>
      <c r="N285" s="68">
        <f>IF($E$24=aux!$T$26,"",L285*9.81*K285/2*PI())</f>
        <v>0.20848317135042935</v>
      </c>
    </row>
    <row r="286" spans="10:14" x14ac:dyDescent="0.25">
      <c r="J286" s="21">
        <f>IF(K286&lt;$H$6,IF($E$24=aux!$T$25,(1+K286/$H$6*($B$29*$H$11-1))/$B$29,(2/3+K286/$H$6*($H$11/$B$38-2/3))*$B$38),IF(K286&lt;$H$7,$H$11,IF(K286&lt;$H$8,$H$11*$H$7/K286,$H$11*$H$7*$H$8/K286^2)))</f>
        <v>1.4983331044213353E-2</v>
      </c>
      <c r="K286" s="18">
        <v>7.0749999999999904</v>
      </c>
      <c r="L286" s="19">
        <f>IF($E$24=aux!$T$25,$B$11*$H$3*$B$24*$B$29*J286,MAX($B$11*$H$3*$E$25,$B$11*$H$3*$B$24*J286/$B$38))</f>
        <v>1.9055412251779229E-3</v>
      </c>
      <c r="M286" s="47">
        <f>IF($E$24=aux!$T$26,"",L286*981*K286^2/(4*PI()^2))</f>
        <v>2.3701755182917243</v>
      </c>
      <c r="N286" s="68">
        <f>IF($E$24=aux!$T$26,"",L286*9.81*K286/2*PI())</f>
        <v>0.20774648169901438</v>
      </c>
    </row>
    <row r="287" spans="10:14" x14ac:dyDescent="0.25">
      <c r="J287" s="21">
        <f>IF(K287&lt;$H$6,IF($E$24=aux!$T$25,(1+K287/$H$6*($B$29*$H$11-1))/$B$29,(2/3+K287/$H$6*($H$11/$B$38-2/3))*$B$38),IF(K287&lt;$H$7,$H$11,IF(K287&lt;$H$8,$H$11*$H$7/K287,$H$11*$H$7*$H$8/K287^2)))</f>
        <v>1.4878000396746719E-2</v>
      </c>
      <c r="K287" s="18">
        <v>7.0999999999999899</v>
      </c>
      <c r="L287" s="19">
        <f>IF($E$24=aux!$T$25,$B$11*$H$3*$B$24*$B$29*J287,MAX($B$11*$H$3*$E$25,$B$11*$H$3*$B$24*J287/$B$38))</f>
        <v>1.8921455463111821E-3</v>
      </c>
      <c r="M287" s="47">
        <f>IF($E$24=aux!$T$26,"",L287*981*K287^2/(4*PI()^2))</f>
        <v>2.3701755182917248</v>
      </c>
      <c r="N287" s="68">
        <f>IF($E$24=aux!$T$26,"",L287*9.81*K287/2*PI())</f>
        <v>0.20701498000289109</v>
      </c>
    </row>
    <row r="288" spans="10:14" x14ac:dyDescent="0.25">
      <c r="J288" s="21">
        <f>IF(K288&lt;$H$6,IF($E$24=aux!$T$25,(1+K288/$H$6*($B$29*$H$11-1))/$B$29,(2/3+K288/$H$6*($H$11/$B$38-2/3))*$B$38),IF(K288&lt;$H$7,$H$11,IF(K288&lt;$H$8,$H$11*$H$7/K288,$H$11*$H$7*$H$8/K288^2)))</f>
        <v>1.4773776546629773E-2</v>
      </c>
      <c r="K288" s="18">
        <v>7.1249999999999902</v>
      </c>
      <c r="L288" s="19">
        <f>IF($E$24=aux!$T$25,$B$11*$H$3*$B$24*$B$29*J288,MAX($B$11*$H$3*$E$25,$B$11*$H$3*$B$24*J288/$B$38))</f>
        <v>1.878890627064016E-3</v>
      </c>
      <c r="M288" s="47">
        <f>IF($E$24=aux!$T$26,"",L288*981*K288^2/(4*PI()^2))</f>
        <v>2.3701755182917248</v>
      </c>
      <c r="N288" s="68">
        <f>IF($E$24=aux!$T$26,"",L288*9.81*K288/2*PI())</f>
        <v>0.20628861165200385</v>
      </c>
    </row>
    <row r="289" spans="10:14" x14ac:dyDescent="0.25">
      <c r="J289" s="21">
        <f>IF(K289&lt;$H$6,IF($E$24=aux!$T$25,(1+K289/$H$6*($B$29*$H$11-1))/$B$29,(2/3+K289/$H$6*($H$11/$B$38-2/3))*$B$38),IF(K289&lt;$H$7,$H$11,IF(K289&lt;$H$8,$H$11*$H$7/K289,$H$11*$H$7*$H$8/K289^2)))</f>
        <v>1.4670644041273453E-2</v>
      </c>
      <c r="K289" s="18">
        <v>7.1499999999999897</v>
      </c>
      <c r="L289" s="19">
        <f>IF($E$24=aux!$T$25,$B$11*$H$3*$B$24*$B$29*J289,MAX($B$11*$H$3*$E$25,$B$11*$H$3*$B$24*J289/$B$38))</f>
        <v>1.8657745022161805E-3</v>
      </c>
      <c r="M289" s="47">
        <f>IF($E$24=aux!$T$26,"",L289*981*K289^2/(4*PI()^2))</f>
        <v>2.3701755182917248</v>
      </c>
      <c r="N289" s="68">
        <f>IF($E$24=aux!$T$26,"",L289*9.81*K289/2*PI())</f>
        <v>0.20556732280007373</v>
      </c>
    </row>
    <row r="290" spans="10:14" x14ac:dyDescent="0.25">
      <c r="J290" s="21">
        <f>IF(K290&lt;$H$6,IF($E$24=aux!$T$25,(1+K290/$H$6*($B$29*$H$11-1))/$B$29,(2/3+K290/$H$6*($H$11/$B$38-2/3))*$B$38),IF(K290&lt;$H$7,$H$11,IF(K290&lt;$H$8,$H$11*$H$7/K290,$H$11*$H$7*$H$8/K290^2)))</f>
        <v>1.4568587696827732E-2</v>
      </c>
      <c r="K290" s="18">
        <v>7.1749999999999901</v>
      </c>
      <c r="L290" s="19">
        <f>IF($E$24=aux!$T$25,$B$11*$H$3*$B$24*$B$29*J290,MAX($B$11*$H$3*$E$25,$B$11*$H$3*$B$24*J290/$B$38))</f>
        <v>1.8527952407249657E-3</v>
      </c>
      <c r="M290" s="47">
        <f>IF($E$24=aux!$T$26,"",L290*981*K290^2/(4*PI()^2))</f>
        <v>2.3701755182917248</v>
      </c>
      <c r="N290" s="68">
        <f>IF($E$24=aux!$T$26,"",L290*9.81*K290/2*PI())</f>
        <v>0.20485106035129297</v>
      </c>
    </row>
    <row r="291" spans="10:14" x14ac:dyDescent="0.25">
      <c r="J291" s="21">
        <f>IF(K291&lt;$H$6,IF($E$24=aux!$T$25,(1+K291/$H$6*($B$29*$H$11-1))/$B$29,(2/3+K291/$H$6*($H$11/$B$38-2/3))*$B$38),IF(K291&lt;$H$7,$H$11,IF(K291&lt;$H$8,$H$11*$H$7/K291,$H$11*$H$7*$H$8/K291^2)))</f>
        <v>1.4467592592592631E-2</v>
      </c>
      <c r="K291" s="18">
        <v>7.1999999999999904</v>
      </c>
      <c r="L291" s="19">
        <f>IF($E$24=aux!$T$25,$B$11*$H$3*$B$24*$B$29*J291,MAX($B$11*$H$3*$E$25,$B$11*$H$3*$B$24*J291/$B$38))</f>
        <v>1.8399509450144035E-3</v>
      </c>
      <c r="M291" s="47">
        <f>IF($E$24=aux!$T$26,"",L291*981*K291^2/(4*PI()^2))</f>
        <v>2.3701755182917248</v>
      </c>
      <c r="N291" s="68">
        <f>IF($E$24=aux!$T$26,"",L291*9.81*K291/2*PI())</f>
        <v>0.20413977194729541</v>
      </c>
    </row>
    <row r="292" spans="10:14" x14ac:dyDescent="0.25">
      <c r="J292" s="21">
        <f>IF(K292&lt;$H$6,IF($E$24=aux!$T$25,(1+K292/$H$6*($B$29*$H$11-1))/$B$29,(2/3+K292/$H$6*($H$11/$B$38-2/3))*$B$38),IF(K292&lt;$H$7,$H$11,IF(K292&lt;$H$8,$H$11*$H$7/K292,$H$11*$H$7*$H$8/K292^2)))</f>
        <v>1.436764406556439E-2</v>
      </c>
      <c r="K292" s="18">
        <v>7.2249999999999899</v>
      </c>
      <c r="L292" s="19">
        <f>IF($E$24=aux!$T$25,$B$11*$H$3*$B$24*$B$29*J292,MAX($B$11*$H$3*$E$25,$B$11*$H$3*$B$24*J292/$B$38))</f>
        <v>1.8272397502816621E-3</v>
      </c>
      <c r="M292" s="47">
        <f>IF($E$24=aux!$T$26,"",L292*981*K292^2/(4*PI()^2))</f>
        <v>2.3701755182917252</v>
      </c>
      <c r="N292" s="68">
        <f>IF($E$24=aux!$T$26,"",L292*9.81*K292/2*PI())</f>
        <v>0.20343340595439821</v>
      </c>
    </row>
    <row r="293" spans="10:14" x14ac:dyDescent="0.25">
      <c r="J293" s="21">
        <f>IF(K293&lt;$H$6,IF($E$24=aux!$T$25,(1+K293/$H$6*($B$29*$H$11-1))/$B$29,(2/3+K293/$H$6*($H$11/$B$38-2/3))*$B$38),IF(K293&lt;$H$7,$H$11,IF(K293&lt;$H$8,$H$11*$H$7/K293,$H$11*$H$7*$H$8/K293^2)))</f>
        <v>1.4268727705112999E-2</v>
      </c>
      <c r="K293" s="18">
        <v>7.2499999999999902</v>
      </c>
      <c r="L293" s="19">
        <f>IF($E$24=aux!$T$25,$B$11*$H$3*$B$24*$B$29*J293,MAX($B$11*$H$3*$E$25,$B$11*$H$3*$B$24*J293/$B$38))</f>
        <v>1.8146598238201507E-3</v>
      </c>
      <c r="M293" s="47">
        <f>IF($E$24=aux!$T$26,"",L293*981*K293^2/(4*PI()^2))</f>
        <v>2.3701755182917243</v>
      </c>
      <c r="N293" s="68">
        <f>IF($E$24=aux!$T$26,"",L293*9.81*K293/2*PI())</f>
        <v>0.20273191145110714</v>
      </c>
    </row>
    <row r="294" spans="10:14" x14ac:dyDescent="0.25">
      <c r="J294" s="21">
        <f>IF(K294&lt;$H$6,IF($E$24=aux!$T$25,(1+K294/$H$6*($B$29*$H$11-1))/$B$29,(2/3+K294/$H$6*($H$11/$B$38-2/3))*$B$38),IF(K294&lt;$H$7,$H$11,IF(K294&lt;$H$8,$H$11*$H$7/K294,$H$11*$H$7*$H$8/K294^2)))</f>
        <v>1.4170829347787621E-2</v>
      </c>
      <c r="K294" s="18">
        <v>7.2749999999999897</v>
      </c>
      <c r="L294" s="19">
        <f>IF($E$24=aux!$T$25,$B$11*$H$3*$B$24*$B$29*J294,MAX($B$11*$H$3*$E$25,$B$11*$H$3*$B$24*J294/$B$38))</f>
        <v>1.8022093643588848E-3</v>
      </c>
      <c r="M294" s="47">
        <f>IF($E$24=aux!$T$26,"",L294*981*K294^2/(4*PI()^2))</f>
        <v>2.3701755182917248</v>
      </c>
      <c r="N294" s="68">
        <f>IF($E$24=aux!$T$26,"",L294*9.81*K294/2*PI())</f>
        <v>0.20203523821588001</v>
      </c>
    </row>
    <row r="295" spans="10:14" x14ac:dyDescent="0.25">
      <c r="J295" s="21">
        <f>IF(K295&lt;$H$6,IF($E$24=aux!$T$25,(1+K295/$H$6*($B$29*$H$11-1))/$B$29,(2/3+K295/$H$6*($H$11/$B$38-2/3))*$B$38),IF(K295&lt;$H$7,$H$11,IF(K295&lt;$H$8,$H$11*$H$7/K295,$H$11*$H$7*$H$8/K295^2)))</f>
        <v>1.4073935072246238E-2</v>
      </c>
      <c r="K295" s="18">
        <v>7.2999999999999901</v>
      </c>
      <c r="L295" s="19">
        <f>IF($E$24=aux!$T$25,$B$11*$H$3*$B$24*$B$29*J295,MAX($B$11*$H$3*$E$25,$B$11*$H$3*$B$24*J295/$B$38))</f>
        <v>1.7898866014176519E-3</v>
      </c>
      <c r="M295" s="47">
        <f>IF($E$24=aux!$T$26,"",L295*981*K295^2/(4*PI()^2))</f>
        <v>2.3701755182917248</v>
      </c>
      <c r="N295" s="68">
        <f>IF($E$24=aux!$T$26,"",L295*9.81*K295/2*PI())</f>
        <v>0.20134333671514065</v>
      </c>
    </row>
    <row r="296" spans="10:14" x14ac:dyDescent="0.25">
      <c r="J296" s="21">
        <f>IF(K296&lt;$H$6,IF($E$24=aux!$T$25,(1+K296/$H$6*($B$29*$H$11-1))/$B$29,(2/3+K296/$H$6*($H$11/$B$38-2/3))*$B$38),IF(K296&lt;$H$7,$H$11,IF(K296&lt;$H$8,$H$11*$H$7/K296,$H$11*$H$7*$H$8/K296^2)))</f>
        <v>1.3978031194306319E-2</v>
      </c>
      <c r="K296" s="18">
        <v>7.3249999999999904</v>
      </c>
      <c r="L296" s="19">
        <f>IF($E$24=aux!$T$25,$B$11*$H$3*$B$24*$B$29*J296,MAX($B$11*$H$3*$E$25,$B$11*$H$3*$B$24*J296/$B$38))</f>
        <v>1.7776897946775697E-3</v>
      </c>
      <c r="M296" s="47">
        <f>IF($E$24=aux!$T$26,"",L296*981*K296^2/(4*PI()^2))</f>
        <v>2.3701755182917252</v>
      </c>
      <c r="N296" s="68">
        <f>IF($E$24=aux!$T$26,"",L296*9.81*K296/2*PI())</f>
        <v>0.20065615809153953</v>
      </c>
    </row>
    <row r="297" spans="10:14" x14ac:dyDescent="0.25">
      <c r="J297" s="21">
        <f>IF(K297&lt;$H$6,IF($E$24=aux!$T$25,(1+K297/$H$6*($B$29*$H$11-1))/$B$29,(2/3+K297/$H$6*($H$11/$B$38-2/3))*$B$38),IF(K297&lt;$H$7,$H$11,IF(K297&lt;$H$8,$H$11*$H$7/K297,$H$11*$H$7*$H$8/K297^2)))</f>
        <v>1.3883104262113047E-2</v>
      </c>
      <c r="K297" s="18">
        <v>7.3499999999999899</v>
      </c>
      <c r="L297" s="19">
        <f>IF($E$24=aux!$T$25,$B$11*$H$3*$B$24*$B$29*J297,MAX($B$11*$H$3*$E$25,$B$11*$H$3*$B$24*J297/$B$38))</f>
        <v>1.7656172333665914E-3</v>
      </c>
      <c r="M297" s="47">
        <f>IF($E$24=aux!$T$26,"",L297*981*K297^2/(4*PI()^2))</f>
        <v>2.3701755182917252</v>
      </c>
      <c r="N297" s="68">
        <f>IF($E$24=aux!$T$26,"",L297*9.81*K297/2*PI())</f>
        <v>0.19997365415245263</v>
      </c>
    </row>
    <row r="298" spans="10:14" x14ac:dyDescent="0.25">
      <c r="J298" s="21">
        <f>IF(K298&lt;$H$6,IF($E$24=aux!$T$25,(1+K298/$H$6*($B$29*$H$11-1))/$B$29,(2/3+K298/$H$6*($H$11/$B$38-2/3))*$B$38),IF(K298&lt;$H$7,$H$11,IF(K298&lt;$H$8,$H$11*$H$7/K298,$H$11*$H$7*$H$8/K298^2)))</f>
        <v>1.3789141051422042E-2</v>
      </c>
      <c r="K298" s="18">
        <v>7.3749999999999902</v>
      </c>
      <c r="L298" s="19">
        <f>IF($E$24=aux!$T$25,$B$11*$H$3*$B$24*$B$29*J298,MAX($B$11*$H$3*$E$25,$B$11*$H$3*$B$24*J298/$B$38))</f>
        <v>1.7536672356595767E-3</v>
      </c>
      <c r="M298" s="47">
        <f>IF($E$24=aux!$T$26,"",L298*981*K298^2/(4*PI()^2))</f>
        <v>2.3701755182917248</v>
      </c>
      <c r="N298" s="68">
        <f>IF($E$24=aux!$T$26,"",L298*9.81*K298/2*PI())</f>
        <v>0.19929577735871551</v>
      </c>
    </row>
    <row r="299" spans="10:14" x14ac:dyDescent="0.25">
      <c r="J299" s="21">
        <f>IF(K299&lt;$H$6,IF($E$24=aux!$T$25,(1+K299/$H$6*($B$29*$H$11-1))/$B$29,(2/3+K299/$H$6*($H$11/$B$38-2/3))*$B$38),IF(K299&lt;$H$7,$H$11,IF(K299&lt;$H$8,$H$11*$H$7/K299,$H$11*$H$7*$H$8/K299^2)))</f>
        <v>1.3696128560993464E-2</v>
      </c>
      <c r="K299" s="18">
        <v>7.3999999999999897</v>
      </c>
      <c r="L299" s="19">
        <f>IF($E$24=aux!$T$25,$B$11*$H$3*$B$24*$B$29*J299,MAX($B$11*$H$3*$E$25,$B$11*$H$3*$B$24*J299/$B$38))</f>
        <v>1.7418381480925251E-3</v>
      </c>
      <c r="M299" s="47">
        <f>IF($E$24=aux!$T$26,"",L299*981*K299^2/(4*PI()^2))</f>
        <v>2.3701755182917248</v>
      </c>
      <c r="N299" s="68">
        <f>IF($E$24=aux!$T$26,"",L299*9.81*K299/2*PI())</f>
        <v>0.19862248081358469</v>
      </c>
    </row>
    <row r="300" spans="10:14" x14ac:dyDescent="0.25">
      <c r="J300" s="21">
        <f>IF(K300&lt;$H$6,IF($E$24=aux!$T$25,(1+K300/$H$6*($B$29*$H$11-1))/$B$29,(2/3+K300/$H$6*($H$11/$B$38-2/3))*$B$38),IF(K300&lt;$H$7,$H$11,IF(K300&lt;$H$8,$H$11*$H$7/K300,$H$11*$H$7*$H$8/K300^2)))</f>
        <v>1.3604054008094448E-2</v>
      </c>
      <c r="K300" s="18">
        <v>7.4249999999999901</v>
      </c>
      <c r="L300" s="19">
        <f>IF($E$24=aux!$T$25,$B$11*$H$3*$B$24*$B$29*J300,MAX($B$11*$H$3*$E$25,$B$11*$H$3*$B$24*J300/$B$38))</f>
        <v>1.7301283449905867E-3</v>
      </c>
      <c r="M300" s="47">
        <f>IF($E$24=aux!$T$26,"",L300*981*K300^2/(4*PI()^2))</f>
        <v>2.3701755182917243</v>
      </c>
      <c r="N300" s="68">
        <f>IF($E$24=aux!$T$26,"",L300*9.81*K300/2*PI())</f>
        <v>0.19795371825192279</v>
      </c>
    </row>
    <row r="301" spans="10:14" x14ac:dyDescent="0.25">
      <c r="J301" s="21">
        <f>IF(K301&lt;$H$6,IF($E$24=aux!$T$25,(1+K301/$H$6*($B$29*$H$11-1))/$B$29,(2/3+K301/$H$6*($H$11/$B$38-2/3))*$B$38),IF(K301&lt;$H$7,$H$11,IF(K301&lt;$H$8,$H$11*$H$7/K301,$H$11*$H$7*$H$8/K301^2)))</f>
        <v>1.3512904824107058E-2</v>
      </c>
      <c r="K301" s="18">
        <v>7.4499999999999904</v>
      </c>
      <c r="L301" s="19">
        <f>IF($E$24=aux!$T$25,$B$11*$H$3*$B$24*$B$29*J301,MAX($B$11*$H$3*$E$25,$B$11*$H$3*$B$24*J301/$B$38))</f>
        <v>1.7185362279094937E-3</v>
      </c>
      <c r="M301" s="47">
        <f>IF($E$24=aux!$T$26,"",L301*981*K301^2/(4*PI()^2))</f>
        <v>2.3701755182917252</v>
      </c>
      <c r="N301" s="68">
        <f>IF($E$24=aux!$T$26,"",L301*9.81*K301/2*PI())</f>
        <v>0.19728944402960094</v>
      </c>
    </row>
    <row r="302" spans="10:14" x14ac:dyDescent="0.25">
      <c r="J302" s="21">
        <f>IF(K302&lt;$H$6,IF($E$24=aux!$T$25,(1+K302/$H$6*($B$29*$H$11-1))/$B$29,(2/3+K302/$H$6*($H$11/$B$38-2/3))*$B$38),IF(K302&lt;$H$7,$H$11,IF(K302&lt;$H$8,$H$11*$H$7/K302,$H$11*$H$7*$H$8/K302^2)))</f>
        <v>1.3422668650238848E-2</v>
      </c>
      <c r="K302" s="18">
        <v>7.4749999999999899</v>
      </c>
      <c r="L302" s="19">
        <f>IF($E$24=aux!$T$25,$B$11*$H$3*$B$24*$B$29*J302,MAX($B$11*$H$3*$E$25,$B$11*$H$3*$B$24*J302/$B$38))</f>
        <v>1.7070602250900402E-3</v>
      </c>
      <c r="M302" s="47">
        <f>IF($E$24=aux!$T$26,"",L302*981*K302^2/(4*PI()^2))</f>
        <v>2.3701755182917248</v>
      </c>
      <c r="N302" s="68">
        <f>IF($E$24=aux!$T$26,"",L302*9.81*K302/2*PI())</f>
        <v>0.19662961311311397</v>
      </c>
    </row>
    <row r="303" spans="10:14" x14ac:dyDescent="0.25">
      <c r="J303" s="21">
        <f>IF(K303&lt;$H$6,IF($E$24=aux!$T$25,(1+K303/$H$6*($B$29*$H$11-1))/$B$29,(2/3+K303/$H$6*($H$11/$B$38-2/3))*$B$38),IF(K303&lt;$H$7,$H$11,IF(K303&lt;$H$8,$H$11*$H$7/K303,$H$11*$H$7*$H$8/K303^2)))</f>
        <v>1.3333333333333369E-2</v>
      </c>
      <c r="K303" s="18">
        <v>7.4999999999999902</v>
      </c>
      <c r="L303" s="19">
        <f>IF($E$24=aux!$T$25,$B$11*$H$3*$B$24*$B$29*J303,MAX($B$11*$H$3*$E$25,$B$11*$H$3*$B$24*J303/$B$38))</f>
        <v>1.6956987909252741E-3</v>
      </c>
      <c r="M303" s="47">
        <f>IF($E$24=aux!$T$26,"",L303*981*K303^2/(4*PI()^2))</f>
        <v>2.3701755182917248</v>
      </c>
      <c r="N303" s="68">
        <f>IF($E$24=aux!$T$26,"",L303*9.81*K303/2*PI())</f>
        <v>0.19597418106940359</v>
      </c>
    </row>
    <row r="304" spans="10:14" x14ac:dyDescent="0.25">
      <c r="J304" s="21">
        <f>IF(K304&lt;$H$6,IF($E$24=aux!$T$25,(1+K304/$H$6*($B$29*$H$11-1))/$B$29,(2/3+K304/$H$6*($H$11/$B$38-2/3))*$B$38),IF(K304&lt;$H$7,$H$11,IF(K304&lt;$H$8,$H$11*$H$7/K304,$H$11*$H$7*$H$8/K304^2)))</f>
        <v>1.3244886921777941E-2</v>
      </c>
      <c r="K304" s="18">
        <v>7.5249999999999897</v>
      </c>
      <c r="L304" s="19">
        <f>IF($E$24=aux!$T$25,$B$11*$H$3*$B$24*$B$29*J304,MAX($B$11*$H$3*$E$25,$B$11*$H$3*$B$24*J304/$B$38))</f>
        <v>1.6844504054400579E-3</v>
      </c>
      <c r="M304" s="47">
        <f>IF($E$24=aux!$T$26,"",L304*981*K304^2/(4*PI()^2))</f>
        <v>2.3701755182917248</v>
      </c>
      <c r="N304" s="68">
        <f>IF($E$24=aux!$T$26,"",L304*9.81*K304/2*PI())</f>
        <v>0.19532310405588399</v>
      </c>
    </row>
    <row r="305" spans="10:14" x14ac:dyDescent="0.25">
      <c r="J305" s="21">
        <f>IF(K305&lt;$H$6,IF($E$24=aux!$T$25,(1+K305/$H$6*($B$29*$H$11-1))/$B$29,(2/3+K305/$H$6*($H$11/$B$38-2/3))*$B$38),IF(K305&lt;$H$7,$H$11,IF(K305&lt;$H$8,$H$11*$H$7/K305,$H$11*$H$7*$H$8/K305^2)))</f>
        <v>1.3157317661506109E-2</v>
      </c>
      <c r="K305" s="18">
        <v>7.5499999999999901</v>
      </c>
      <c r="L305" s="19">
        <f>IF($E$24=aux!$T$25,$B$11*$H$3*$B$24*$B$29*J305,MAX($B$11*$H$3*$E$25,$B$11*$H$3*$B$24*J305/$B$38))</f>
        <v>1.6733135737826703E-3</v>
      </c>
      <c r="M305" s="47">
        <f>IF($E$24=aux!$T$26,"",L305*981*K305^2/(4*PI()^2))</f>
        <v>2.3701755182917248</v>
      </c>
      <c r="N305" s="68">
        <f>IF($E$24=aux!$T$26,"",L305*9.81*K305/2*PI())</f>
        <v>0.19467633881066582</v>
      </c>
    </row>
    <row r="306" spans="10:14" x14ac:dyDescent="0.25">
      <c r="J306" s="21">
        <f>IF(K306&lt;$H$6,IF($E$24=aux!$T$25,(1+K306/$H$6*($B$29*$H$11-1))/$B$29,(2/3+K306/$H$6*($H$11/$B$38-2/3))*$B$38),IF(K306&lt;$H$7,$H$11,IF(K306&lt;$H$8,$H$11*$H$7/K306,$H$11*$H$7*$H$8/K306^2)))</f>
        <v>1.3070613992092313E-2</v>
      </c>
      <c r="K306" s="18">
        <v>7.5749999999999904</v>
      </c>
      <c r="L306" s="19">
        <f>IF($E$24=aux!$T$25,$B$11*$H$3*$B$24*$B$29*J306,MAX($B$11*$H$3*$E$25,$B$11*$H$3*$B$24*J306/$B$38))</f>
        <v>1.6622868257281384E-3</v>
      </c>
      <c r="M306" s="47">
        <f>IF($E$24=aux!$T$26,"",L306*981*K306^2/(4*PI()^2))</f>
        <v>2.3701755182917248</v>
      </c>
      <c r="N306" s="68">
        <f>IF($E$24=aux!$T$26,"",L306*9.81*K306/2*PI())</f>
        <v>0.19403384264297385</v>
      </c>
    </row>
    <row r="307" spans="10:14" x14ac:dyDescent="0.25">
      <c r="J307" s="21">
        <f>IF(K307&lt;$H$6,IF($E$24=aux!$T$25,(1+K307/$H$6*($B$29*$H$11-1))/$B$29,(2/3+K307/$H$6*($H$11/$B$38-2/3))*$B$38),IF(K307&lt;$H$7,$H$11,IF(K307&lt;$H$8,$H$11*$H$7/K307,$H$11*$H$7*$H$8/K307^2)))</f>
        <v>1.2984764542936322E-2</v>
      </c>
      <c r="K307" s="18">
        <v>7.5999999999999899</v>
      </c>
      <c r="L307" s="19">
        <f>IF($E$24=aux!$T$25,$B$11*$H$3*$B$24*$B$29*J307,MAX($B$11*$H$3*$E$25,$B$11*$H$3*$B$24*J307/$B$38))</f>
        <v>1.6513687151929824E-3</v>
      </c>
      <c r="M307" s="47">
        <f>IF($E$24=aux!$T$26,"",L307*981*K307^2/(4*PI()^2))</f>
        <v>2.3701755182917243</v>
      </c>
      <c r="N307" s="68">
        <f>IF($E$24=aux!$T$26,"",L307*9.81*K307/2*PI())</f>
        <v>0.19339557342375352</v>
      </c>
    </row>
    <row r="308" spans="10:14" x14ac:dyDescent="0.25">
      <c r="J308" s="21">
        <f>IF(K308&lt;$H$6,IF($E$24=aux!$T$25,(1+K308/$H$6*($B$29*$H$11-1))/$B$29,(2/3+K308/$H$6*($H$11/$B$38-2/3))*$B$38),IF(K308&lt;$H$7,$H$11,IF(K308&lt;$H$8,$H$11*$H$7/K308,$H$11*$H$7*$H$8/K308^2)))</f>
        <v>1.2899758129535104E-2</v>
      </c>
      <c r="K308" s="18">
        <v>7.6249999999999902</v>
      </c>
      <c r="L308" s="19">
        <f>IF($E$24=aux!$T$25,$B$11*$H$3*$B$24*$B$29*J308,MAX($B$11*$H$3*$E$25,$B$11*$H$3*$B$24*J308/$B$38))</f>
        <v>1.6405578197610821E-3</v>
      </c>
      <c r="M308" s="47">
        <f>IF($E$24=aux!$T$26,"",L308*981*K308^2/(4*PI()^2))</f>
        <v>2.3701755182917248</v>
      </c>
      <c r="N308" s="68">
        <f>IF($E$24=aux!$T$26,"",L308*9.81*K308/2*PI())</f>
        <v>0.19276148957646252</v>
      </c>
    </row>
    <row r="309" spans="10:14" x14ac:dyDescent="0.25">
      <c r="J309" s="21">
        <f>IF(K309&lt;$H$6,IF($E$24=aux!$T$25,(1+K309/$H$6*($B$29*$H$11-1))/$B$29,(2/3+K309/$H$6*($H$11/$B$38-2/3))*$B$38),IF(K309&lt;$H$7,$H$11,IF(K309&lt;$H$8,$H$11*$H$7/K309,$H$11*$H$7*$H$8/K309^2)))</f>
        <v>1.281558374983984E-2</v>
      </c>
      <c r="K309" s="18">
        <v>7.6499999999999897</v>
      </c>
      <c r="L309" s="19">
        <f>IF($E$24=aux!$T$25,$B$11*$H$3*$B$24*$B$29*J309,MAX($B$11*$H$3*$E$25,$B$11*$H$3*$B$24*J309/$B$38))</f>
        <v>1.6298527402203713E-3</v>
      </c>
      <c r="M309" s="47">
        <f>IF($E$24=aux!$T$26,"",L309*981*K309^2/(4*PI()^2))</f>
        <v>2.3701755182917248</v>
      </c>
      <c r="N309" s="68">
        <f>IF($E$24=aux!$T$26,"",L309*9.81*K309/2*PI())</f>
        <v>0.19213155006804275</v>
      </c>
    </row>
    <row r="310" spans="10:14" x14ac:dyDescent="0.25">
      <c r="J310" s="21">
        <f>IF(K310&lt;$H$6,IF($E$24=aux!$T$25,(1+K310/$H$6*($B$29*$H$11-1))/$B$29,(2/3+K310/$H$6*($H$11/$B$38-2/3))*$B$38),IF(K310&lt;$H$7,$H$11,IF(K310&lt;$H$8,$H$11*$H$7/K310,$H$11*$H$7*$H$8/K310^2)))</f>
        <v>1.273223058069585E-2</v>
      </c>
      <c r="K310" s="18">
        <v>7.6749999999999901</v>
      </c>
      <c r="L310" s="19">
        <f>IF($E$24=aux!$T$25,$B$11*$H$3*$B$24*$B$29*J310,MAX($B$11*$H$3*$E$25,$B$11*$H$3*$B$24*J310/$B$38))</f>
        <v>1.6192521001100772E-3</v>
      </c>
      <c r="M310" s="47">
        <f>IF($E$24=aux!$T$26,"",L310*981*K310^2/(4*PI()^2))</f>
        <v>2.3701755182917248</v>
      </c>
      <c r="N310" s="68">
        <f>IF($E$24=aux!$T$26,"",L310*9.81*K310/2*PI())</f>
        <v>0.19150571440006864</v>
      </c>
    </row>
    <row r="311" spans="10:14" x14ac:dyDescent="0.25">
      <c r="J311" s="21">
        <f>IF(K311&lt;$H$6,IF($E$24=aux!$T$25,(1+K311/$H$6*($B$29*$H$11-1))/$B$29,(2/3+K311/$H$6*($H$11/$B$38-2/3))*$B$38),IF(K311&lt;$H$7,$H$11,IF(K311&lt;$H$8,$H$11*$H$7/K311,$H$11*$H$7*$H$8/K311^2)))</f>
        <v>1.2649687974363331E-2</v>
      </c>
      <c r="K311" s="18">
        <v>7.6999999999999904</v>
      </c>
      <c r="L311" s="19">
        <f>IF($E$24=aux!$T$25,$B$11*$H$3*$B$24*$B$29*J311,MAX($B$11*$H$3*$E$25,$B$11*$H$3*$B$24*J311/$B$38))</f>
        <v>1.6087545452782368E-3</v>
      </c>
      <c r="M311" s="47">
        <f>IF($E$24=aux!$T$26,"",L311*981*K311^2/(4*PI()^2))</f>
        <v>2.3701755182917252</v>
      </c>
      <c r="N311" s="68">
        <f>IF($E$24=aux!$T$26,"",L311*9.81*K311/2*PI())</f>
        <v>0.19088394260006844</v>
      </c>
    </row>
    <row r="312" spans="10:14" x14ac:dyDescent="0.25">
      <c r="J312" s="21">
        <f>IF(K312&lt;$H$6,IF($E$24=aux!$T$25,(1+K312/$H$6*($B$29*$H$11-1))/$B$29,(2/3+K312/$H$6*($H$11/$B$38-2/3))*$B$38),IF(K312&lt;$H$7,$H$11,IF(K312&lt;$H$8,$H$11*$H$7/K312,$H$11*$H$7*$H$8/K312^2)))</f>
        <v>1.2567945455116759E-2</v>
      </c>
      <c r="K312" s="18">
        <v>7.7249999999999899</v>
      </c>
      <c r="L312" s="19">
        <f>IF($E$24=aux!$T$25,$B$11*$H$3*$B$24*$B$29*J312,MAX($B$11*$H$3*$E$25,$B$11*$H$3*$B$24*J312/$B$38))</f>
        <v>1.5983587434492169E-3</v>
      </c>
      <c r="M312" s="47">
        <f>IF($E$24=aux!$T$26,"",L312*981*K312^2/(4*PI()^2))</f>
        <v>2.3701755182917248</v>
      </c>
      <c r="N312" s="68">
        <f>IF($E$24=aux!$T$26,"",L312*9.81*K312/2*PI())</f>
        <v>0.19026619521301322</v>
      </c>
    </row>
    <row r="313" spans="10:14" x14ac:dyDescent="0.25">
      <c r="J313" s="21">
        <f>IF(K313&lt;$H$6,IF($E$24=aux!$T$25,(1+K313/$H$6*($B$29*$H$11-1))/$B$29,(2/3+K313/$H$6*($H$11/$B$38-2/3))*$B$38),IF(K313&lt;$H$7,$H$11,IF(K313&lt;$H$8,$H$11*$H$7/K313,$H$11*$H$7*$H$8/K313^2)))</f>
        <v>1.2486992715920946E-2</v>
      </c>
      <c r="K313" s="18">
        <v>7.7499999999999902</v>
      </c>
      <c r="L313" s="19">
        <f>IF($E$24=aux!$T$25,$B$11*$H$3*$B$24*$B$29*J313,MAX($B$11*$H$3*$E$25,$B$11*$H$3*$B$24*J313/$B$38))</f>
        <v>1.5880633838009849E-3</v>
      </c>
      <c r="M313" s="47">
        <f>IF($E$24=aux!$T$26,"",L313*981*K313^2/(4*PI()^2))</f>
        <v>2.3701755182917252</v>
      </c>
      <c r="N313" s="68">
        <f>IF($E$24=aux!$T$26,"",L313*9.81*K313/2*PI())</f>
        <v>0.18965243329297121</v>
      </c>
    </row>
    <row r="314" spans="10:14" x14ac:dyDescent="0.25">
      <c r="J314" s="21">
        <f>IF(K314&lt;$H$6,IF($E$24=aux!$T$25,(1+K314/$H$6*($B$29*$H$11-1))/$B$29,(2/3+K314/$H$6*($H$11/$B$38-2/3))*$B$38),IF(K314&lt;$H$7,$H$11,IF(K314&lt;$H$8,$H$11*$H$7/K314,$H$11*$H$7*$H$8/K314^2)))</f>
        <v>1.2406819615181844E-2</v>
      </c>
      <c r="K314" s="18">
        <v>7.7749999999999897</v>
      </c>
      <c r="L314" s="19">
        <f>IF($E$24=aux!$T$25,$B$11*$H$3*$B$24*$B$29*J314,MAX($B$11*$H$3*$E$25,$B$11*$H$3*$B$24*J314/$B$38))</f>
        <v>1.5778671765518829E-3</v>
      </c>
      <c r="M314" s="47">
        <f>IF($E$24=aux!$T$26,"",L314*981*K314^2/(4*PI()^2))</f>
        <v>2.3701755182917248</v>
      </c>
      <c r="N314" s="68">
        <f>IF($E$24=aux!$T$26,"",L314*9.81*K314/2*PI())</f>
        <v>0.18904261839492306</v>
      </c>
    </row>
    <row r="315" spans="10:14" x14ac:dyDescent="0.25">
      <c r="J315" s="21">
        <f>IF(K315&lt;$H$6,IF($E$24=aux!$T$25,(1+K315/$H$6*($B$29*$H$11-1))/$B$29,(2/3+K315/$H$6*($H$11/$B$38-2/3))*$B$38),IF(K315&lt;$H$7,$H$11,IF(K315&lt;$H$8,$H$11*$H$7/K315,$H$11*$H$7*$H$8/K315^2)))</f>
        <v>1.2327416173570051E-2</v>
      </c>
      <c r="K315" s="18">
        <v>7.7999999999999901</v>
      </c>
      <c r="L315" s="19">
        <f>IF($E$24=aux!$T$25,$B$11*$H$3*$B$24*$B$29*J315,MAX($B$11*$H$3*$E$25,$B$11*$H$3*$B$24*J315/$B$38))</f>
        <v>1.5677688525566513E-3</v>
      </c>
      <c r="M315" s="47">
        <f>IF($E$24=aux!$T$26,"",L315*981*K315^2/(4*PI()^2))</f>
        <v>2.3701755182917252</v>
      </c>
      <c r="N315" s="68">
        <f>IF($E$24=aux!$T$26,"",L315*9.81*K315/2*PI())</f>
        <v>0.18843671256673422</v>
      </c>
    </row>
    <row r="316" spans="10:14" x14ac:dyDescent="0.25">
      <c r="J316" s="21">
        <f>IF(K316&lt;$H$6,IF($E$24=aux!$T$25,(1+K316/$H$6*($B$29*$H$11-1))/$B$29,(2/3+K316/$H$6*($H$11/$B$38-2/3))*$B$38),IF(K316&lt;$H$7,$H$11,IF(K316&lt;$H$8,$H$11*$H$7/K316,$H$11*$H$7*$H$8/K316^2)))</f>
        <v>1.224877257091532E-2</v>
      </c>
      <c r="K316" s="18">
        <v>7.8249999999999904</v>
      </c>
      <c r="L316" s="19">
        <f>IF($E$24=aux!$T$25,$B$11*$H$3*$B$24*$B$29*J316,MAX($B$11*$H$3*$E$25,$B$11*$H$3*$B$24*J316/$B$38))</f>
        <v>1.5577671629114786E-3</v>
      </c>
      <c r="M316" s="47">
        <f>IF($E$24=aux!$T$26,"",L316*981*K316^2/(4*PI()^2))</f>
        <v>2.3701755182917248</v>
      </c>
      <c r="N316" s="68">
        <f>IF($E$24=aux!$T$26,"",L316*9.81*K316/2*PI())</f>
        <v>0.1878346783412814</v>
      </c>
    </row>
    <row r="317" spans="10:14" x14ac:dyDescent="0.25">
      <c r="J317" s="21">
        <f>IF(K317&lt;$H$6,IF($E$24=aux!$T$25,(1+K317/$H$6*($B$29*$H$11-1))/$B$29,(2/3+K317/$H$6*($H$11/$B$38-2/3))*$B$38),IF(K317&lt;$H$7,$H$11,IF(K317&lt;$H$8,$H$11*$H$7/K317,$H$11*$H$7*$H$8/K317^2)))</f>
        <v>1.217087914317014E-2</v>
      </c>
      <c r="K317" s="18">
        <v>7.8499999999999899</v>
      </c>
      <c r="L317" s="19">
        <f>IF($E$24=aux!$T$25,$B$11*$H$3*$B$24*$B$29*J317,MAX($B$11*$H$3*$E$25,$B$11*$H$3*$B$24*J317/$B$38))</f>
        <v>1.547860878567839E-3</v>
      </c>
      <c r="M317" s="47">
        <f>IF($E$24=aux!$T$26,"",L317*981*K317^2/(4*PI()^2))</f>
        <v>2.3701755182917248</v>
      </c>
      <c r="N317" s="68">
        <f>IF($E$24=aux!$T$26,"",L317*9.81*K317/2*PI())</f>
        <v>0.18723647872872953</v>
      </c>
    </row>
    <row r="318" spans="10:14" x14ac:dyDescent="0.25">
      <c r="J318" s="21">
        <f>IF(K318&lt;$H$6,IF($E$24=aux!$T$25,(1+K318/$H$6*($B$29*$H$11-1))/$B$29,(2/3+K318/$H$6*($H$11/$B$38-2/3))*$B$38),IF(K318&lt;$H$7,$H$11,IF(K318&lt;$H$8,$H$11*$H$7/K318,$H$11*$H$7*$H$8/K318^2)))</f>
        <v>1.2093726379440695E-2</v>
      </c>
      <c r="K318" s="18">
        <v>7.8749999999999902</v>
      </c>
      <c r="L318" s="19">
        <f>IF($E$24=aux!$T$25,$B$11*$H$3*$B$24*$B$29*J318,MAX($B$11*$H$3*$E$25,$B$11*$H$3*$B$24*J318/$B$38))</f>
        <v>1.5380487899548968E-3</v>
      </c>
      <c r="M318" s="47">
        <f>IF($E$24=aux!$T$26,"",L318*981*K318^2/(4*PI()^2))</f>
        <v>2.3701755182917248</v>
      </c>
      <c r="N318" s="68">
        <f>IF($E$24=aux!$T$26,"",L318*9.81*K318/2*PI())</f>
        <v>0.18664207720895576</v>
      </c>
    </row>
    <row r="319" spans="10:14" x14ac:dyDescent="0.25">
      <c r="J319" s="21">
        <f>IF(K319&lt;$H$6,IF($E$24=aux!$T$25,(1+K319/$H$6*($B$29*$H$11-1))/$B$29,(2/3+K319/$H$6*($H$11/$B$38-2/3))*$B$38),IF(K319&lt;$H$7,$H$11,IF(K319&lt;$H$8,$H$11*$H$7/K319,$H$11*$H$7*$H$8/K319^2)))</f>
        <v>1.201730491908351E-2</v>
      </c>
      <c r="K319" s="18">
        <v>7.8999999999999897</v>
      </c>
      <c r="L319" s="19">
        <f>IF($E$24=aux!$T$25,$B$11*$H$3*$B$24*$B$29*J319,MAX($B$11*$H$3*$E$25,$B$11*$H$3*$B$24*J319/$B$38))</f>
        <v>1.5283297066102652E-3</v>
      </c>
      <c r="M319" s="47">
        <f>IF($E$24=aux!$T$26,"",L319*981*K319^2/(4*PI()^2))</f>
        <v>2.3701755182917243</v>
      </c>
      <c r="N319" s="68">
        <f>IF($E$24=aux!$T$26,"",L319*9.81*K319/2*PI())</f>
        <v>0.18605143772411731</v>
      </c>
    </row>
    <row r="320" spans="10:14" x14ac:dyDescent="0.25">
      <c r="J320" s="21">
        <f>IF(K320&lt;$H$6,IF($E$24=aux!$T$25,(1+K320/$H$6*($B$29*$H$11-1))/$B$29,(2/3+K320/$H$6*($H$11/$B$38-2/3))*$B$38),IF(K320&lt;$H$7,$H$11,IF(K320&lt;$H$8,$H$11*$H$7/K320,$H$11*$H$7*$H$8/K320^2)))</f>
        <v>1.1941605548866075E-2</v>
      </c>
      <c r="K320" s="18">
        <v>7.9249999999999901</v>
      </c>
      <c r="L320" s="19">
        <f>IF($E$24=aux!$T$25,$B$11*$H$3*$B$24*$B$29*J320,MAX($B$11*$H$3*$E$25,$B$11*$H$3*$B$24*J320/$B$38))</f>
        <v>1.5187024568189022E-3</v>
      </c>
      <c r="M320" s="47">
        <f>IF($E$24=aux!$T$26,"",L320*981*K320^2/(4*PI()^2))</f>
        <v>2.3701755182917252</v>
      </c>
      <c r="N320" s="68">
        <f>IF($E$24=aux!$T$26,"",L320*9.81*K320/2*PI())</f>
        <v>0.18546452467135988</v>
      </c>
    </row>
    <row r="321" spans="10:14" x14ac:dyDescent="0.25">
      <c r="J321" s="21">
        <f>IF(K321&lt;$H$6,IF($E$24=aux!$T$25,(1+K321/$H$6*($B$29*$H$11-1))/$B$29,(2/3+K321/$H$6*($H$11/$B$38-2/3))*$B$38),IF(K321&lt;$H$7,$H$11,IF(K321&lt;$H$8,$H$11*$H$7/K321,$H$11*$H$7*$H$8/K321^2)))</f>
        <v>1.1866619200189894E-2</v>
      </c>
      <c r="K321" s="18">
        <v>7.9499999999999904</v>
      </c>
      <c r="L321" s="19">
        <f>IF($E$24=aux!$T$25,$B$11*$H$3*$B$24*$B$29*J321,MAX($B$11*$H$3*$E$25,$B$11*$H$3*$B$24*J321/$B$38))</f>
        <v>1.5091658872599446E-3</v>
      </c>
      <c r="M321" s="47">
        <f>IF($E$24=aux!$T$26,"",L321*981*K321^2/(4*PI()^2))</f>
        <v>2.3701755182917248</v>
      </c>
      <c r="N321" s="68">
        <f>IF($E$24=aux!$T$26,"",L321*9.81*K321/2*PI())</f>
        <v>0.18488130289566373</v>
      </c>
    </row>
    <row r="322" spans="10:14" x14ac:dyDescent="0.25">
      <c r="J322" s="21">
        <f>IF(K322&lt;$H$6,IF($E$24=aux!$T$25,(1+K322/$H$6*($B$29*$H$11-1))/$B$29,(2/3+K322/$H$6*($H$11/$B$38-2/3))*$B$38),IF(K322&lt;$H$7,$H$11,IF(K322&lt;$H$8,$H$11*$H$7/K322,$H$11*$H$7*$H$8/K322^2)))</f>
        <v>1.1792336946374379E-2</v>
      </c>
      <c r="K322" s="18">
        <v>7.9749999999999899</v>
      </c>
      <c r="L322" s="19">
        <f>IF($E$24=aux!$T$25,$B$11*$H$3*$B$24*$B$29*J322,MAX($B$11*$H$3*$E$25,$B$11*$H$3*$B$24*J322/$B$38))</f>
        <v>1.4997188626612815E-3</v>
      </c>
      <c r="M322" s="47">
        <f>IF($E$24=aux!$T$26,"",L322*981*K322^2/(4*PI()^2))</f>
        <v>2.3701755182917248</v>
      </c>
      <c r="N322" s="68">
        <f>IF($E$24=aux!$T$26,"",L322*9.81*K322/2*PI())</f>
        <v>0.18430173768282471</v>
      </c>
    </row>
    <row r="323" spans="10:14" x14ac:dyDescent="0.25">
      <c r="J323" s="21">
        <f>IF(K323&lt;$H$6,IF($E$24=aux!$T$25,(1+K323/$H$6*($B$29*$H$11-1))/$B$29,(2/3+K323/$H$6*($H$11/$B$38-2/3))*$B$38),IF(K323&lt;$H$7,$H$11,IF(K323&lt;$H$8,$H$11*$H$7/K323,$H$11*$H$7*$H$8/K323^2)))</f>
        <v>1.1718750000000028E-2</v>
      </c>
      <c r="K323" s="18">
        <v>7.9999999999999902</v>
      </c>
      <c r="L323" s="19">
        <f>IF($E$24=aux!$T$25,$B$11*$H$3*$B$24*$B$29*J323,MAX($B$11*$H$3*$E$25,$B$11*$H$3*$B$24*J323/$B$38))</f>
        <v>1.4903602654616664E-3</v>
      </c>
      <c r="M323" s="47">
        <f>IF($E$24=aux!$T$26,"",L323*981*K323^2/(4*PI()^2))</f>
        <v>2.3701755182917248</v>
      </c>
      <c r="N323" s="68">
        <f>IF($E$24=aux!$T$26,"",L323*9.81*K323/2*PI())</f>
        <v>0.18372579475256584</v>
      </c>
    </row>
    <row r="324" spans="10:14" x14ac:dyDescent="0.25">
      <c r="J324" s="21">
        <f>IF(K324&lt;$H$6,IF($E$24=aux!$T$25,(1+K324/$H$6*($B$29*$H$11-1))/$B$29,(2/3+K324/$H$6*($H$11/$B$38-2/3))*$B$38),IF(K324&lt;$H$7,$H$11,IF(K324&lt;$H$8,$H$11*$H$7/K324,$H$11*$H$7*$H$8/K324^2)))</f>
        <v>1.1645849710309518E-2</v>
      </c>
      <c r="K324" s="18">
        <v>8.0249999999999897</v>
      </c>
      <c r="L324" s="19">
        <f>IF($E$24=aux!$T$25,$B$11*$H$3*$B$24*$B$29*J324,MAX($B$11*$H$3*$E$25,$B$11*$H$3*$B$24*J324/$B$38))</f>
        <v>1.4810889954801939E-3</v>
      </c>
      <c r="M324" s="47">
        <f>IF($E$24=aux!$T$26,"",L324*981*K324^2/(4*PI()^2))</f>
        <v>2.3701755182917248</v>
      </c>
      <c r="N324" s="68">
        <f>IF($E$24=aux!$T$26,"",L324*9.81*K324/2*PI())</f>
        <v>0.18315344025177907</v>
      </c>
    </row>
    <row r="325" spans="10:14" x14ac:dyDescent="0.25">
      <c r="J325" s="21">
        <f>IF(K325&lt;$H$6,IF($E$24=aux!$T$25,(1+K325/$H$6*($B$29*$H$11-1))/$B$29,(2/3+K325/$H$6*($H$11/$B$38-2/3))*$B$38),IF(K325&lt;$H$7,$H$11,IF(K325&lt;$H$8,$H$11*$H$7/K325,$H$11*$H$7*$H$8/K325^2)))</f>
        <v>1.1573627560665127E-2</v>
      </c>
      <c r="K325" s="18">
        <v>8.0499999999999901</v>
      </c>
      <c r="L325" s="19">
        <f>IF($E$24=aux!$T$25,$B$11*$H$3*$B$24*$B$29*J325,MAX($B$11*$H$3*$E$25,$B$11*$H$3*$B$24*J325/$B$38))</f>
        <v>1.4719039695929425E-3</v>
      </c>
      <c r="M325" s="47">
        <f>IF($E$24=aux!$T$26,"",L325*981*K325^2/(4*PI()^2))</f>
        <v>2.3701755182917248</v>
      </c>
      <c r="N325" s="68">
        <f>IF($E$24=aux!$T$26,"",L325*9.81*K325/2*PI())</f>
        <v>0.18258464074789155</v>
      </c>
    </row>
    <row r="326" spans="10:14" x14ac:dyDescent="0.25">
      <c r="J326" s="21">
        <f>IF(K326&lt;$H$6,IF($E$24=aux!$T$25,(1+K326/$H$6*($B$29*$H$11-1))/$B$29,(2/3+K326/$H$6*($H$11/$B$38-2/3))*$B$38),IF(K326&lt;$H$7,$H$11,IF(K326&lt;$H$8,$H$11*$H$7/K326,$H$11*$H$7*$H$8/K326^2)))</f>
        <v>1.1502075166061268E-2</v>
      </c>
      <c r="K326" s="18">
        <v>8.0749999999999797</v>
      </c>
      <c r="L326" s="19">
        <f>IF($E$24=aux!$T$25,$B$11*$H$3*$B$24*$B$29*J326,MAX($B$11*$H$3*$E$25,$B$11*$H$3*$B$24*J326/$B$38))</f>
        <v>1.4628041214166246E-3</v>
      </c>
      <c r="M326" s="47">
        <f>IF($E$24=aux!$T$26,"",L326*981*K326^2/(4*PI()^2))</f>
        <v>2.3701755182917248</v>
      </c>
      <c r="N326" s="68">
        <f>IF($E$24=aux!$T$26,"",L326*9.81*K326/2*PI())</f>
        <v>0.18201936322235648</v>
      </c>
    </row>
    <row r="327" spans="10:14" x14ac:dyDescent="0.25">
      <c r="J327" s="21">
        <f>IF(K327&lt;$H$6,IF($E$24=aux!$T$25,(1+K327/$H$6*($B$29*$H$11-1))/$B$29,(2/3+K327/$H$6*($H$11/$B$38-2/3))*$B$38),IF(K327&lt;$H$7,$H$11,IF(K327&lt;$H$8,$H$11*$H$7/K327,$H$11*$H$7*$H$8/K327^2)))</f>
        <v>1.1431184270690469E-2</v>
      </c>
      <c r="K327" s="18">
        <v>8.0999999999999908</v>
      </c>
      <c r="L327" s="19">
        <f>IF($E$24=aux!$T$25,$B$11*$H$3*$B$24*$B$29*J327,MAX($B$11*$H$3*$E$25,$B$11*$H$3*$B$24*J327/$B$38))</f>
        <v>1.453788400999034E-3</v>
      </c>
      <c r="M327" s="47">
        <f>IF($E$24=aux!$T$26,"",L327*981*K327^2/(4*PI()^2))</f>
        <v>2.3701755182917248</v>
      </c>
      <c r="N327" s="68">
        <f>IF($E$24=aux!$T$26,"",L327*9.81*K327/2*PI())</f>
        <v>0.18145757506426252</v>
      </c>
    </row>
    <row r="328" spans="10:14" x14ac:dyDescent="0.25">
      <c r="J328" s="21">
        <f>IF(K328&lt;$H$6,IF($E$24=aux!$T$25,(1+K328/$H$6*($B$29*$H$11-1))/$B$29,(2/3+K328/$H$6*($H$11/$B$38-2/3))*$B$38),IF(K328&lt;$H$7,$H$11,IF(K328&lt;$H$8,$H$11*$H$7/K328,$H$11*$H$7*$H$8/K328^2)))</f>
        <v>1.1360946745562159E-2</v>
      </c>
      <c r="K328" s="18">
        <v>8.1249999999999893</v>
      </c>
      <c r="L328" s="19">
        <f>IF($E$24=aux!$T$25,$B$11*$H$3*$B$24*$B$29*J328,MAX($B$11*$H$3*$E$25,$B$11*$H$3*$B$24*J328/$B$38))</f>
        <v>1.4448557745162097E-3</v>
      </c>
      <c r="M328" s="47">
        <f>IF($E$24=aux!$T$26,"",L328*981*K328^2/(4*PI()^2))</f>
        <v>2.3701755182917248</v>
      </c>
      <c r="N328" s="68">
        <f>IF($E$24=aux!$T$26,"",L328*9.81*K328/2*PI())</f>
        <v>0.18089924406406485</v>
      </c>
    </row>
    <row r="329" spans="10:14" x14ac:dyDescent="0.25">
      <c r="J329" s="21">
        <f>IF(K329&lt;$H$6,IF($E$24=aux!$T$25,(1+K329/$H$6*($B$29*$H$11-1))/$B$29,(2/3+K329/$H$6*($H$11/$B$38-2/3))*$B$38),IF(K329&lt;$H$7,$H$11,IF(K329&lt;$H$8,$H$11*$H$7/K329,$H$11*$H$7*$H$8/K329^2)))</f>
        <v>1.1291354586171908E-2</v>
      </c>
      <c r="K329" s="18">
        <v>8.1499999999999808</v>
      </c>
      <c r="L329" s="19">
        <f>IF($E$24=aux!$T$25,$B$11*$H$3*$B$24*$B$29*J329,MAX($B$11*$H$3*$E$25,$B$11*$H$3*$B$24*J329/$B$38))</f>
        <v>1.4360052239760152E-3</v>
      </c>
      <c r="M329" s="47">
        <f>IF($E$24=aux!$T$26,"",L329*981*K329^2/(4*PI()^2))</f>
        <v>2.3701755182917248</v>
      </c>
      <c r="N329" s="68">
        <f>IF($E$24=aux!$T$26,"",L329*9.81*K329/2*PI())</f>
        <v>0.18034433840742681</v>
      </c>
    </row>
    <row r="330" spans="10:14" x14ac:dyDescent="0.25">
      <c r="J330" s="21">
        <f>IF(K330&lt;$H$6,IF($E$24=aux!$T$25,(1+K330/$H$6*($B$29*$H$11-1))/$B$29,(2/3+K330/$H$6*($H$11/$B$38-2/3))*$B$38),IF(K330&lt;$H$7,$H$11,IF(K330&lt;$H$8,$H$11*$H$7/K330,$H$11*$H$7*$H$8/K330^2)))</f>
        <v>1.1222399910220858E-2</v>
      </c>
      <c r="K330" s="18">
        <v>8.1749999999999794</v>
      </c>
      <c r="L330" s="19">
        <f>IF($E$24=aux!$T$25,$B$11*$H$3*$B$24*$B$29*J330,MAX($B$11*$H$3*$E$25,$B$11*$H$3*$B$24*J330/$B$38))</f>
        <v>1.4272357469281023E-3</v>
      </c>
      <c r="M330" s="47">
        <f>IF($E$24=aux!$T$26,"",L330*981*K330^2/(4*PI()^2))</f>
        <v>2.3701755182917248</v>
      </c>
      <c r="N330" s="68">
        <f>IF($E$24=aux!$T$26,"",L330*9.81*K330/2*PI())</f>
        <v>0.17979282666917784</v>
      </c>
    </row>
    <row r="331" spans="10:14" x14ac:dyDescent="0.25">
      <c r="J331" s="21">
        <f>IF(K331&lt;$H$6,IF($E$24=aux!$T$25,(1+K331/$H$6*($B$29*$H$11-1))/$B$29,(2/3+K331/$H$6*($H$11/$B$38-2/3))*$B$38),IF(K331&lt;$H$7,$H$11,IF(K331&lt;$H$8,$H$11*$H$7/K331,$H$11*$H$7*$H$8/K331^2)))</f>
        <v>1.1154074955383755E-2</v>
      </c>
      <c r="K331" s="18">
        <v>8.1999999999999797</v>
      </c>
      <c r="L331" s="19">
        <f>IF($E$24=aux!$T$25,$B$11*$H$3*$B$24*$B$29*J331,MAX($B$11*$H$3*$E$25,$B$11*$H$3*$B$24*J331/$B$38))</f>
        <v>1.4185463561800548E-3</v>
      </c>
      <c r="M331" s="47">
        <f>IF($E$24=aux!$T$26,"",L331*981*K331^2/(4*PI()^2))</f>
        <v>2.3701755182917243</v>
      </c>
      <c r="N331" s="68">
        <f>IF($E$24=aux!$T$26,"",L331*9.81*K331/2*PI())</f>
        <v>0.17924467780738151</v>
      </c>
    </row>
    <row r="332" spans="10:14" x14ac:dyDescent="0.25">
      <c r="J332" s="21">
        <f>IF(K332&lt;$H$6,IF($E$24=aux!$T$25,(1+K332/$H$6*($B$29*$H$11-1))/$B$29,(2/3+K332/$H$6*($H$11/$B$38-2/3))*$B$38),IF(K332&lt;$H$7,$H$11,IF(K332&lt;$H$8,$H$11*$H$7/K332,$H$11*$H$7*$H$8/K332^2)))</f>
        <v>1.1086372077124219E-2</v>
      </c>
      <c r="K332" s="18">
        <v>8.2249999999999908</v>
      </c>
      <c r="L332" s="19">
        <f>IF($E$24=aux!$T$25,$B$11*$H$3*$B$24*$B$29*J332,MAX($B$11*$H$3*$E$25,$B$11*$H$3*$B$24*J332/$B$38))</f>
        <v>1.4099360795195406E-3</v>
      </c>
      <c r="M332" s="47">
        <f>IF($E$24=aux!$T$26,"",L332*981*K332^2/(4*PI()^2))</f>
        <v>2.3701755182917243</v>
      </c>
      <c r="N332" s="68">
        <f>IF($E$24=aux!$T$26,"",L332*9.81*K332/2*PI())</f>
        <v>0.1786998611575108</v>
      </c>
    </row>
    <row r="333" spans="10:14" x14ac:dyDescent="0.25">
      <c r="J333" s="21">
        <f>IF(K333&lt;$H$6,IF($E$24=aux!$T$25,(1+K333/$H$6*($B$29*$H$11-1))/$B$29,(2/3+K333/$H$6*($H$11/$B$38-2/3))*$B$38),IF(K333&lt;$H$7,$H$11,IF(K333&lt;$H$8,$H$11*$H$7/K333,$H$11*$H$7*$H$8/K333^2)))</f>
        <v>1.1019283746556526E-2</v>
      </c>
      <c r="K333" s="18">
        <v>8.2499999999999805</v>
      </c>
      <c r="L333" s="19">
        <f>IF($E$24=aux!$T$25,$B$11*$H$3*$B$24*$B$29*J333,MAX($B$11*$H$3*$E$25,$B$11*$H$3*$B$24*J333/$B$38))</f>
        <v>1.4014039594423783E-3</v>
      </c>
      <c r="M333" s="47">
        <f>IF($E$24=aux!$T$26,"",L333*981*K333^2/(4*PI()^2))</f>
        <v>2.3701755182917248</v>
      </c>
      <c r="N333" s="68">
        <f>IF($E$24=aux!$T$26,"",L333*9.81*K333/2*PI())</f>
        <v>0.1781583464267307</v>
      </c>
    </row>
    <row r="334" spans="10:14" x14ac:dyDescent="0.25">
      <c r="J334" s="21">
        <f>IF(K334&lt;$H$6,IF($E$24=aux!$T$25,(1+K334/$H$6*($B$29*$H$11-1))/$B$29,(2/3+K334/$H$6*($H$11/$B$38-2/3))*$B$38),IF(K334&lt;$H$7,$H$11,IF(K334&lt;$H$8,$H$11*$H$7/K334,$H$11*$H$7*$H$8/K334^2)))</f>
        <v>1.0952802548352111E-2</v>
      </c>
      <c r="K334" s="18">
        <v>8.2749999999999808</v>
      </c>
      <c r="L334" s="19">
        <f>IF($E$24=aux!$T$25,$B$11*$H$3*$B$24*$B$29*J334,MAX($B$11*$H$3*$E$25,$B$11*$H$3*$B$24*J334/$B$38))</f>
        <v>1.3929490528862916E-3</v>
      </c>
      <c r="M334" s="47">
        <f>IF($E$24=aux!$T$26,"",L334*981*K334^2/(4*PI()^2))</f>
        <v>2.3701755182917252</v>
      </c>
      <c r="N334" s="68">
        <f>IF($E$24=aux!$T$26,"",L334*9.81*K334/2*PI())</f>
        <v>0.17762010368828138</v>
      </c>
    </row>
    <row r="335" spans="10:14" x14ac:dyDescent="0.25">
      <c r="J335" s="21">
        <f>IF(K335&lt;$H$6,IF($E$24=aux!$T$25,(1+K335/$H$6*($B$29*$H$11-1))/$B$29,(2/3+K335/$H$6*($H$11/$B$38-2/3))*$B$38),IF(K335&lt;$H$7,$H$11,IF(K335&lt;$H$8,$H$11*$H$7/K335,$H$11*$H$7*$H$8/K335^2)))</f>
        <v>1.0886921178690719E-2</v>
      </c>
      <c r="K335" s="18">
        <v>8.2999999999999794</v>
      </c>
      <c r="L335" s="19">
        <f>IF($E$24=aux!$T$25,$B$11*$H$3*$B$24*$B$29*J335,MAX($B$11*$H$3*$E$25,$B$11*$H$3*$B$24*J335/$B$38))</f>
        <v>1.3845704309703422E-3</v>
      </c>
      <c r="M335" s="47">
        <f>IF($E$24=aux!$T$26,"",L335*981*K335^2/(4*PI()^2))</f>
        <v>2.3701755182917248</v>
      </c>
      <c r="N335" s="68">
        <f>IF($E$24=aux!$T$26,"",L335*9.81*K335/2*PI())</f>
        <v>0.17708510337596728</v>
      </c>
    </row>
    <row r="336" spans="10:14" x14ac:dyDescent="0.25">
      <c r="J336" s="21">
        <f>IF(K336&lt;$H$6,IF($E$24=aux!$T$25,(1+K336/$H$6*($B$29*$H$11-1))/$B$29,(2/3+K336/$H$6*($H$11/$B$38-2/3))*$B$38),IF(K336&lt;$H$7,$H$11,IF(K336&lt;$H$8,$H$11*$H$7/K336,$H$11*$H$7*$H$8/K336^2)))</f>
        <v>1.0821632443254117E-2</v>
      </c>
      <c r="K336" s="18">
        <v>8.3249999999999797</v>
      </c>
      <c r="L336" s="19">
        <f>IF($E$24=aux!$T$25,$B$11*$H$3*$B$24*$B$29*J336,MAX($B$11*$H$3*$E$25,$B$11*$H$3*$B$24*J336/$B$38))</f>
        <v>1.3762671787397758E-3</v>
      </c>
      <c r="M336" s="47">
        <f>IF($E$24=aux!$T$26,"",L336*981*K336^2/(4*PI()^2))</f>
        <v>2.3701755182917248</v>
      </c>
      <c r="N336" s="68">
        <f>IF($E$24=aux!$T$26,"",L336*9.81*K336/2*PI())</f>
        <v>0.17655331627874216</v>
      </c>
    </row>
    <row r="337" spans="10:14" x14ac:dyDescent="0.25">
      <c r="J337" s="21">
        <f>IF(K337&lt;$H$6,IF($E$24=aux!$T$25,(1+K337/$H$6*($B$29*$H$11-1))/$B$29,(2/3+K337/$H$6*($H$11/$B$38-2/3))*$B$38),IF(K337&lt;$H$7,$H$11,IF(K337&lt;$H$8,$H$11*$H$7/K337,$H$11*$H$7*$H$8/K337^2)))</f>
        <v>1.0756929255261982E-2</v>
      </c>
      <c r="K337" s="18">
        <v>8.3499999999999801</v>
      </c>
      <c r="L337" s="19">
        <f>IF($E$24=aux!$T$25,$B$11*$H$3*$B$24*$B$29*J337,MAX($B$11*$H$3*$E$25,$B$11*$H$3*$B$24*J337/$B$38))</f>
        <v>1.3680383949162304E-3</v>
      </c>
      <c r="M337" s="47">
        <f>IF($E$24=aux!$T$26,"",L337*981*K337^2/(4*PI()^2))</f>
        <v>2.3701755182917252</v>
      </c>
      <c r="N337" s="68">
        <f>IF($E$24=aux!$T$26,"",L337*9.81*K337/2*PI())</f>
        <v>0.17602471353539265</v>
      </c>
    </row>
    <row r="338" spans="10:14" x14ac:dyDescent="0.25">
      <c r="J338" s="21">
        <f>IF(K338&lt;$H$6,IF($E$24=aux!$T$25,(1+K338/$H$6*($B$29*$H$11-1))/$B$29,(2/3+K338/$H$6*($H$11/$B$38-2/3))*$B$38),IF(K338&lt;$H$7,$H$11,IF(K338&lt;$H$8,$H$11*$H$7/K338,$H$11*$H$7*$H$8/K338^2)))</f>
        <v>1.0692804633548724E-2</v>
      </c>
      <c r="K338" s="18">
        <v>8.3749999999999805</v>
      </c>
      <c r="L338" s="19">
        <f>IF($E$24=aux!$T$25,$B$11*$H$3*$B$24*$B$29*J338,MAX($B$11*$H$3*$E$25,$B$11*$H$3*$B$24*J338/$B$38))</f>
        <v>1.359883191653152E-3</v>
      </c>
      <c r="M338" s="47">
        <f>IF($E$24=aux!$T$26,"",L338*981*K338^2/(4*PI()^2))</f>
        <v>2.3701755182917248</v>
      </c>
      <c r="N338" s="68">
        <f>IF($E$24=aux!$T$26,"",L338*9.81*K338/2*PI())</f>
        <v>0.17549926662931681</v>
      </c>
    </row>
    <row r="339" spans="10:14" x14ac:dyDescent="0.25">
      <c r="J339" s="21">
        <f>IF(K339&lt;$H$6,IF($E$24=aux!$T$25,(1+K339/$H$6*($B$29*$H$11-1))/$B$29,(2/3+K339/$H$6*($H$11/$B$38-2/3))*$B$38),IF(K339&lt;$H$7,$H$11,IF(K339&lt;$H$8,$H$11*$H$7/K339,$H$11*$H$7*$H$8/K339^2)))</f>
        <v>1.062925170068032E-2</v>
      </c>
      <c r="K339" s="18">
        <v>8.3999999999999808</v>
      </c>
      <c r="L339" s="19">
        <f>IF($E$24=aux!$T$25,$B$11*$H$3*$B$24*$B$29*J339,MAX($B$11*$H$3*$E$25,$B$11*$H$3*$B$24*J339/$B$38))</f>
        <v>1.3518006942962988E-3</v>
      </c>
      <c r="M339" s="47">
        <f>IF($E$24=aux!$T$26,"",L339*981*K339^2/(4*PI()^2))</f>
        <v>2.3701755182917243</v>
      </c>
      <c r="N339" s="68">
        <f>IF($E$24=aux!$T$26,"",L339*9.81*K339/2*PI())</f>
        <v>0.17497694738339623</v>
      </c>
    </row>
    <row r="340" spans="10:14" x14ac:dyDescent="0.25">
      <c r="J340" s="21">
        <f>IF(K340&lt;$H$6,IF($E$24=aux!$T$25,(1+K340/$H$6*($B$29*$H$11-1))/$B$29,(2/3+K340/$H$6*($H$11/$B$38-2/3))*$B$38),IF(K340&lt;$H$7,$H$11,IF(K340&lt;$H$8,$H$11*$H$7/K340,$H$11*$H$7*$H$8/K340^2)))</f>
        <v>1.0566263681110214E-2</v>
      </c>
      <c r="K340" s="18">
        <v>8.4249999999999794</v>
      </c>
      <c r="L340" s="19">
        <f>IF($E$24=aux!$T$25,$B$11*$H$3*$B$24*$B$29*J340,MAX($B$11*$H$3*$E$25,$B$11*$H$3*$B$24*J340/$B$38))</f>
        <v>1.3437900411492135E-3</v>
      </c>
      <c r="M340" s="47">
        <f>IF($E$24=aux!$T$26,"",L340*981*K340^2/(4*PI()^2))</f>
        <v>2.3701755182917248</v>
      </c>
      <c r="N340" s="68">
        <f>IF($E$24=aux!$T$26,"",L340*9.81*K340/2*PI())</f>
        <v>0.1744577279549589</v>
      </c>
    </row>
    <row r="341" spans="10:14" x14ac:dyDescent="0.25">
      <c r="J341" s="21">
        <f>IF(K341&lt;$H$6,IF($E$24=aux!$T$25,(1+K341/$H$6*($B$29*$H$11-1))/$B$29,(2/3+K341/$H$6*($H$11/$B$38-2/3))*$B$38),IF(K341&lt;$H$7,$H$11,IF(K341&lt;$H$8,$H$11*$H$7/K341,$H$11*$H$7*$H$8/K341^2)))</f>
        <v>1.0503833899373321E-2</v>
      </c>
      <c r="K341" s="18">
        <v>8.4499999999999797</v>
      </c>
      <c r="L341" s="19">
        <f>IF($E$24=aux!$T$25,$B$11*$H$3*$B$24*$B$29*J341,MAX($B$11*$H$3*$E$25,$B$11*$H$3*$B$24*J341/$B$38))</f>
        <v>1.3358503832435402E-3</v>
      </c>
      <c r="M341" s="47">
        <f>IF($E$24=aux!$T$26,"",L341*981*K341^2/(4*PI()^2))</f>
        <v>2.3701755182917248</v>
      </c>
      <c r="N341" s="68">
        <f>IF($E$24=aux!$T$26,"",L341*9.81*K341/2*PI())</f>
        <v>0.17394158083083178</v>
      </c>
    </row>
    <row r="342" spans="10:14" x14ac:dyDescent="0.25">
      <c r="J342" s="21">
        <f>IF(K342&lt;$H$6,IF($E$24=aux!$T$25,(1+K342/$H$6*($B$29*$H$11-1))/$B$29,(2/3+K342/$H$6*($H$11/$B$38-2/3))*$B$38),IF(K342&lt;$H$7,$H$11,IF(K342&lt;$H$8,$H$11*$H$7/K342,$H$11*$H$7*$H$8/K342^2)))</f>
        <v>1.0441955778317328E-2</v>
      </c>
      <c r="K342" s="18">
        <v>8.4749999999999801</v>
      </c>
      <c r="L342" s="19">
        <f>IF($E$24=aux!$T$25,$B$11*$H$3*$B$24*$B$29*J342,MAX($B$11*$H$3*$E$25,$B$11*$H$3*$B$24*J342/$B$38))</f>
        <v>1.3279808841140869E-3</v>
      </c>
      <c r="M342" s="47">
        <f>IF($E$24=aux!$T$26,"",L342*981*K342^2/(4*PI()^2))</f>
        <v>2.3701755182917248</v>
      </c>
      <c r="N342" s="68">
        <f>IF($E$24=aux!$T$26,"",L342*9.81*K342/2*PI())</f>
        <v>0.17342847882248122</v>
      </c>
    </row>
    <row r="343" spans="10:14" x14ac:dyDescent="0.25">
      <c r="J343" s="21">
        <f>IF(K343&lt;$H$6,IF($E$24=aux!$T$25,(1+K343/$H$6*($B$29*$H$11-1))/$B$29,(2/3+K343/$H$6*($H$11/$B$38-2/3))*$B$38),IF(K343&lt;$H$7,$H$11,IF(K343&lt;$H$8,$H$11*$H$7/K343,$H$11*$H$7*$H$8/K343^2)))</f>
        <v>1.0380622837370288E-2</v>
      </c>
      <c r="K343" s="18">
        <v>8.4999999999999805</v>
      </c>
      <c r="L343" s="19">
        <f>IF($E$24=aux!$T$25,$B$11*$H$3*$B$24*$B$29*J343,MAX($B$11*$H$3*$E$25,$B$11*$H$3*$B$24*J343/$B$38))</f>
        <v>1.3201807195785029E-3</v>
      </c>
      <c r="M343" s="47">
        <f>IF($E$24=aux!$T$26,"",L343*981*K343^2/(4*PI()^2))</f>
        <v>2.3701755182917243</v>
      </c>
      <c r="N343" s="68">
        <f>IF($E$24=aux!$T$26,"",L343*9.81*K343/2*PI())</f>
        <v>0.17291839506123857</v>
      </c>
    </row>
    <row r="344" spans="10:14" x14ac:dyDescent="0.25">
      <c r="J344" s="21">
        <f>IF(K344&lt;$H$6,IF($E$24=aux!$T$25,(1+K344/$H$6*($B$29*$H$11-1))/$B$29,(2/3+K344/$H$6*($H$11/$B$38-2/3))*$B$38),IF(K344&lt;$H$7,$H$11,IF(K344&lt;$H$8,$H$11*$H$7/K344,$H$11*$H$7*$H$8/K344^2)))</f>
        <v>1.0319828690843779E-2</v>
      </c>
      <c r="K344" s="18">
        <v>8.5249999999999808</v>
      </c>
      <c r="L344" s="19">
        <f>IF($E$24=aux!$T$25,$B$11*$H$3*$B$24*$B$29*J344,MAX($B$11*$H$3*$E$25,$B$11*$H$3*$B$24*J344/$B$38))</f>
        <v>1.3124490775214778E-3</v>
      </c>
      <c r="M344" s="47">
        <f>IF($E$24=aux!$T$26,"",L344*981*K344^2/(4*PI()^2))</f>
        <v>2.3701755182917243</v>
      </c>
      <c r="N344" s="68">
        <f>IF($E$24=aux!$T$26,"",L344*9.81*K344/2*PI())</f>
        <v>0.17241130299361035</v>
      </c>
    </row>
    <row r="345" spans="10:14" x14ac:dyDescent="0.25">
      <c r="J345" s="21">
        <f>IF(K345&lt;$H$6,IF($E$24=aux!$T$25,(1+K345/$H$6*($B$29*$H$11-1))/$B$29,(2/3+K345/$H$6*($H$11/$B$38-2/3))*$B$38),IF(K345&lt;$H$7,$H$11,IF(K345&lt;$H$8,$H$11*$H$7/K345,$H$11*$H$7*$H$8/K345^2)))</f>
        <v>1.0259567046270696E-2</v>
      </c>
      <c r="K345" s="18">
        <v>8.5499999999999794</v>
      </c>
      <c r="L345" s="19">
        <f>IF($E$24=aux!$T$25,$B$11*$H$3*$B$24*$B$29*J345,MAX($B$11*$H$3*$E$25,$B$11*$H$3*$B$24*J345/$B$38))</f>
        <v>1.304785157683347E-3</v>
      </c>
      <c r="M345" s="47">
        <f>IF($E$24=aux!$T$26,"",L345*981*K345^2/(4*PI()^2))</f>
        <v>2.3701755182917248</v>
      </c>
      <c r="N345" s="68">
        <f>IF($E$24=aux!$T$26,"",L345*9.81*K345/2*PI())</f>
        <v>0.17190717637667</v>
      </c>
    </row>
    <row r="346" spans="10:14" x14ac:dyDescent="0.25">
      <c r="J346" s="21">
        <f>IF(K346&lt;$H$6,IF($E$24=aux!$T$25,(1+K346/$H$6*($B$29*$H$11-1))/$B$29,(2/3+K346/$H$6*($H$11/$B$38-2/3))*$B$38),IF(K346&lt;$H$7,$H$11,IF(K346&lt;$H$8,$H$11*$H$7/K346,$H$11*$H$7*$H$8/K346^2)))</f>
        <v>1.0199831702776951E-2</v>
      </c>
      <c r="K346" s="18">
        <v>8.5749999999999797</v>
      </c>
      <c r="L346" s="19">
        <f>IF($E$24=aux!$T$25,$B$11*$H$3*$B$24*$B$29*J346,MAX($B$11*$H$3*$E$25,$B$11*$H$3*$B$24*J346/$B$38))</f>
        <v>1.2971881714530082E-3</v>
      </c>
      <c r="M346" s="47">
        <f>IF($E$24=aux!$T$26,"",L346*981*K346^2/(4*PI()^2))</f>
        <v>2.3701755182917243</v>
      </c>
      <c r="N346" s="68">
        <f>IF($E$24=aux!$T$26,"",L346*9.81*K346/2*PI())</f>
        <v>0.17140598927353096</v>
      </c>
    </row>
    <row r="347" spans="10:14" x14ac:dyDescent="0.25">
      <c r="J347" s="21">
        <f>IF(K347&lt;$H$6,IF($E$24=aux!$T$25,(1+K347/$H$6*($B$29*$H$11-1))/$B$29,(2/3+K347/$H$6*($H$11/$B$38-2/3))*$B$38),IF(K347&lt;$H$7,$H$11,IF(K347&lt;$H$8,$H$11*$H$7/K347,$H$11*$H$7*$H$8/K347^2)))</f>
        <v>1.0140616549486257E-2</v>
      </c>
      <c r="K347" s="18">
        <v>8.5999999999999801</v>
      </c>
      <c r="L347" s="19">
        <f>IF($E$24=aux!$T$25,$B$11*$H$3*$B$24*$B$29*J347,MAX($B$11*$H$3*$E$25,$B$11*$H$3*$B$24*J347/$B$38))</f>
        <v>1.289657341665047E-3</v>
      </c>
      <c r="M347" s="47">
        <f>IF($E$24=aux!$T$26,"",L347*981*K347^2/(4*PI()^2))</f>
        <v>2.3701755182917252</v>
      </c>
      <c r="N347" s="68">
        <f>IF($E$24=aux!$T$26,"",L347*9.81*K347/2*PI())</f>
        <v>0.17090771604889868</v>
      </c>
    </row>
    <row r="348" spans="10:14" x14ac:dyDescent="0.25">
      <c r="J348" s="21">
        <f>IF(K348&lt;$H$6,IF($E$24=aux!$T$25,(1+K348/$H$6*($B$29*$H$11-1))/$B$29,(2/3+K348/$H$6*($H$11/$B$38-2/3))*$B$38),IF(K348&lt;$H$7,$H$11,IF(K348&lt;$H$8,$H$11*$H$7/K348,$H$11*$H$7*$H$8/K348^2)))</f>
        <v>1.0081915563957197E-2</v>
      </c>
      <c r="K348" s="18">
        <v>8.6249999999999805</v>
      </c>
      <c r="L348" s="19">
        <f>IF($E$24=aux!$T$25,$B$11*$H$3*$B$24*$B$29*J348,MAX($B$11*$H$3*$E$25,$B$11*$H$3*$B$24*J348/$B$38))</f>
        <v>1.2821919024009658E-3</v>
      </c>
      <c r="M348" s="47">
        <f>IF($E$24=aux!$T$26,"",L348*981*K348^2/(4*PI()^2))</f>
        <v>2.3701755182917243</v>
      </c>
      <c r="N348" s="68">
        <f>IF($E$24=aux!$T$26,"",L348*9.81*K348/2*PI())</f>
        <v>0.17041233136469894</v>
      </c>
    </row>
    <row r="349" spans="10:14" x14ac:dyDescent="0.25">
      <c r="J349" s="21">
        <f>IF(K349&lt;$H$6,IF($E$24=aux!$T$25,(1+K349/$H$6*($B$29*$H$11-1))/$B$29,(2/3+K349/$H$6*($H$11/$B$38-2/3))*$B$38),IF(K349&lt;$H$7,$H$11,IF(K349&lt;$H$8,$H$11*$H$7/K349,$H$11*$H$7*$H$8/K349^2)))</f>
        <v>1.0023722810651921E-2</v>
      </c>
      <c r="K349" s="18">
        <v>8.6499999999999808</v>
      </c>
      <c r="L349" s="19">
        <f>IF($E$24=aux!$T$25,$B$11*$H$3*$B$24*$B$29*J349,MAX($B$11*$H$3*$E$25,$B$11*$H$3*$B$24*J349/$B$38))</f>
        <v>1.2747910987944381E-3</v>
      </c>
      <c r="M349" s="47">
        <f>IF($E$24=aux!$T$26,"",L349*981*K349^2/(4*PI()^2))</f>
        <v>2.3701755182917248</v>
      </c>
      <c r="N349" s="68">
        <f>IF($E$24=aux!$T$26,"",L349*9.81*K349/2*PI())</f>
        <v>0.16991981017578361</v>
      </c>
    </row>
    <row r="350" spans="10:14" x14ac:dyDescent="0.25">
      <c r="J350" s="21">
        <f>IF(K350&lt;$H$6,IF($E$24=aux!$T$25,(1+K350/$H$6*($B$29*$H$11-1))/$B$29,(2/3+K350/$H$6*($H$11/$B$38-2/3))*$B$38),IF(K350&lt;$H$7,$H$11,IF(K350&lt;$H$8,$H$11*$H$7/K350,$H$11*$H$7*$H$8/K350^2)))</f>
        <v>9.9660324394356386E-3</v>
      </c>
      <c r="K350" s="18">
        <v>8.6749999999999794</v>
      </c>
      <c r="L350" s="19">
        <f>IF($E$24=aux!$T$25,$B$11*$H$3*$B$24*$B$29*J350,MAX($B$11*$H$3*$E$25,$B$11*$H$3*$B$24*J350/$B$38))</f>
        <v>1.267454186840477E-3</v>
      </c>
      <c r="M350" s="47">
        <f>IF($E$24=aux!$T$26,"",L350*981*K350^2/(4*PI()^2))</f>
        <v>2.3701755182917248</v>
      </c>
      <c r="N350" s="68">
        <f>IF($E$24=aux!$T$26,"",L350*9.81*K350/2*PI())</f>
        <v>0.16943012772570934</v>
      </c>
    </row>
    <row r="351" spans="10:14" x14ac:dyDescent="0.25">
      <c r="J351" s="21">
        <f>IF(K351&lt;$H$6,IF($E$24=aux!$T$25,(1+K351/$H$6*($B$29*$H$11-1))/$B$29,(2/3+K351/$H$6*($H$11/$B$38-2/3))*$B$38),IF(K351&lt;$H$7,$H$11,IF(K351&lt;$H$8,$H$11*$H$7/K351,$H$11*$H$7*$H$8/K351^2)))</f>
        <v>9.9088386841062696E-3</v>
      </c>
      <c r="K351" s="18">
        <v>8.6999999999999797</v>
      </c>
      <c r="L351" s="19">
        <f>IF($E$24=aux!$T$25,$B$11*$H$3*$B$24*$B$29*J351,MAX($B$11*$H$3*$E$25,$B$11*$H$3*$B$24*J351/$B$38))</f>
        <v>1.2601804332084405E-3</v>
      </c>
      <c r="M351" s="47">
        <f>IF($E$24=aux!$T$26,"",L351*981*K351^2/(4*PI()^2))</f>
        <v>2.3701755182917248</v>
      </c>
      <c r="N351" s="68">
        <f>IF($E$24=aux!$T$26,"",L351*9.81*K351/2*PI())</f>
        <v>0.16894325954258946</v>
      </c>
    </row>
    <row r="352" spans="10:14" x14ac:dyDescent="0.25">
      <c r="J352" s="21">
        <f>IF(K352&lt;$H$6,IF($E$24=aux!$T$25,(1+K352/$H$6*($B$29*$H$11-1))/$B$29,(2/3+K352/$H$6*($H$11/$B$38-2/3))*$B$38),IF(K352&lt;$H$7,$H$11,IF(K352&lt;$H$8,$H$11*$H$7/K352,$H$11*$H$7*$H$8/K352^2)))</f>
        <v>9.8521358609535668E-3</v>
      </c>
      <c r="K352" s="18">
        <v>8.7249999999999801</v>
      </c>
      <c r="L352" s="19">
        <f>IF($E$24=aux!$T$25,$B$11*$H$3*$B$24*$B$29*J352,MAX($B$11*$H$3*$E$25,$B$11*$H$3*$B$24*J352/$B$38))</f>
        <v>1.2529691150587839E-3</v>
      </c>
      <c r="M352" s="47">
        <f>IF($E$24=aux!$T$26,"",L352*981*K352^2/(4*PI()^2))</f>
        <v>2.3701755182917243</v>
      </c>
      <c r="N352" s="68">
        <f>IF($E$24=aux!$T$26,"",L352*9.81*K352/2*PI())</f>
        <v>0.16845918143501754</v>
      </c>
    </row>
    <row r="353" spans="10:14" x14ac:dyDescent="0.25">
      <c r="J353" s="21">
        <f>IF(K353&lt;$H$6,IF($E$24=aux!$T$25,(1+K353/$H$6*($B$29*$H$11-1))/$B$29,(2/3+K353/$H$6*($H$11/$B$38-2/3))*$B$38),IF(K353&lt;$H$7,$H$11,IF(K353&lt;$H$8,$H$11*$H$7/K353,$H$11*$H$7*$H$8/K353^2)))</f>
        <v>9.7959183673469816E-3</v>
      </c>
      <c r="K353" s="18">
        <v>8.7499999999999805</v>
      </c>
      <c r="L353" s="19">
        <f>IF($E$24=aux!$T$25,$B$11*$H$3*$B$24*$B$29*J353,MAX($B$11*$H$3*$E$25,$B$11*$H$3*$B$24*J353/$B$38))</f>
        <v>1.2458195198634689E-3</v>
      </c>
      <c r="M353" s="47">
        <f>IF($E$24=aux!$T$26,"",L353*981*K353^2/(4*PI()^2))</f>
        <v>2.3701755182917248</v>
      </c>
      <c r="N353" s="68">
        <f>IF($E$24=aux!$T$26,"",L353*9.81*K353/2*PI())</f>
        <v>0.16797786948806034</v>
      </c>
    </row>
    <row r="354" spans="10:14" x14ac:dyDescent="0.25">
      <c r="J354" s="21">
        <f>IF(K354&lt;$H$6,IF($E$24=aux!$T$25,(1+K354/$H$6*($B$29*$H$11-1))/$B$29,(2/3+K354/$H$6*($H$11/$B$38-2/3))*$B$38),IF(K354&lt;$H$7,$H$11,IF(K354&lt;$H$8,$H$11*$H$7/K354,$H$11*$H$7*$H$8/K354^2)))</f>
        <v>9.7401806803516632E-3</v>
      </c>
      <c r="K354" s="18">
        <v>8.7749999999999808</v>
      </c>
      <c r="L354" s="19">
        <f>IF($E$24=aux!$T$25,$B$11*$H$3*$B$24*$B$29*J354,MAX($B$11*$H$3*$E$25,$B$11*$H$3*$B$24*J354/$B$38))</f>
        <v>1.238730945229949E-3</v>
      </c>
      <c r="M354" s="47">
        <f>IF($E$24=aux!$T$26,"",L354*981*K354^2/(4*PI()^2))</f>
        <v>2.3701755182917248</v>
      </c>
      <c r="N354" s="68">
        <f>IF($E$24=aux!$T$26,"",L354*9.81*K354/2*PI())</f>
        <v>0.16749930005931943</v>
      </c>
    </row>
    <row r="355" spans="10:14" x14ac:dyDescent="0.25">
      <c r="J355" s="21">
        <f>IF(K355&lt;$H$6,IF($E$24=aux!$T$25,(1+K355/$H$6*($B$29*$H$11-1))/$B$29,(2/3+K355/$H$6*($H$11/$B$38-2/3))*$B$38),IF(K355&lt;$H$7,$H$11,IF(K355&lt;$H$8,$H$11*$H$7/K355,$H$11*$H$7*$H$8/K355^2)))</f>
        <v>9.6849173553719449E-3</v>
      </c>
      <c r="K355" s="18">
        <v>8.7999999999999794</v>
      </c>
      <c r="L355" s="19">
        <f>IF($E$24=aux!$T$25,$B$11*$H$3*$B$24*$B$29*J355,MAX($B$11*$H$3*$E$25,$B$11*$H$3*$B$24*J355/$B$38))</f>
        <v>1.2317026987286525E-3</v>
      </c>
      <c r="M355" s="47">
        <f>IF($E$24=aux!$T$26,"",L355*981*K355^2/(4*PI()^2))</f>
        <v>2.3701755182917243</v>
      </c>
      <c r="N355" s="68">
        <f>IF($E$24=aux!$T$26,"",L355*9.81*K355/2*PI())</f>
        <v>0.16702344977506003</v>
      </c>
    </row>
    <row r="356" spans="10:14" x14ac:dyDescent="0.25">
      <c r="J356" s="21">
        <f>IF(K356&lt;$H$6,IF($E$24=aux!$T$25,(1+K356/$H$6*($B$29*$H$11-1))/$B$29,(2/3+K356/$H$6*($H$11/$B$38-2/3))*$B$38),IF(K356&lt;$H$7,$H$11,IF(K356&lt;$H$8,$H$11*$H$7/K356,$H$11*$H$7*$H$8/K356^2)))</f>
        <v>9.6301230248216872E-3</v>
      </c>
      <c r="K356" s="18">
        <v>8.8249999999999797</v>
      </c>
      <c r="L356" s="19">
        <f>IF($E$24=aux!$T$25,$B$11*$H$3*$B$24*$B$29*J356,MAX($B$11*$H$3*$E$25,$B$11*$H$3*$B$24*J356/$B$38))</f>
        <v>1.2247340977238801E-3</v>
      </c>
      <c r="M356" s="47">
        <f>IF($E$24=aux!$T$26,"",L356*981*K356^2/(4*PI()^2))</f>
        <v>2.3701755182917248</v>
      </c>
      <c r="N356" s="68">
        <f>IF($E$24=aux!$T$26,"",L356*9.81*K356/2*PI())</f>
        <v>0.16655029552640549</v>
      </c>
    </row>
    <row r="357" spans="10:14" x14ac:dyDescent="0.25">
      <c r="J357" s="21">
        <f>IF(K357&lt;$H$6,IF($E$24=aux!$T$25,(1+K357/$H$6*($B$29*$H$11-1))/$B$29,(2/3+K357/$H$6*($H$11/$B$38-2/3))*$B$38),IF(K357&lt;$H$7,$H$11,IF(K357&lt;$H$8,$H$11*$H$7/K357,$H$11*$H$7*$H$8/K357^2)))</f>
        <v>9.5757923968208796E-3</v>
      </c>
      <c r="K357" s="18">
        <v>8.8499999999999801</v>
      </c>
      <c r="L357" s="19">
        <f>IF($E$24=aux!$T$25,$B$11*$H$3*$B$24*$B$29*J357,MAX($B$11*$H$3*$E$25,$B$11*$H$3*$B$24*J357/$B$38))</f>
        <v>1.2178244692080417E-3</v>
      </c>
      <c r="M357" s="47">
        <f>IF($E$24=aux!$T$26,"",L357*981*K357^2/(4*PI()^2))</f>
        <v>2.3701755182917252</v>
      </c>
      <c r="N357" s="68">
        <f>IF($E$24=aux!$T$26,"",L357*9.81*K357/2*PI())</f>
        <v>0.16607981446559641</v>
      </c>
    </row>
    <row r="358" spans="10:14" x14ac:dyDescent="0.25">
      <c r="J358" s="21">
        <f>IF(K358&lt;$H$6,IF($E$24=aux!$T$25,(1+K358/$H$6*($B$29*$H$11-1))/$B$29,(2/3+K358/$H$6*($H$11/$B$38-2/3))*$B$38),IF(K358&lt;$H$7,$H$11,IF(K358&lt;$H$8,$H$11*$H$7/K358,$H$11*$H$7*$H$8/K358^2)))</f>
        <v>9.5219202539179142E-3</v>
      </c>
      <c r="K358" s="18">
        <v>8.8749999999999805</v>
      </c>
      <c r="L358" s="19">
        <f>IF($E$24=aux!$T$25,$B$11*$H$3*$B$24*$B$29*J358,MAX($B$11*$H$3*$E$25,$B$11*$H$3*$B$24*J358/$B$38))</f>
        <v>1.2109731496391582E-3</v>
      </c>
      <c r="M358" s="47">
        <f>IF($E$24=aux!$T$26,"",L358*981*K358^2/(4*PI()^2))</f>
        <v>2.3701755182917248</v>
      </c>
      <c r="N358" s="68">
        <f>IF($E$24=aux!$T$26,"",L358*9.81*K358/2*PI())</f>
        <v>0.165611984002313</v>
      </c>
    </row>
    <row r="359" spans="10:14" x14ac:dyDescent="0.25">
      <c r="J359" s="21">
        <f>IF(K359&lt;$H$6,IF($E$24=aux!$T$25,(1+K359/$H$6*($B$29*$H$11-1))/$B$29,(2/3+K359/$H$6*($H$11/$B$38-2/3))*$B$38),IF(K359&lt;$H$7,$H$11,IF(K359&lt;$H$8,$H$11*$H$7/K359,$H$11*$H$7*$H$8/K359^2)))</f>
        <v>9.4685014518369314E-3</v>
      </c>
      <c r="K359" s="18">
        <v>8.8999999999999808</v>
      </c>
      <c r="L359" s="19">
        <f>IF($E$24=aux!$T$25,$B$11*$H$3*$B$24*$B$29*J359,MAX($B$11*$H$3*$E$25,$B$11*$H$3*$B$24*J359/$B$38))</f>
        <v>1.2041794847815533E-3</v>
      </c>
      <c r="M359" s="47">
        <f>IF($E$24=aux!$T$26,"",L359*981*K359^2/(4*PI()^2))</f>
        <v>2.3701755182917252</v>
      </c>
      <c r="N359" s="68">
        <f>IF($E$24=aux!$T$26,"",L359*9.81*K359/2*PI())</f>
        <v>0.16514678180005937</v>
      </c>
    </row>
    <row r="360" spans="10:14" x14ac:dyDescent="0.25">
      <c r="J360" s="21">
        <f>IF(K360&lt;$H$6,IF($E$24=aux!$T$25,(1+K360/$H$6*($B$29*$H$11-1))/$B$29,(2/3+K360/$H$6*($H$11/$B$38-2/3))*$B$38),IF(K360&lt;$H$7,$H$11,IF(K360&lt;$H$8,$H$11*$H$7/K360,$H$11*$H$7*$H$8/K360^2)))</f>
        <v>9.4155309182496968E-3</v>
      </c>
      <c r="K360" s="18">
        <v>8.9249999999999794</v>
      </c>
      <c r="L360" s="19">
        <f>IF($E$24=aux!$T$25,$B$11*$H$3*$B$24*$B$29*J360,MAX($B$11*$H$3*$E$25,$B$11*$H$3*$B$24*J360/$B$38))</f>
        <v>1.1974428295496629E-3</v>
      </c>
      <c r="M360" s="47">
        <f>IF($E$24=aux!$T$26,"",L360*981*K360^2/(4*PI()^2))</f>
        <v>2.3701755182917252</v>
      </c>
      <c r="N360" s="68">
        <f>IF($E$24=aux!$T$26,"",L360*9.81*K360/2*PI())</f>
        <v>0.16468418577260821</v>
      </c>
    </row>
    <row r="361" spans="10:14" x14ac:dyDescent="0.25">
      <c r="J361" s="21">
        <f>IF(K361&lt;$H$6,IF($E$24=aux!$T$25,(1+K361/$H$6*($B$29*$H$11-1))/$B$29,(2/3+K361/$H$6*($H$11/$B$38-2/3))*$B$38),IF(K361&lt;$H$7,$H$11,IF(K361&lt;$H$8,$H$11*$H$7/K361,$H$11*$H$7*$H$8/K361^2)))</f>
        <v>9.3630036515714669E-3</v>
      </c>
      <c r="K361" s="18">
        <v>8.9499999999999797</v>
      </c>
      <c r="L361" s="19">
        <f>IF($E$24=aux!$T$25,$B$11*$H$3*$B$24*$B$29*J361,MAX($B$11*$H$3*$E$25,$B$11*$H$3*$B$24*J361/$B$38))</f>
        <v>1.1907625478548966E-3</v>
      </c>
      <c r="M361" s="47">
        <f>IF($E$24=aux!$T$26,"",L361*981*K361^2/(4*PI()^2))</f>
        <v>2.3701755182917252</v>
      </c>
      <c r="N361" s="68">
        <f>IF($E$24=aux!$T$26,"",L361*9.81*K361/2*PI())</f>
        <v>0.16422417408050596</v>
      </c>
    </row>
    <row r="362" spans="10:14" x14ac:dyDescent="0.25">
      <c r="J362" s="21">
        <f>IF(K362&lt;$H$6,IF($E$24=aux!$T$25,(1+K362/$H$6*($B$29*$H$11-1))/$B$29,(2/3+K362/$H$6*($H$11/$B$38-2/3))*$B$38),IF(K362&lt;$H$7,$H$11,IF(K362&lt;$H$8,$H$11*$H$7/K362,$H$11*$H$7*$H$8/K362^2)))</f>
        <v>9.3109147197803031E-3</v>
      </c>
      <c r="K362" s="18">
        <v>8.9749999999999801</v>
      </c>
      <c r="L362" s="19">
        <f>IF($E$24=aux!$T$25,$B$11*$H$3*$B$24*$B$29*J362,MAX($B$11*$H$3*$E$25,$B$11*$H$3*$B$24*J362/$B$38))</f>
        <v>1.1841380124554817E-3</v>
      </c>
      <c r="M362" s="47">
        <f>IF($E$24=aux!$T$26,"",L362*981*K362^2/(4*PI()^2))</f>
        <v>2.3701755182917248</v>
      </c>
      <c r="N362" s="68">
        <f>IF($E$24=aux!$T$26,"",L362*9.81*K362/2*PI())</f>
        <v>0.16376672512763546</v>
      </c>
    </row>
    <row r="363" spans="10:14" x14ac:dyDescent="0.25">
      <c r="J363" s="21">
        <f>IF(K363&lt;$H$6,IF($E$24=aux!$T$25,(1+K363/$H$6*($B$29*$H$11-1))/$B$29,(2/3+K363/$H$6*($H$11/$B$38-2/3))*$B$38),IF(K363&lt;$H$7,$H$11,IF(K363&lt;$H$8,$H$11*$H$7/K363,$H$11*$H$7*$H$8/K363^2)))</f>
        <v>9.2592592592593004E-3</v>
      </c>
      <c r="K363" s="18">
        <v>8.9999999999999805</v>
      </c>
      <c r="L363" s="19">
        <f>IF($E$24=aux!$T$25,$B$11*$H$3*$B$24*$B$29*J363,MAX($B$11*$H$3*$E$25,$B$11*$H$3*$B$24*J363/$B$38))</f>
        <v>1.1775686048092202E-3</v>
      </c>
      <c r="M363" s="47">
        <f>IF($E$24=aux!$T$26,"",L363*981*K363^2/(4*PI()^2))</f>
        <v>2.3701755182917248</v>
      </c>
      <c r="N363" s="68">
        <f>IF($E$24=aux!$T$26,"",L363*9.81*K363/2*PI())</f>
        <v>0.16331181755783647</v>
      </c>
    </row>
    <row r="364" spans="10:14" x14ac:dyDescent="0.25">
      <c r="J364" s="21">
        <f>IF(K364&lt;$H$6,IF($E$24=aux!$T$25,(1+K364/$H$6*($B$29*$H$11-1))/$B$29,(2/3+K364/$H$6*($H$11/$B$38-2/3))*$B$38),IF(K364&lt;$H$7,$H$11,IF(K364&lt;$H$8,$H$11*$H$7/K364,$H$11*$H$7*$H$8/K364^2)))</f>
        <v>9.2080324736612297E-3</v>
      </c>
      <c r="K364" s="18">
        <v>9.0249999999999808</v>
      </c>
      <c r="L364" s="19">
        <f>IF($E$24=aux!$T$25,$B$11*$H$3*$B$24*$B$29*J364,MAX($B$11*$H$3*$E$25,$B$11*$H$3*$B$24*J364/$B$38))</f>
        <v>1.1710537149290975E-3</v>
      </c>
      <c r="M364" s="47">
        <f>IF($E$24=aux!$T$26,"",L364*981*K364^2/(4*PI()^2))</f>
        <v>2.3701755182917248</v>
      </c>
      <c r="N364" s="68">
        <f>IF($E$24=aux!$T$26,"",L364*9.81*K364/2*PI())</f>
        <v>0.16285943025158206</v>
      </c>
    </row>
    <row r="365" spans="10:14" x14ac:dyDescent="0.25">
      <c r="J365" s="21">
        <f>IF(K365&lt;$H$6,IF($E$24=aux!$T$25,(1+K365/$H$6*($B$29*$H$11-1))/$B$29,(2/3+K365/$H$6*($H$11/$B$38-2/3))*$B$38),IF(K365&lt;$H$7,$H$11,IF(K365&lt;$H$8,$H$11*$H$7/K365,$H$11*$H$7*$H$8/K365^2)))</f>
        <v>9.1572296327951334E-3</v>
      </c>
      <c r="K365" s="18">
        <v>9.0499999999999794</v>
      </c>
      <c r="L365" s="19">
        <f>IF($E$24=aux!$T$25,$B$11*$H$3*$B$24*$B$29*J365,MAX($B$11*$H$3*$E$25,$B$11*$H$3*$B$24*J365/$B$38))</f>
        <v>1.1645927412416819E-3</v>
      </c>
      <c r="M365" s="47">
        <f>IF($E$24=aux!$T$26,"",L365*981*K365^2/(4*PI()^2))</f>
        <v>2.3701755182917252</v>
      </c>
      <c r="N365" s="68">
        <f>IF($E$24=aux!$T$26,"",L365*9.81*K365/2*PI())</f>
        <v>0.16240954232271029</v>
      </c>
    </row>
    <row r="366" spans="10:14" x14ac:dyDescent="0.25">
      <c r="J366" s="21">
        <f>IF(K366&lt;$H$6,IF($E$24=aux!$T$25,(1+K366/$H$6*($B$29*$H$11-1))/$B$29,(2/3+K366/$H$6*($H$11/$B$38-2/3))*$B$38),IF(K366&lt;$H$7,$H$11,IF(K366&lt;$H$8,$H$11*$H$7/K366,$H$11*$H$7*$H$8/K366^2)))</f>
        <v>9.1068460715343167E-3</v>
      </c>
      <c r="K366" s="18">
        <v>9.0749999999999797</v>
      </c>
      <c r="L366" s="19">
        <f>IF($E$24=aux!$T$25,$B$11*$H$3*$B$24*$B$29*J366,MAX($B$11*$H$3*$E$25,$B$11*$H$3*$B$24*J366/$B$38))</f>
        <v>1.1581850904482463E-3</v>
      </c>
      <c r="M366" s="47">
        <f>IF($E$24=aux!$T$26,"",L366*981*K366^2/(4*PI()^2))</f>
        <v>2.3701755182917252</v>
      </c>
      <c r="N366" s="68">
        <f>IF($E$24=aux!$T$26,"",L366*9.81*K366/2*PI())</f>
        <v>0.16196213311520974</v>
      </c>
    </row>
    <row r="367" spans="10:14" x14ac:dyDescent="0.25">
      <c r="J367" s="21">
        <f>IF(K367&lt;$H$6,IF($E$24=aux!$T$25,(1+K367/$H$6*($B$29*$H$11-1))/$B$29,(2/3+K367/$H$6*($H$11/$B$38-2/3))*$B$38),IF(K367&lt;$H$7,$H$11,IF(K367&lt;$H$8,$H$11*$H$7/K367,$H$11*$H$7*$H$8/K367^2)))</f>
        <v>9.056877188745361E-3</v>
      </c>
      <c r="K367" s="18">
        <v>9.0999999999999801</v>
      </c>
      <c r="L367" s="19">
        <f>IF($E$24=aux!$T$25,$B$11*$H$3*$B$24*$B$29*J367,MAX($B$11*$H$3*$E$25,$B$11*$H$3*$B$24*J367/$B$38))</f>
        <v>1.1518301773885623E-3</v>
      </c>
      <c r="M367" s="47">
        <f>IF($E$24=aux!$T$26,"",L367*981*K367^2/(4*PI()^2))</f>
        <v>2.3701755182917248</v>
      </c>
      <c r="N367" s="68">
        <f>IF($E$24=aux!$T$26,"",L367*9.81*K367/2*PI())</f>
        <v>0.16151718220005806</v>
      </c>
    </row>
    <row r="368" spans="10:14" x14ac:dyDescent="0.25">
      <c r="J368" s="21">
        <f>IF(K368&lt;$H$6,IF($E$24=aux!$T$25,(1+K368/$H$6*($B$29*$H$11-1))/$B$29,(2/3+K368/$H$6*($H$11/$B$38-2/3))*$B$38),IF(K368&lt;$H$7,$H$11,IF(K368&lt;$H$8,$H$11*$H$7/K368,$H$11*$H$7*$H$8/K368^2)))</f>
        <v>9.0073184462376062E-3</v>
      </c>
      <c r="K368" s="18">
        <v>9.1249999999999805</v>
      </c>
      <c r="L368" s="19">
        <f>IF($E$24=aux!$T$25,$B$11*$H$3*$B$24*$B$29*J368,MAX($B$11*$H$3*$E$25,$B$11*$H$3*$B$24*J368/$B$38))</f>
        <v>1.1455274249072989E-3</v>
      </c>
      <c r="M368" s="47">
        <f>IF($E$24=aux!$T$26,"",L368*981*K368^2/(4*PI()^2))</f>
        <v>2.3701755182917248</v>
      </c>
      <c r="N368" s="68">
        <f>IF($E$24=aux!$T$26,"",L368*9.81*K368/2*PI())</f>
        <v>0.16107466937211265</v>
      </c>
    </row>
    <row r="369" spans="10:14" x14ac:dyDescent="0.25">
      <c r="J369" s="21">
        <f>IF(K369&lt;$H$6,IF($E$24=aux!$T$25,(1+K369/$H$6*($B$29*$H$11-1))/$B$29,(2/3+K369/$H$6*($H$11/$B$38-2/3))*$B$38),IF(K369&lt;$H$7,$H$11,IF(K369&lt;$H$8,$H$11*$H$7/K369,$H$11*$H$7*$H$8/K369^2)))</f>
        <v>8.9581653677327251E-3</v>
      </c>
      <c r="K369" s="18">
        <v>9.1499999999999808</v>
      </c>
      <c r="L369" s="19">
        <f>IF($E$24=aux!$T$25,$B$11*$H$3*$B$24*$B$29*J369,MAX($B$11*$H$3*$E$25,$B$11*$H$3*$B$24*J369/$B$38))</f>
        <v>1.1392762637229754E-3</v>
      </c>
      <c r="M369" s="47">
        <f>IF($E$24=aux!$T$26,"",L369*981*K369^2/(4*PI()^2))</f>
        <v>2.3701755182917248</v>
      </c>
      <c r="N369" s="68">
        <f>IF($E$24=aux!$T$26,"",L369*9.81*K369/2*PI())</f>
        <v>0.16063457464705222</v>
      </c>
    </row>
    <row r="370" spans="10:14" x14ac:dyDescent="0.25">
      <c r="J370" s="21">
        <f>IF(K370&lt;$H$6,IF($E$24=aux!$T$25,(1+K370/$H$6*($B$29*$H$11-1))/$B$29,(2/3+K370/$H$6*($H$11/$B$38-2/3))*$B$38),IF(K370&lt;$H$7,$H$11,IF(K370&lt;$H$8,$H$11*$H$7/K370,$H$11*$H$7*$H$8/K370^2)))</f>
        <v>8.9094135378539104E-3</v>
      </c>
      <c r="K370" s="18">
        <v>9.1749999999999794</v>
      </c>
      <c r="L370" s="19">
        <f>IF($E$24=aux!$T$25,$B$11*$H$3*$B$24*$B$29*J370,MAX($B$11*$H$3*$E$25,$B$11*$H$3*$B$24*J370/$B$38))</f>
        <v>1.133076132299408E-3</v>
      </c>
      <c r="M370" s="47">
        <f>IF($E$24=aux!$T$26,"",L370*981*K370^2/(4*PI()^2))</f>
        <v>2.3701755182917248</v>
      </c>
      <c r="N370" s="68">
        <f>IF($E$24=aux!$T$26,"",L370*9.81*K370/2*PI())</f>
        <v>0.1601968782583682</v>
      </c>
    </row>
    <row r="371" spans="10:14" x14ac:dyDescent="0.25">
      <c r="J371" s="21">
        <f>IF(K371&lt;$H$6,IF($E$24=aux!$T$25,(1+K371/$H$6*($B$29*$H$11-1))/$B$29,(2/3+K371/$H$6*($H$11/$B$38-2/3))*$B$38),IF(K371&lt;$H$7,$H$11,IF(K371&lt;$H$8,$H$11*$H$7/K371,$H$11*$H$7*$H$8/K371^2)))</f>
        <v>8.8610586011342533E-3</v>
      </c>
      <c r="K371" s="18">
        <v>9.1999999999999797</v>
      </c>
      <c r="L371" s="19">
        <f>IF($E$24=aux!$T$25,$B$11*$H$3*$B$24*$B$29*J371,MAX($B$11*$H$3*$E$25,$B$11*$H$3*$B$24*J371/$B$38))</f>
        <v>1.1269264767195986E-3</v>
      </c>
      <c r="M371" s="47">
        <f>IF($E$24=aux!$T$26,"",L371*981*K371^2/(4*PI()^2))</f>
        <v>2.3701755182917248</v>
      </c>
      <c r="N371" s="68">
        <f>IF($E$24=aux!$T$26,"",L371*9.81*K371/2*PI())</f>
        <v>0.15976156065440522</v>
      </c>
    </row>
    <row r="372" spans="10:14" x14ac:dyDescent="0.25">
      <c r="J372" s="21">
        <f>IF(K372&lt;$H$6,IF($E$24=aux!$T$25,(1+K372/$H$6*($B$29*$H$11-1))/$B$29,(2/3+K372/$H$6*($H$11/$B$38-2/3))*$B$38),IF(K372&lt;$H$7,$H$11,IF(K372&lt;$H$8,$H$11*$H$7/K372,$H$11*$H$7*$H$8/K372^2)))</f>
        <v>8.813096261043948E-3</v>
      </c>
      <c r="K372" s="18">
        <v>9.2249999999999801</v>
      </c>
      <c r="L372" s="19">
        <f>IF($E$24=aux!$T$25,$B$11*$H$3*$B$24*$B$29*J372,MAX($B$11*$H$3*$E$25,$B$11*$H$3*$B$24*J372/$B$38))</f>
        <v>1.1208267505620178E-3</v>
      </c>
      <c r="M372" s="47">
        <f>IF($E$24=aux!$T$26,"",L372*981*K372^2/(4*PI()^2))</f>
        <v>2.3701755182917248</v>
      </c>
      <c r="N372" s="68">
        <f>IF($E$24=aux!$T$26,"",L372*9.81*K372/2*PI())</f>
        <v>0.15932860249545017</v>
      </c>
    </row>
    <row r="373" spans="10:14" x14ac:dyDescent="0.25">
      <c r="J373" s="21">
        <f>IF(K373&lt;$H$6,IF($E$24=aux!$T$25,(1+K373/$H$6*($B$29*$H$11-1))/$B$29,(2/3+K373/$H$6*($H$11/$B$38-2/3))*$B$38),IF(K373&lt;$H$7,$H$11,IF(K373&lt;$H$8,$H$11*$H$7/K373,$H$11*$H$7*$H$8/K373^2)))</f>
        <v>8.7655222790358287E-3</v>
      </c>
      <c r="K373" s="18">
        <v>9.2499999999999805</v>
      </c>
      <c r="L373" s="19">
        <f>IF($E$24=aux!$T$25,$B$11*$H$3*$B$24*$B$29*J373,MAX($B$11*$H$3*$E$25,$B$11*$H$3*$B$24*J373/$B$38))</f>
        <v>1.1147764147792177E-3</v>
      </c>
      <c r="M373" s="47">
        <f>IF($E$24=aux!$T$26,"",L373*981*K373^2/(4*PI()^2))</f>
        <v>2.3701755182917252</v>
      </c>
      <c r="N373" s="68">
        <f>IF($E$24=aux!$T$26,"",L373*9.81*K373/2*PI())</f>
        <v>0.15889798465086791</v>
      </c>
    </row>
    <row r="374" spans="10:14" x14ac:dyDescent="0.25">
      <c r="J374" s="21">
        <f>IF(K374&lt;$H$6,IF($E$24=aux!$T$25,(1+K374/$H$6*($B$29*$H$11-1))/$B$29,(2/3+K374/$H$6*($H$11/$B$38-2/3))*$B$38),IF(K374&lt;$H$7,$H$11,IF(K374&lt;$H$8,$H$11*$H$7/K374,$H$11*$H$7*$H$8/K374^2)))</f>
        <v>8.7183324736089165E-3</v>
      </c>
      <c r="K374" s="18">
        <v>9.2749999999999808</v>
      </c>
      <c r="L374" s="19">
        <f>IF($E$24=aux!$T$25,$B$11*$H$3*$B$24*$B$29*J374,MAX($B$11*$H$3*$E$25,$B$11*$H$3*$B$24*J374/$B$38))</f>
        <v>1.1087749375787365E-3</v>
      </c>
      <c r="M374" s="47">
        <f>IF($E$24=aux!$T$26,"",L374*981*K374^2/(4*PI()^2))</f>
        <v>2.3701755182917243</v>
      </c>
      <c r="N374" s="68">
        <f>IF($E$24=aux!$T$26,"",L374*9.81*K374/2*PI())</f>
        <v>0.15846968819628329</v>
      </c>
    </row>
    <row r="375" spans="10:14" x14ac:dyDescent="0.25">
      <c r="J375" s="21">
        <f>IF(K375&lt;$H$6,IF($E$24=aux!$T$25,(1+K375/$H$6*($B$29*$H$11-1))/$B$29,(2/3+K375/$H$6*($H$11/$B$38-2/3))*$B$38),IF(K375&lt;$H$7,$H$11,IF(K375&lt;$H$8,$H$11*$H$7/K375,$H$11*$H$7*$H$8/K375^2)))</f>
        <v>8.6715227193895645E-3</v>
      </c>
      <c r="K375" s="18">
        <v>9.2999999999999794</v>
      </c>
      <c r="L375" s="19">
        <f>IF($E$24=aux!$T$25,$B$11*$H$3*$B$24*$B$29*J375,MAX($B$11*$H$3*$E$25,$B$11*$H$3*$B$24*J375/$B$38))</f>
        <v>1.1028217943062418E-3</v>
      </c>
      <c r="M375" s="47">
        <f>IF($E$24=aux!$T$26,"",L375*981*K375^2/(4*PI()^2))</f>
        <v>2.3701755182917252</v>
      </c>
      <c r="N375" s="68">
        <f>IF($E$24=aux!$T$26,"",L375*9.81*K375/2*PI())</f>
        <v>0.15804369441080951</v>
      </c>
    </row>
    <row r="376" spans="10:14" x14ac:dyDescent="0.25">
      <c r="J376" s="21">
        <f>IF(K376&lt;$H$6,IF($E$24=aux!$T$25,(1+K376/$H$6*($B$29*$H$11-1))/$B$29,(2/3+K376/$H$6*($H$11/$B$38-2/3))*$B$38),IF(K376&lt;$H$7,$H$11,IF(K376&lt;$H$8,$H$11*$H$7/K376,$H$11*$H$7*$H$8/K376^2)))</f>
        <v>8.6250889462297954E-3</v>
      </c>
      <c r="K376" s="18">
        <v>9.3249999999999797</v>
      </c>
      <c r="L376" s="19">
        <f>IF($E$24=aux!$T$25,$B$11*$H$3*$B$24*$B$29*J376,MAX($B$11*$H$3*$E$25,$B$11*$H$3*$B$24*J376/$B$38))</f>
        <v>1.0969164673308579E-3</v>
      </c>
      <c r="M376" s="47">
        <f>IF($E$24=aux!$T$26,"",L376*981*K376^2/(4*PI()^2))</f>
        <v>2.3701755182917248</v>
      </c>
      <c r="N376" s="68">
        <f>IF($E$24=aux!$T$26,"",L376*9.81*K376/2*PI())</f>
        <v>0.15761998477431938</v>
      </c>
    </row>
    <row r="377" spans="10:14" x14ac:dyDescent="0.25">
      <c r="J377" s="21">
        <f>IF(K377&lt;$H$6,IF($E$24=aux!$T$25,(1+K377/$H$6*($B$29*$H$11-1))/$B$29,(2/3+K377/$H$6*($H$11/$B$38-2/3))*$B$38),IF(K377&lt;$H$7,$H$11,IF(K377&lt;$H$8,$H$11*$H$7/K377,$H$11*$H$7*$H$8/K377^2)))</f>
        <v>8.5790271383225508E-3</v>
      </c>
      <c r="K377" s="18">
        <v>9.3499999999999801</v>
      </c>
      <c r="L377" s="19">
        <f>IF($E$24=aux!$T$25,$B$11*$H$3*$B$24*$B$29*J377,MAX($B$11*$H$3*$E$25,$B$11*$H$3*$B$24*J377/$B$38))</f>
        <v>1.0910584459326469E-3</v>
      </c>
      <c r="M377" s="47">
        <f>IF($E$24=aux!$T$26,"",L377*981*K377^2/(4*PI()^2))</f>
        <v>2.3701755182917252</v>
      </c>
      <c r="N377" s="68">
        <f>IF($E$24=aux!$T$26,"",L377*9.81*K377/2*PI())</f>
        <v>0.15719854096476238</v>
      </c>
    </row>
    <row r="378" spans="10:14" x14ac:dyDescent="0.25">
      <c r="J378" s="21">
        <f>IF(K378&lt;$H$6,IF($E$24=aux!$T$25,(1+K378/$H$6*($B$29*$H$11-1))/$B$29,(2/3+K378/$H$6*($H$11/$B$38-2/3))*$B$38),IF(K378&lt;$H$7,$H$11,IF(K378&lt;$H$8,$H$11*$H$7/K378,$H$11*$H$7*$H$8/K378^2)))</f>
        <v>8.5333333333333684E-3</v>
      </c>
      <c r="K378" s="18">
        <v>9.3749999999999805</v>
      </c>
      <c r="L378" s="19">
        <f>IF($E$24=aux!$T$25,$B$11*$H$3*$B$24*$B$29*J378,MAX($B$11*$H$3*$E$25,$B$11*$H$3*$B$24*J378/$B$38))</f>
        <v>1.0852472261921771E-3</v>
      </c>
      <c r="M378" s="47">
        <f>IF($E$24=aux!$T$26,"",L378*981*K378^2/(4*PI()^2))</f>
        <v>2.3701755182917248</v>
      </c>
      <c r="N378" s="68">
        <f>IF($E$24=aux!$T$26,"",L378*9.81*K378/2*PI())</f>
        <v>0.156779344855523</v>
      </c>
    </row>
    <row r="379" spans="10:14" x14ac:dyDescent="0.25">
      <c r="J379" s="21">
        <f>IF(K379&lt;$H$6,IF($E$24=aux!$T$25,(1+K379/$H$6*($B$29*$H$11-1))/$B$29,(2/3+K379/$H$6*($H$11/$B$38-2/3))*$B$38),IF(K379&lt;$H$7,$H$11,IF(K379&lt;$H$8,$H$11*$H$7/K379,$H$11*$H$7*$H$8/K379^2)))</f>
        <v>8.4880036215482461E-3</v>
      </c>
      <c r="K379" s="18">
        <v>9.3999999999999808</v>
      </c>
      <c r="L379" s="19">
        <f>IF($E$24=aux!$T$25,$B$11*$H$3*$B$24*$B$29*J379,MAX($B$11*$H$3*$E$25,$B$11*$H$3*$B$24*J379/$B$38))</f>
        <v>1.0794823108821504E-3</v>
      </c>
      <c r="M379" s="47">
        <f>IF($E$24=aux!$T$26,"",L379*981*K379^2/(4*PI()^2))</f>
        <v>2.3701755182917252</v>
      </c>
      <c r="N379" s="68">
        <f>IF($E$24=aux!$T$26,"",L379*9.81*K379/2*PI())</f>
        <v>0.15636237851282211</v>
      </c>
    </row>
    <row r="380" spans="10:14" x14ac:dyDescent="0.25">
      <c r="J380" s="21">
        <f>IF(K380&lt;$H$6,IF($E$24=aux!$T$25,(1+K380/$H$6*($B$29*$H$11-1))/$B$29,(2/3+K380/$H$6*($H$11/$B$38-2/3))*$B$38),IF(K380&lt;$H$7,$H$11,IF(K380&lt;$H$8,$H$11*$H$7/K380,$H$11*$H$7*$H$8/K380^2)))</f>
        <v>8.4430341450372915E-3</v>
      </c>
      <c r="K380" s="18">
        <v>9.4249999999999794</v>
      </c>
      <c r="L380" s="19">
        <f>IF($E$24=aux!$T$25,$B$11*$H$3*$B$24*$B$29*J380,MAX($B$11*$H$3*$E$25,$B$11*$H$3*$B$24*J380/$B$38))</f>
        <v>1.0737632093610378E-3</v>
      </c>
      <c r="M380" s="47">
        <f>IF($E$24=aux!$T$26,"",L380*981*K380^2/(4*PI()^2))</f>
        <v>2.3701755182917252</v>
      </c>
      <c r="N380" s="68">
        <f>IF($E$24=aux!$T$26,"",L380*9.81*K380/2*PI())</f>
        <v>0.1559476241931595</v>
      </c>
    </row>
    <row r="381" spans="10:14" x14ac:dyDescent="0.25">
      <c r="J381" s="21">
        <f>IF(K381&lt;$H$6,IF($E$24=aux!$T$25,(1+K381/$H$6*($B$29*$H$11-1))/$B$29,(2/3+K381/$H$6*($H$11/$B$38-2/3))*$B$38),IF(K381&lt;$H$7,$H$11,IF(K381&lt;$H$8,$H$11*$H$7/K381,$H$11*$H$7*$H$8/K381^2)))</f>
        <v>8.3984210968338323E-3</v>
      </c>
      <c r="K381" s="18">
        <v>9.4499999999999797</v>
      </c>
      <c r="L381" s="19">
        <f>IF($E$24=aux!$T$25,$B$11*$H$3*$B$24*$B$29*J381,MAX($B$11*$H$3*$E$25,$B$11*$H$3*$B$24*J381/$B$38))</f>
        <v>1.0680894374686806E-3</v>
      </c>
      <c r="M381" s="47">
        <f>IF($E$24=aux!$T$26,"",L381*981*K381^2/(4*PI()^2))</f>
        <v>2.3701755182917257</v>
      </c>
      <c r="N381" s="68">
        <f>IF($E$24=aux!$T$26,"",L381*9.81*K381/2*PI())</f>
        <v>0.15553506434079664</v>
      </c>
    </row>
    <row r="382" spans="10:14" x14ac:dyDescent="0.25">
      <c r="J382" s="21">
        <f>IF(K382&lt;$H$6,IF($E$24=aux!$T$25,(1+K382/$H$6*($B$29*$H$11-1))/$B$29,(2/3+K382/$H$6*($H$11/$B$38-2/3))*$B$38),IF(K382&lt;$H$7,$H$11,IF(K382&lt;$H$8,$H$11*$H$7/K382,$H$11*$H$7*$H$8/K382^2)))</f>
        <v>8.3541607201286887E-3</v>
      </c>
      <c r="K382" s="18">
        <v>9.4749999999999801</v>
      </c>
      <c r="L382" s="19">
        <f>IF($E$24=aux!$T$25,$B$11*$H$3*$B$24*$B$29*J382,MAX($B$11*$H$3*$E$25,$B$11*$H$3*$B$24*J382/$B$38))</f>
        <v>1.0624605174238198E-3</v>
      </c>
      <c r="M382" s="47">
        <f>IF($E$24=aux!$T$26,"",L382*981*K382^2/(4*PI()^2))</f>
        <v>2.3701755182917243</v>
      </c>
      <c r="N382" s="68">
        <f>IF($E$24=aux!$T$26,"",L382*9.81*K382/2*PI())</f>
        <v>0.15512468158528001</v>
      </c>
    </row>
    <row r="383" spans="10:14" x14ac:dyDescent="0.25">
      <c r="J383" s="21">
        <f>IF(K383&lt;$H$6,IF($E$24=aux!$T$25,(1+K383/$H$6*($B$29*$H$11-1))/$B$29,(2/3+K383/$H$6*($H$11/$B$38-2/3))*$B$38),IF(K383&lt;$H$7,$H$11,IF(K383&lt;$H$8,$H$11*$H$7/K383,$H$11*$H$7*$H$8/K383^2)))</f>
        <v>8.3102493074792578E-3</v>
      </c>
      <c r="K383" s="18">
        <v>9.4999999999999805</v>
      </c>
      <c r="L383" s="19">
        <f>IF($E$24=aux!$T$25,$B$11*$H$3*$B$24*$B$29*J383,MAX($B$11*$H$3*$E$25,$B$11*$H$3*$B$24*J383/$B$38))</f>
        <v>1.0568759777235103E-3</v>
      </c>
      <c r="M383" s="47">
        <f>IF($E$24=aux!$T$26,"",L383*981*K383^2/(4*PI()^2))</f>
        <v>2.3701755182917252</v>
      </c>
      <c r="N383" s="68">
        <f>IF($E$24=aux!$T$26,"",L383*9.81*K383/2*PI())</f>
        <v>0.15471645873900292</v>
      </c>
    </row>
    <row r="384" spans="10:14" x14ac:dyDescent="0.25">
      <c r="J384" s="21">
        <f>IF(K384&lt;$H$6,IF($E$24=aux!$T$25,(1+K384/$H$6*($B$29*$H$11-1))/$B$29,(2/3+K384/$H$6*($H$11/$B$38-2/3))*$B$38),IF(K384&lt;$H$7,$H$11,IF(K384&lt;$H$8,$H$11*$H$7/K384,$H$11*$H$7*$H$8/K384^2)))</f>
        <v>8.2666832000330998E-3</v>
      </c>
      <c r="K384" s="18">
        <v>9.5249999999999808</v>
      </c>
      <c r="L384" s="19">
        <f>IF($E$24=aux!$T$25,$B$11*$H$3*$B$24*$B$29*J384,MAX($B$11*$H$3*$E$25,$B$11*$H$3*$B$24*J384/$B$38))</f>
        <v>1.0513353530443774E-3</v>
      </c>
      <c r="M384" s="47">
        <f>IF($E$24=aux!$T$26,"",L384*981*K384^2/(4*PI()^2))</f>
        <v>2.3701755182917243</v>
      </c>
      <c r="N384" s="68">
        <f>IF($E$24=aux!$T$26,"",L384*9.81*K384/2*PI())</f>
        <v>0.15431037879480608</v>
      </c>
    </row>
    <row r="385" spans="10:14" x14ac:dyDescent="0.25">
      <c r="J385" s="21">
        <f>IF(K385&lt;$H$6,IF($E$24=aux!$T$25,(1+K385/$H$6*($B$29*$H$11-1))/$B$29,(2/3+K385/$H$6*($H$11/$B$38-2/3))*$B$38),IF(K385&lt;$H$7,$H$11,IF(K385&lt;$H$8,$H$11*$H$7/K385,$H$11*$H$7*$H$8/K385^2)))</f>
        <v>8.2234587867657492E-3</v>
      </c>
      <c r="K385" s="18">
        <v>9.5499999999999794</v>
      </c>
      <c r="L385" s="19">
        <f>IF($E$24=aux!$T$25,$B$11*$H$3*$B$24*$B$29*J385,MAX($B$11*$H$3*$E$25,$B$11*$H$3*$B$24*J385/$B$38))</f>
        <v>1.0458381841456849E-3</v>
      </c>
      <c r="M385" s="47">
        <f>IF($E$24=aux!$T$26,"",L385*981*K385^2/(4*PI()^2))</f>
        <v>2.3701755182917243</v>
      </c>
      <c r="N385" s="68">
        <f>IF($E$24=aux!$T$26,"",L385*9.81*K385/2*PI())</f>
        <v>0.1539064249236155</v>
      </c>
    </row>
    <row r="386" spans="10:14" x14ac:dyDescent="0.25">
      <c r="J386" s="21">
        <f>IF(K386&lt;$H$6,IF($E$24=aux!$T$25,(1+K386/$H$6*($B$29*$H$11-1))/$B$29,(2/3+K386/$H$6*($H$11/$B$38-2/3))*$B$38),IF(K386&lt;$H$7,$H$11,IF(K386&lt;$H$8,$H$11*$H$7/K386,$H$11*$H$7*$H$8/K386^2)))</f>
        <v>8.1805725037324209E-3</v>
      </c>
      <c r="K386" s="18">
        <v>9.5749999999999797</v>
      </c>
      <c r="L386" s="19">
        <f>IF($E$24=aux!$T$25,$B$11*$H$3*$B$24*$B$29*J386,MAX($B$11*$H$3*$E$25,$B$11*$H$3*$B$24*J386/$B$38))</f>
        <v>1.0403840177741679E-3</v>
      </c>
      <c r="M386" s="47">
        <f>IF($E$24=aux!$T$26,"",L386*981*K386^2/(4*PI()^2))</f>
        <v>2.3701755182917248</v>
      </c>
      <c r="N386" s="68">
        <f>IF($E$24=aux!$T$26,"",L386*9.81*K386/2*PI())</f>
        <v>0.15350458047211782</v>
      </c>
    </row>
    <row r="387" spans="10:14" x14ac:dyDescent="0.25">
      <c r="J387" s="21">
        <f>IF(K387&lt;$H$6,IF($E$24=aux!$T$25,(1+K387/$H$6*($B$29*$H$11-1))/$B$29,(2/3+K387/$H$6*($H$11/$B$38-2/3))*$B$38),IF(K387&lt;$H$7,$H$11,IF(K387&lt;$H$8,$H$11*$H$7/K387,$H$11*$H$7*$H$8/K387^2)))</f>
        <v>8.1380208333333669E-3</v>
      </c>
      <c r="K387" s="18">
        <v>9.5999999999999801</v>
      </c>
      <c r="L387" s="19">
        <f>IF($E$24=aux!$T$25,$B$11*$H$3*$B$24*$B$29*J387,MAX($B$11*$H$3*$E$25,$B$11*$H$3*$B$24*J387/$B$38))</f>
        <v>1.0349724065706035E-3</v>
      </c>
      <c r="M387" s="47">
        <f>IF($E$24=aux!$T$26,"",L387*981*K387^2/(4*PI()^2))</f>
        <v>2.3701755182917248</v>
      </c>
      <c r="N387" s="68">
        <f>IF($E$24=aux!$T$26,"",L387*9.81*K387/2*PI())</f>
        <v>0.15310482896047167</v>
      </c>
    </row>
    <row r="388" spans="10:14" x14ac:dyDescent="0.25">
      <c r="J388" s="21">
        <f>IF(K388&lt;$H$6,IF($E$24=aux!$T$25,(1+K388/$H$6*($B$29*$H$11-1))/$B$29,(2/3+K388/$H$6*($H$11/$B$38-2/3))*$B$38),IF(K388&lt;$H$7,$H$11,IF(K388&lt;$H$8,$H$11*$H$7/K388,$H$11*$H$7*$H$8/K388^2)))</f>
        <v>8.0958003035925437E-3</v>
      </c>
      <c r="K388" s="18">
        <v>9.6249999999999805</v>
      </c>
      <c r="L388" s="19">
        <f>IF($E$24=aux!$T$25,$B$11*$H$3*$B$24*$B$29*J388,MAX($B$11*$H$3*$E$25,$B$11*$H$3*$B$24*J388/$B$38))</f>
        <v>1.0296029089780731E-3</v>
      </c>
      <c r="M388" s="47">
        <f>IF($E$24=aux!$T$26,"",L388*981*K388^2/(4*PI()^2))</f>
        <v>2.3701755182917248</v>
      </c>
      <c r="N388" s="68">
        <f>IF($E$24=aux!$T$26,"",L388*9.81*K388/2*PI())</f>
        <v>0.15270715408005484</v>
      </c>
    </row>
    <row r="389" spans="10:14" x14ac:dyDescent="0.25">
      <c r="J389" s="21">
        <f>IF(K389&lt;$H$6,IF($E$24=aux!$T$25,(1+K389/$H$6*($B$29*$H$11-1))/$B$29,(2/3+K389/$H$6*($H$11/$B$38-2/3))*$B$38),IF(K389&lt;$H$7,$H$11,IF(K389&lt;$H$8,$H$11*$H$7/K389,$H$11*$H$7*$H$8/K389^2)))</f>
        <v>8.0539074874493594E-3</v>
      </c>
      <c r="K389" s="18">
        <v>9.6499999999999808</v>
      </c>
      <c r="L389" s="19">
        <f>IF($E$24=aux!$T$25,$B$11*$H$3*$B$24*$B$29*J389,MAX($B$11*$H$3*$E$25,$B$11*$H$3*$B$24*J389/$B$38))</f>
        <v>1.0242750891518891E-3</v>
      </c>
      <c r="M389" s="47">
        <f>IF($E$24=aux!$T$26,"",L389*981*K389^2/(4*PI()^2))</f>
        <v>2.3701755182917248</v>
      </c>
      <c r="N389" s="68">
        <f>IF($E$24=aux!$T$26,"",L389*9.81*K389/2*PI())</f>
        <v>0.15231153969124639</v>
      </c>
    </row>
    <row r="390" spans="10:14" x14ac:dyDescent="0.25">
      <c r="J390" s="21">
        <f>IF(K390&lt;$H$6,IF($E$24=aux!$T$25,(1+K390/$H$6*($B$29*$H$11-1))/$B$29,(2/3+K390/$H$6*($H$11/$B$38-2/3))*$B$38),IF(K390&lt;$H$7,$H$11,IF(K390&lt;$H$8,$H$11*$H$7/K390,$H$11*$H$7*$H$8/K390^2)))</f>
        <v>8.012339002063211E-3</v>
      </c>
      <c r="K390" s="18">
        <v>9.6749999999999794</v>
      </c>
      <c r="L390" s="19">
        <f>IF($E$24=aux!$T$25,$B$11*$H$3*$B$24*$B$29*J390,MAX($B$11*$H$3*$E$25,$B$11*$H$3*$B$24*J390/$B$38))</f>
        <v>1.0189885168711476E-3</v>
      </c>
      <c r="M390" s="47">
        <f>IF($E$24=aux!$T$26,"",L390*981*K390^2/(4*PI()^2))</f>
        <v>2.3701755182917248</v>
      </c>
      <c r="N390" s="68">
        <f>IF($E$24=aux!$T$26,"",L390*9.81*K390/2*PI())</f>
        <v>0.15191796982124323</v>
      </c>
    </row>
    <row r="391" spans="10:14" x14ac:dyDescent="0.25">
      <c r="J391" s="21">
        <f>IF(K391&lt;$H$6,IF($E$24=aux!$T$25,(1+K391/$H$6*($B$29*$H$11-1))/$B$29,(2/3+K391/$H$6*($H$11/$B$38-2/3))*$B$38),IF(K391&lt;$H$7,$H$11,IF(K391&lt;$H$8,$H$11*$H$7/K391,$H$11*$H$7*$H$8/K391^2)))</f>
        <v>7.9710915081305459E-3</v>
      </c>
      <c r="K391" s="18">
        <v>9.6999999999999797</v>
      </c>
      <c r="L391" s="19">
        <f>IF($E$24=aux!$T$25,$B$11*$H$3*$B$24*$B$29*J391,MAX($B$11*$H$3*$E$25,$B$11*$H$3*$B$24*J391/$B$38))</f>
        <v>1.0137427674518737E-3</v>
      </c>
      <c r="M391" s="47">
        <f>IF($E$24=aux!$T$26,"",L391*981*K391^2/(4*PI()^2))</f>
        <v>2.3701755182917243</v>
      </c>
      <c r="N391" s="68">
        <f>IF($E$24=aux!$T$26,"",L391*9.81*K391/2*PI())</f>
        <v>0.15152642866191007</v>
      </c>
    </row>
    <row r="392" spans="10:14" x14ac:dyDescent="0.25">
      <c r="J392" s="21">
        <f>IF(K392&lt;$H$6,IF($E$24=aux!$T$25,(1+K392/$H$6*($B$29*$H$11-1))/$B$29,(2/3+K392/$H$6*($H$11/$B$38-2/3))*$B$38),IF(K392&lt;$H$7,$H$11,IF(K392&lt;$H$8,$H$11*$H$7/K392,$H$11*$H$7*$H$8/K392^2)))</f>
        <v>7.9301617092142184E-3</v>
      </c>
      <c r="K392" s="18">
        <v>9.7249999999999801</v>
      </c>
      <c r="L392" s="19">
        <f>IF($E$24=aux!$T$25,$B$11*$H$3*$B$24*$B$29*J392,MAX($B$11*$H$3*$E$25,$B$11*$H$3*$B$24*J392/$B$38))</f>
        <v>1.0085374216617315E-3</v>
      </c>
      <c r="M392" s="47">
        <f>IF($E$24=aux!$T$26,"",L392*981*K392^2/(4*PI()^2))</f>
        <v>2.3701755182917243</v>
      </c>
      <c r="N392" s="68">
        <f>IF($E$24=aux!$T$26,"",L392*9.81*K392/2*PI())</f>
        <v>0.15113690056766352</v>
      </c>
    </row>
    <row r="393" spans="10:14" x14ac:dyDescent="0.25">
      <c r="J393" s="21">
        <f>IF(K393&lt;$H$6,IF($E$24=aux!$T$25,(1+K393/$H$6*($B$29*$H$11-1))/$B$29,(2/3+K393/$H$6*($H$11/$B$38-2/3))*$B$38),IF(K393&lt;$H$7,$H$11,IF(K393&lt;$H$8,$H$11*$H$7/K393,$H$11*$H$7*$H$8/K393^2)))</f>
        <v>7.8895463510848442E-3</v>
      </c>
      <c r="K393" s="18">
        <v>9.7499999999999805</v>
      </c>
      <c r="L393" s="19">
        <f>IF($E$24=aux!$T$25,$B$11*$H$3*$B$24*$B$29*J393,MAX($B$11*$H$3*$E$25,$B$11*$H$3*$B$24*J393/$B$38))</f>
        <v>1.0033720656362584E-3</v>
      </c>
      <c r="M393" s="47">
        <f>IF($E$24=aux!$T$26,"",L393*981*K393^2/(4*PI()^2))</f>
        <v>2.3701755182917252</v>
      </c>
      <c r="N393" s="68">
        <f>IF($E$24=aux!$T$26,"",L393*9.81*K393/2*PI())</f>
        <v>0.15074937005338751</v>
      </c>
    </row>
    <row r="394" spans="10:14" x14ac:dyDescent="0.25">
      <c r="J394" s="21">
        <f>IF(K394&lt;$H$6,IF($E$24=aux!$T$25,(1+K394/$H$6*($B$29*$H$11-1))/$B$29,(2/3+K394/$H$6*($H$11/$B$38-2/3))*$B$38),IF(K394&lt;$H$7,$H$11,IF(K394&lt;$H$8,$H$11*$H$7/K394,$H$11*$H$7*$H$8/K394^2)))</f>
        <v>7.849242221073938E-3</v>
      </c>
      <c r="K394" s="18">
        <v>9.7749999999999808</v>
      </c>
      <c r="L394" s="19">
        <f>IF($E$24=aux!$T$25,$B$11*$H$3*$B$24*$B$29*J394,MAX($B$11*$H$3*$E$25,$B$11*$H$3*$B$24*J394/$B$38))</f>
        <v>9.982462907965992E-4</v>
      </c>
      <c r="M394" s="47">
        <f>IF($E$24=aux!$T$26,"",L394*981*K394^2/(4*PI()^2))</f>
        <v>2.3701755182917252</v>
      </c>
      <c r="N394" s="68">
        <f>IF($E$24=aux!$T$26,"",L394*9.81*K394/2*PI())</f>
        <v>0.15036382179238139</v>
      </c>
    </row>
    <row r="395" spans="10:14" x14ac:dyDescent="0.25">
      <c r="J395" s="21">
        <f>IF(K395&lt;$H$6,IF($E$24=aux!$T$25,(1+K395/$H$6*($B$29*$H$11-1))/$B$29,(2/3+K395/$H$6*($H$11/$B$38-2/3))*$B$38),IF(K395&lt;$H$7,$H$11,IF(K395&lt;$H$8,$H$11*$H$7/K395,$H$11*$H$7*$H$8/K395^2)))</f>
        <v>7.8092461474386001E-3</v>
      </c>
      <c r="K395" s="18">
        <v>9.7999999999999794</v>
      </c>
      <c r="L395" s="19">
        <f>IF($E$24=aux!$T$25,$B$11*$H$3*$B$24*$B$29*J395,MAX($B$11*$H$3*$E$25,$B$11*$H$3*$B$24*J395/$B$38))</f>
        <v>9.9315969376870912E-4</v>
      </c>
      <c r="M395" s="47">
        <f>IF($E$24=aux!$T$26,"",L395*981*K395^2/(4*PI()^2))</f>
        <v>2.3701755182917252</v>
      </c>
      <c r="N395" s="68">
        <f>IF($E$24=aux!$T$26,"",L395*9.81*K395/2*PI())</f>
        <v>0.14998024061433962</v>
      </c>
    </row>
    <row r="396" spans="10:14" x14ac:dyDescent="0.25">
      <c r="J396" s="21">
        <f>IF(K396&lt;$H$6,IF($E$24=aux!$T$25,(1+K396/$H$6*($B$29*$H$11-1))/$B$29,(2/3+K396/$H$6*($H$11/$B$38-2/3))*$B$38),IF(K396&lt;$H$7,$H$11,IF(K396&lt;$H$8,$H$11*$H$7/K396,$H$11*$H$7*$H$8/K396^2)))</f>
        <v>7.7695549987374796E-3</v>
      </c>
      <c r="K396" s="18">
        <v>9.8249999999999797</v>
      </c>
      <c r="L396" s="19">
        <f>IF($E$24=aux!$T$25,$B$11*$H$3*$B$24*$B$29*J396,MAX($B$11*$H$3*$E$25,$B$11*$H$3*$B$24*J396/$B$38))</f>
        <v>9.8811187630398973E-4</v>
      </c>
      <c r="M396" s="47">
        <f>IF($E$24=aux!$T$26,"",L396*981*K396^2/(4*PI()^2))</f>
        <v>2.3701755182917252</v>
      </c>
      <c r="N396" s="68">
        <f>IF($E$24=aux!$T$26,"",L396*9.81*K396/2*PI())</f>
        <v>0.14959861150336165</v>
      </c>
    </row>
    <row r="397" spans="10:14" x14ac:dyDescent="0.25">
      <c r="J397" s="21">
        <f>IF(K397&lt;$H$6,IF($E$24=aux!$T$25,(1+K397/$H$6*($B$29*$H$11-1))/$B$29,(2/3+K397/$H$6*($H$11/$B$38-2/3))*$B$38),IF(K397&lt;$H$7,$H$11,IF(K397&lt;$H$8,$H$11*$H$7/K397,$H$11*$H$7*$H$8/K397^2)))</f>
        <v>7.7301656832178415E-3</v>
      </c>
      <c r="K397" s="18">
        <v>9.8499999999999801</v>
      </c>
      <c r="L397" s="19">
        <f>IF($E$24=aux!$T$25,$B$11*$H$3*$B$24*$B$29*J397,MAX($B$11*$H$3*$E$25,$B$11*$H$3*$B$24*J397/$B$38))</f>
        <v>9.8310244520133784E-4</v>
      </c>
      <c r="M397" s="47">
        <f>IF($E$24=aux!$T$26,"",L397*981*K397^2/(4*PI()^2))</f>
        <v>2.3701755182917248</v>
      </c>
      <c r="N397" s="68">
        <f>IF($E$24=aux!$T$26,"",L397*9.81*K397/2*PI())</f>
        <v>0.14921891959599265</v>
      </c>
    </row>
    <row r="398" spans="10:14" x14ac:dyDescent="0.25">
      <c r="J398" s="21">
        <f>IF(K398&lt;$H$6,IF($E$24=aux!$T$25,(1+K398/$H$6*($B$29*$H$11-1))/$B$29,(2/3+K398/$H$6*($H$11/$B$38-2/3))*$B$38),IF(K398&lt;$H$7,$H$11,IF(K398&lt;$H$8,$H$11*$H$7/K398,$H$11*$H$7*$H$8/K398^2)))</f>
        <v>7.6910751482134575E-3</v>
      </c>
      <c r="K398" s="18">
        <v>9.8749999999999805</v>
      </c>
      <c r="L398" s="19">
        <f>IF($E$24=aux!$T$25,$B$11*$H$3*$B$24*$B$29*J398,MAX($B$11*$H$3*$E$25,$B$11*$H$3*$B$24*J398/$B$38))</f>
        <v>9.7813101223057108E-4</v>
      </c>
      <c r="M398" s="47">
        <f>IF($E$24=aux!$T$26,"",L398*981*K398^2/(4*PI()^2))</f>
        <v>2.3701755182917243</v>
      </c>
      <c r="N398" s="68">
        <f>IF($E$24=aux!$T$26,"",L398*9.81*K398/2*PI())</f>
        <v>0.14884115017929395</v>
      </c>
    </row>
    <row r="399" spans="10:14" x14ac:dyDescent="0.25">
      <c r="J399" s="21">
        <f>IF(K399&lt;$H$6,IF($E$24=aux!$T$25,(1+K399/$H$6*($B$29*$H$11-1))/$B$29,(2/3+K399/$H$6*($H$11/$B$38-2/3))*$B$38),IF(K399&lt;$H$7,$H$11,IF(K399&lt;$H$8,$H$11*$H$7/K399,$H$11*$H$7*$H$8/K399^2)))</f>
        <v>7.6522803795531363E-3</v>
      </c>
      <c r="K399" s="18">
        <v>9.8999999999999808</v>
      </c>
      <c r="L399" s="19">
        <f>IF($E$24=aux!$T$25,$B$11*$H$3*$B$24*$B$29*J399,MAX($B$11*$H$3*$E$25,$B$11*$H$3*$B$24*J399/$B$38))</f>
        <v>9.7319719405720626E-4</v>
      </c>
      <c r="M399" s="47">
        <f>IF($E$24=aux!$T$26,"",L399*981*K399^2/(4*PI()^2))</f>
        <v>2.3701755182917248</v>
      </c>
      <c r="N399" s="68">
        <f>IF($E$24=aux!$T$26,"",L399*9.81*K399/2*PI())</f>
        <v>0.14846528868894221</v>
      </c>
    </row>
    <row r="400" spans="10:14" x14ac:dyDescent="0.25">
      <c r="J400" s="21">
        <f>IF(K400&lt;$H$6,IF($E$24=aux!$T$25,(1+K400/$H$6*($B$29*$H$11-1))/$B$29,(2/3+K400/$H$6*($H$11/$B$38-2/3))*$B$38),IF(K400&lt;$H$7,$H$11,IF(K400&lt;$H$8,$H$11*$H$7/K400,$H$11*$H$7*$H$8/K400^2)))</f>
        <v>7.6137784009796703E-3</v>
      </c>
      <c r="K400" s="18">
        <v>9.9249999999999794</v>
      </c>
      <c r="L400" s="19">
        <f>IF($E$24=aux!$T$25,$B$11*$H$3*$B$24*$B$29*J400,MAX($B$11*$H$3*$E$25,$B$11*$H$3*$B$24*J400/$B$38))</f>
        <v>9.68300612168562E-4</v>
      </c>
      <c r="M400" s="47">
        <f>IF($E$24=aux!$T$26,"",L400*981*K400^2/(4*PI()^2))</f>
        <v>2.3701755182917248</v>
      </c>
      <c r="N400" s="68">
        <f>IF($E$24=aux!$T$26,"",L400*9.81*K400/2*PI())</f>
        <v>0.14809132070735798</v>
      </c>
    </row>
    <row r="401" spans="10:14" x14ac:dyDescent="0.25">
      <c r="J401" s="21">
        <f>IF(K401&lt;$H$6,IF($E$24=aux!$T$25,(1+K401/$H$6*($B$29*$H$11-1))/$B$29,(2/3+K401/$H$6*($H$11/$B$38-2/3))*$B$38),IF(K401&lt;$H$7,$H$11,IF(K401&lt;$H$8,$H$11*$H$7/K401,$H$11*$H$7*$H$8/K401^2)))</f>
        <v>7.5755662735789804E-3</v>
      </c>
      <c r="K401" s="18">
        <v>9.9499999999999797</v>
      </c>
      <c r="L401" s="19">
        <f>IF($E$24=aux!$T$25,$B$11*$H$3*$B$24*$B$29*J401,MAX($B$11*$H$3*$E$25,$B$11*$H$3*$B$24*J401/$B$38))</f>
        <v>9.6344089280115959E-4</v>
      </c>
      <c r="M401" s="47">
        <f>IF($E$24=aux!$T$26,"",L401*981*K401^2/(4*PI()^2))</f>
        <v>2.3701755182917248</v>
      </c>
      <c r="N401" s="68">
        <f>IF($E$24=aux!$T$26,"",L401*9.81*K401/2*PI())</f>
        <v>0.1477192319618621</v>
      </c>
    </row>
    <row r="402" spans="10:14" x14ac:dyDescent="0.25">
      <c r="J402" s="21">
        <f>IF(K402&lt;$H$6,IF($E$24=aux!$T$25,(1+K402/$H$6*($B$29*$H$11-1))/$B$29,(2/3+K402/$H$6*($H$11/$B$38-2/3))*$B$38),IF(K402&lt;$H$7,$H$11,IF(K402&lt;$H$8,$H$11*$H$7/K402,$H$11*$H$7*$H$8/K402^2)))</f>
        <v>7.5376410952192816E-3</v>
      </c>
      <c r="K402" s="18">
        <v>9.9749999999999801</v>
      </c>
      <c r="L402" s="19">
        <f>IF($E$24=aux!$T$25,$B$11*$H$3*$B$24*$B$29*J402,MAX($B$11*$H$3*$E$25,$B$11*$H$3*$B$24*J402/$B$38))</f>
        <v>9.5861766686939709E-4</v>
      </c>
      <c r="M402" s="47">
        <f>IF($E$24=aux!$T$26,"",L402*981*K402^2/(4*PI()^2))</f>
        <v>2.3701755182917248</v>
      </c>
      <c r="N402" s="68">
        <f>IF($E$24=aux!$T$26,"",L402*9.81*K402/2*PI())</f>
        <v>0.14734900832285996</v>
      </c>
    </row>
    <row r="403" spans="10:14" x14ac:dyDescent="0.25">
      <c r="J403" s="21">
        <f>IF(K403&lt;$H$6,IF($E$24=aux!$T$25,(1+K403/$H$6*($B$29*$H$11-1))/$B$29,(2/3+K403/$H$6*($H$11/$B$38-2/3))*$B$38),IF(K403&lt;$H$7,$H$11,IF(K403&lt;$H$8,$H$11*$H$7/K403,$H$11*$H$7*$H$8/K403^2)))</f>
        <v>7.5000000000000301E-3</v>
      </c>
      <c r="K403" s="18">
        <v>9.9999999999999805</v>
      </c>
      <c r="L403" s="19">
        <f>IF($E$24=aux!$T$25,$B$11*$H$3*$B$24*$B$29*J403,MAX($B$11*$H$3*$E$25,$B$11*$H$3*$B$24*J403/$B$38))</f>
        <v>9.5383056989546797E-4</v>
      </c>
      <c r="M403" s="47">
        <f>IF($E$24=aux!$T$26,"",L403*981*K403^2/(4*PI()^2))</f>
        <v>2.3701755182917248</v>
      </c>
      <c r="N403" s="68">
        <f>IF($E$24=aux!$T$26,"",L403*9.81*K403/2*PI())</f>
        <v>0.14698063580205278</v>
      </c>
    </row>
    <row r="404" spans="10:14" x14ac:dyDescent="0.25">
      <c r="J404" s="21"/>
      <c r="K404" s="18"/>
      <c r="L404" s="19"/>
      <c r="M404" s="47"/>
      <c r="N404" s="68"/>
    </row>
    <row r="405" spans="10:14" x14ac:dyDescent="0.25">
      <c r="J405" s="21"/>
      <c r="K405" s="18"/>
      <c r="L405" s="19"/>
      <c r="M405" s="47"/>
      <c r="N405" s="68"/>
    </row>
    <row r="406" spans="10:14" x14ac:dyDescent="0.25">
      <c r="J406" s="21"/>
      <c r="K406" s="18"/>
      <c r="L406" s="19"/>
      <c r="M406" s="47"/>
      <c r="N406" s="68"/>
    </row>
    <row r="407" spans="10:14" x14ac:dyDescent="0.25">
      <c r="J407" s="21"/>
      <c r="K407" s="18"/>
      <c r="L407" s="19"/>
      <c r="M407" s="47"/>
      <c r="N407" s="68"/>
    </row>
    <row r="408" spans="10:14" x14ac:dyDescent="0.25">
      <c r="J408" s="21"/>
      <c r="K408" s="18"/>
      <c r="L408" s="19"/>
      <c r="M408" s="47"/>
      <c r="N408" s="68"/>
    </row>
    <row r="409" spans="10:14" x14ac:dyDescent="0.25">
      <c r="J409" s="21"/>
      <c r="K409" s="18"/>
      <c r="L409" s="19"/>
      <c r="M409" s="47"/>
      <c r="N409" s="68"/>
    </row>
    <row r="410" spans="10:14" x14ac:dyDescent="0.25">
      <c r="J410" s="21"/>
      <c r="K410" s="18"/>
      <c r="L410" s="19"/>
      <c r="M410" s="47"/>
      <c r="N410" s="68"/>
    </row>
    <row r="411" spans="10:14" x14ac:dyDescent="0.25">
      <c r="J411" s="21"/>
      <c r="K411" s="18"/>
      <c r="L411" s="19"/>
      <c r="M411" s="47"/>
      <c r="N411" s="68"/>
    </row>
    <row r="412" spans="10:14" x14ac:dyDescent="0.25">
      <c r="J412" s="21"/>
      <c r="K412" s="18"/>
      <c r="L412" s="19"/>
      <c r="M412" s="47"/>
      <c r="N412" s="68"/>
    </row>
    <row r="413" spans="10:14" x14ac:dyDescent="0.25">
      <c r="J413" s="21"/>
      <c r="K413" s="18"/>
      <c r="L413" s="19"/>
      <c r="M413" s="47"/>
      <c r="N413" s="68"/>
    </row>
    <row r="414" spans="10:14" x14ac:dyDescent="0.25">
      <c r="J414" s="21"/>
      <c r="K414" s="18"/>
      <c r="L414" s="19"/>
      <c r="M414" s="47"/>
      <c r="N414" s="68"/>
    </row>
    <row r="415" spans="10:14" x14ac:dyDescent="0.25">
      <c r="J415" s="21"/>
      <c r="K415" s="18"/>
      <c r="L415" s="19"/>
      <c r="M415" s="47"/>
      <c r="N415" s="68"/>
    </row>
    <row r="416" spans="10:14" x14ac:dyDescent="0.25">
      <c r="J416" s="21"/>
      <c r="K416" s="18"/>
      <c r="L416" s="19"/>
      <c r="M416" s="47"/>
      <c r="N416" s="68"/>
    </row>
    <row r="417" spans="10:14" x14ac:dyDescent="0.25">
      <c r="J417" s="21"/>
      <c r="K417" s="18"/>
      <c r="L417" s="19"/>
      <c r="M417" s="47"/>
      <c r="N417" s="68"/>
    </row>
    <row r="418" spans="10:14" x14ac:dyDescent="0.25">
      <c r="J418" s="21"/>
      <c r="K418" s="18"/>
      <c r="L418" s="19"/>
      <c r="M418" s="47"/>
      <c r="N418" s="68"/>
    </row>
    <row r="419" spans="10:14" x14ac:dyDescent="0.25">
      <c r="J419" s="21"/>
      <c r="K419" s="18"/>
      <c r="L419" s="19"/>
      <c r="M419" s="47"/>
      <c r="N419" s="68"/>
    </row>
    <row r="420" spans="10:14" x14ac:dyDescent="0.25">
      <c r="J420" s="21"/>
      <c r="K420" s="18"/>
      <c r="L420" s="19"/>
      <c r="M420" s="47"/>
      <c r="N420" s="68"/>
    </row>
    <row r="421" spans="10:14" x14ac:dyDescent="0.25">
      <c r="J421" s="21"/>
      <c r="K421" s="18"/>
      <c r="L421" s="19"/>
      <c r="M421" s="47"/>
      <c r="N421" s="68"/>
    </row>
    <row r="422" spans="10:14" x14ac:dyDescent="0.25">
      <c r="J422" s="21"/>
      <c r="K422" s="18"/>
      <c r="L422" s="19"/>
      <c r="M422" s="47"/>
      <c r="N422" s="68"/>
    </row>
    <row r="423" spans="10:14" x14ac:dyDescent="0.25">
      <c r="J423" s="21"/>
      <c r="K423" s="18"/>
      <c r="L423" s="19"/>
      <c r="M423" s="47"/>
      <c r="N423" s="68"/>
    </row>
    <row r="424" spans="10:14" x14ac:dyDescent="0.25">
      <c r="J424" s="21"/>
      <c r="K424" s="18"/>
      <c r="L424" s="19"/>
      <c r="M424" s="47"/>
      <c r="N424" s="68"/>
    </row>
    <row r="425" spans="10:14" x14ac:dyDescent="0.25">
      <c r="J425" s="21"/>
      <c r="K425" s="18"/>
      <c r="L425" s="19"/>
      <c r="M425" s="47"/>
      <c r="N425" s="68"/>
    </row>
    <row r="426" spans="10:14" x14ac:dyDescent="0.25">
      <c r="J426" s="21"/>
      <c r="K426" s="18"/>
      <c r="L426" s="19"/>
      <c r="M426" s="47"/>
      <c r="N426" s="68"/>
    </row>
    <row r="427" spans="10:14" x14ac:dyDescent="0.25">
      <c r="J427" s="21"/>
      <c r="K427" s="18"/>
      <c r="L427" s="19"/>
      <c r="M427" s="47"/>
      <c r="N427" s="68"/>
    </row>
    <row r="428" spans="10:14" x14ac:dyDescent="0.25">
      <c r="J428" s="21"/>
      <c r="K428" s="18"/>
      <c r="L428" s="19"/>
      <c r="M428" s="47"/>
      <c r="N428" s="68"/>
    </row>
    <row r="429" spans="10:14" x14ac:dyDescent="0.25">
      <c r="J429" s="21"/>
      <c r="K429" s="18"/>
      <c r="L429" s="19"/>
      <c r="M429" s="47"/>
      <c r="N429" s="68"/>
    </row>
    <row r="430" spans="10:14" x14ac:dyDescent="0.25">
      <c r="J430" s="21"/>
      <c r="K430" s="18"/>
      <c r="L430" s="19"/>
      <c r="M430" s="47"/>
      <c r="N430" s="68"/>
    </row>
    <row r="431" spans="10:14" x14ac:dyDescent="0.25">
      <c r="J431" s="21"/>
      <c r="K431" s="18"/>
      <c r="L431" s="19"/>
      <c r="M431" s="47"/>
      <c r="N431" s="68"/>
    </row>
    <row r="432" spans="10:14" x14ac:dyDescent="0.25">
      <c r="J432" s="21"/>
      <c r="K432" s="18"/>
      <c r="L432" s="19"/>
      <c r="M432" s="47"/>
      <c r="N432" s="68"/>
    </row>
    <row r="433" spans="10:14" x14ac:dyDescent="0.25">
      <c r="J433" s="21"/>
      <c r="K433" s="18"/>
      <c r="L433" s="19"/>
      <c r="M433" s="47"/>
      <c r="N433" s="68"/>
    </row>
    <row r="434" spans="10:14" x14ac:dyDescent="0.25">
      <c r="J434" s="21"/>
      <c r="K434" s="18"/>
      <c r="L434" s="19"/>
      <c r="M434" s="47"/>
      <c r="N434" s="68"/>
    </row>
    <row r="435" spans="10:14" x14ac:dyDescent="0.25">
      <c r="J435" s="21"/>
      <c r="K435" s="18"/>
      <c r="L435" s="19"/>
      <c r="M435" s="47"/>
      <c r="N435" s="68"/>
    </row>
    <row r="436" spans="10:14" x14ac:dyDescent="0.25">
      <c r="J436" s="21"/>
      <c r="K436" s="18"/>
      <c r="L436" s="19"/>
      <c r="M436" s="47"/>
      <c r="N436" s="68"/>
    </row>
    <row r="437" spans="10:14" x14ac:dyDescent="0.25">
      <c r="J437" s="21"/>
      <c r="K437" s="18"/>
      <c r="L437" s="19"/>
      <c r="M437" s="47"/>
      <c r="N437" s="68"/>
    </row>
    <row r="438" spans="10:14" x14ac:dyDescent="0.25">
      <c r="J438" s="21"/>
      <c r="K438" s="18"/>
      <c r="L438" s="19"/>
      <c r="M438" s="47"/>
      <c r="N438" s="68"/>
    </row>
    <row r="439" spans="10:14" x14ac:dyDescent="0.25">
      <c r="J439" s="21"/>
      <c r="K439" s="18"/>
      <c r="L439" s="19"/>
      <c r="M439" s="47"/>
      <c r="N439" s="68"/>
    </row>
    <row r="440" spans="10:14" x14ac:dyDescent="0.25">
      <c r="J440" s="21"/>
      <c r="K440" s="18"/>
      <c r="L440" s="19"/>
      <c r="M440" s="47"/>
      <c r="N440" s="68"/>
    </row>
    <row r="441" spans="10:14" x14ac:dyDescent="0.25">
      <c r="J441" s="21"/>
      <c r="K441" s="18"/>
      <c r="L441" s="19"/>
      <c r="M441" s="47"/>
      <c r="N441" s="68"/>
    </row>
    <row r="442" spans="10:14" x14ac:dyDescent="0.25">
      <c r="J442" s="21"/>
      <c r="K442" s="18"/>
      <c r="L442" s="19"/>
      <c r="M442" s="47"/>
      <c r="N442" s="68"/>
    </row>
    <row r="443" spans="10:14" x14ac:dyDescent="0.25">
      <c r="J443" s="21"/>
      <c r="K443" s="18"/>
      <c r="L443" s="19"/>
      <c r="M443" s="47"/>
      <c r="N443" s="68"/>
    </row>
    <row r="444" spans="10:14" x14ac:dyDescent="0.25">
      <c r="J444" s="21"/>
      <c r="K444" s="18"/>
      <c r="L444" s="19"/>
      <c r="M444" s="47"/>
      <c r="N444" s="68"/>
    </row>
    <row r="445" spans="10:14" x14ac:dyDescent="0.25">
      <c r="J445" s="21"/>
      <c r="K445" s="18"/>
      <c r="L445" s="19"/>
      <c r="M445" s="47"/>
      <c r="N445" s="68"/>
    </row>
    <row r="446" spans="10:14" x14ac:dyDescent="0.25">
      <c r="J446" s="21"/>
      <c r="K446" s="18"/>
      <c r="L446" s="19"/>
      <c r="M446" s="47"/>
      <c r="N446" s="68"/>
    </row>
    <row r="447" spans="10:14" x14ac:dyDescent="0.25">
      <c r="J447" s="21"/>
      <c r="K447" s="18"/>
      <c r="L447" s="19"/>
      <c r="M447" s="47"/>
      <c r="N447" s="68"/>
    </row>
    <row r="448" spans="10:14" x14ac:dyDescent="0.25">
      <c r="J448" s="21"/>
      <c r="K448" s="18"/>
      <c r="L448" s="19"/>
      <c r="M448" s="47"/>
      <c r="N448" s="68"/>
    </row>
    <row r="449" spans="10:14" x14ac:dyDescent="0.25">
      <c r="J449" s="21"/>
      <c r="K449" s="18"/>
      <c r="L449" s="19"/>
      <c r="M449" s="47"/>
      <c r="N449" s="68"/>
    </row>
    <row r="450" spans="10:14" x14ac:dyDescent="0.25">
      <c r="J450" s="21"/>
      <c r="K450" s="18"/>
      <c r="L450" s="19"/>
      <c r="M450" s="47"/>
      <c r="N450" s="68"/>
    </row>
    <row r="451" spans="10:14" x14ac:dyDescent="0.25">
      <c r="J451" s="21"/>
      <c r="K451" s="18"/>
      <c r="L451" s="19"/>
      <c r="M451" s="47"/>
      <c r="N451" s="68"/>
    </row>
    <row r="452" spans="10:14" x14ac:dyDescent="0.25">
      <c r="J452" s="21"/>
      <c r="K452" s="18"/>
      <c r="L452" s="19"/>
      <c r="M452" s="47"/>
      <c r="N452" s="68"/>
    </row>
    <row r="453" spans="10:14" x14ac:dyDescent="0.25">
      <c r="J453" s="21"/>
      <c r="K453" s="18"/>
      <c r="L453" s="19"/>
      <c r="M453" s="47"/>
      <c r="N453" s="68"/>
    </row>
    <row r="454" spans="10:14" x14ac:dyDescent="0.25">
      <c r="J454" s="21"/>
      <c r="K454" s="18"/>
      <c r="L454" s="19"/>
      <c r="M454" s="47"/>
      <c r="N454" s="68"/>
    </row>
    <row r="455" spans="10:14" x14ac:dyDescent="0.25">
      <c r="J455" s="21"/>
      <c r="K455" s="18"/>
      <c r="L455" s="19"/>
      <c r="M455" s="47"/>
      <c r="N455" s="68"/>
    </row>
    <row r="456" spans="10:14" x14ac:dyDescent="0.25">
      <c r="J456" s="21"/>
      <c r="K456" s="18"/>
      <c r="L456" s="19"/>
      <c r="M456" s="47"/>
      <c r="N456" s="68"/>
    </row>
    <row r="457" spans="10:14" x14ac:dyDescent="0.25">
      <c r="J457" s="21"/>
      <c r="K457" s="18"/>
      <c r="L457" s="19"/>
      <c r="M457" s="47"/>
      <c r="N457" s="68"/>
    </row>
    <row r="458" spans="10:14" x14ac:dyDescent="0.25">
      <c r="J458" s="21"/>
      <c r="K458" s="18"/>
      <c r="L458" s="19"/>
      <c r="M458" s="47"/>
      <c r="N458" s="68"/>
    </row>
    <row r="459" spans="10:14" x14ac:dyDescent="0.25">
      <c r="J459" s="21"/>
      <c r="K459" s="18"/>
      <c r="L459" s="19"/>
      <c r="M459" s="47"/>
      <c r="N459" s="68"/>
    </row>
    <row r="460" spans="10:14" x14ac:dyDescent="0.25">
      <c r="J460" s="21"/>
      <c r="K460" s="18"/>
      <c r="L460" s="19"/>
      <c r="M460" s="47"/>
      <c r="N460" s="68"/>
    </row>
    <row r="461" spans="10:14" x14ac:dyDescent="0.25">
      <c r="J461" s="21"/>
      <c r="K461" s="18"/>
      <c r="L461" s="19"/>
      <c r="M461" s="47"/>
      <c r="N461" s="68"/>
    </row>
    <row r="462" spans="10:14" x14ac:dyDescent="0.25">
      <c r="J462" s="21"/>
      <c r="K462" s="18"/>
      <c r="L462" s="19"/>
      <c r="M462" s="47"/>
      <c r="N462" s="68"/>
    </row>
    <row r="463" spans="10:14" x14ac:dyDescent="0.25">
      <c r="J463" s="21"/>
      <c r="K463" s="18"/>
      <c r="L463" s="19"/>
      <c r="M463" s="47"/>
      <c r="N463" s="68"/>
    </row>
    <row r="464" spans="10:14" x14ac:dyDescent="0.25">
      <c r="J464" s="21"/>
      <c r="K464" s="18"/>
      <c r="L464" s="19"/>
      <c r="M464" s="47"/>
      <c r="N464" s="68"/>
    </row>
    <row r="465" spans="10:14" x14ac:dyDescent="0.25">
      <c r="J465" s="21"/>
      <c r="K465" s="18"/>
      <c r="L465" s="19"/>
      <c r="M465" s="47"/>
      <c r="N465" s="68"/>
    </row>
    <row r="466" spans="10:14" x14ac:dyDescent="0.25">
      <c r="J466" s="21"/>
      <c r="K466" s="18"/>
      <c r="L466" s="19"/>
      <c r="M466" s="47"/>
      <c r="N466" s="68"/>
    </row>
    <row r="467" spans="10:14" x14ac:dyDescent="0.25">
      <c r="J467" s="21"/>
      <c r="K467" s="18"/>
      <c r="L467" s="19"/>
      <c r="M467" s="47"/>
      <c r="N467" s="68"/>
    </row>
    <row r="468" spans="10:14" x14ac:dyDescent="0.25">
      <c r="J468" s="21"/>
      <c r="K468" s="18"/>
      <c r="L468" s="19"/>
      <c r="M468" s="47"/>
      <c r="N468" s="68"/>
    </row>
    <row r="469" spans="10:14" x14ac:dyDescent="0.25">
      <c r="J469" s="21"/>
      <c r="K469" s="18"/>
      <c r="L469" s="19"/>
      <c r="M469" s="47"/>
      <c r="N469" s="68"/>
    </row>
    <row r="470" spans="10:14" x14ac:dyDescent="0.25">
      <c r="J470" s="21"/>
      <c r="K470" s="18"/>
      <c r="L470" s="19"/>
      <c r="M470" s="47"/>
      <c r="N470" s="68"/>
    </row>
    <row r="471" spans="10:14" x14ac:dyDescent="0.25">
      <c r="J471" s="21"/>
      <c r="K471" s="18"/>
      <c r="L471" s="19"/>
      <c r="M471" s="47"/>
      <c r="N471" s="68"/>
    </row>
    <row r="472" spans="10:14" x14ac:dyDescent="0.25">
      <c r="J472" s="21"/>
      <c r="K472" s="18"/>
      <c r="L472" s="19"/>
      <c r="M472" s="47"/>
      <c r="N472" s="68"/>
    </row>
    <row r="473" spans="10:14" x14ac:dyDescent="0.25">
      <c r="J473" s="21"/>
      <c r="K473" s="18"/>
      <c r="L473" s="19"/>
      <c r="M473" s="47"/>
      <c r="N473" s="68"/>
    </row>
    <row r="474" spans="10:14" x14ac:dyDescent="0.25">
      <c r="J474" s="21"/>
      <c r="K474" s="18"/>
      <c r="L474" s="19"/>
      <c r="M474" s="47"/>
      <c r="N474" s="68"/>
    </row>
    <row r="475" spans="10:14" x14ac:dyDescent="0.25">
      <c r="J475" s="21"/>
      <c r="K475" s="18"/>
      <c r="L475" s="19"/>
      <c r="M475" s="47"/>
      <c r="N475" s="68"/>
    </row>
    <row r="476" spans="10:14" x14ac:dyDescent="0.25">
      <c r="J476" s="21"/>
      <c r="K476" s="18"/>
      <c r="L476" s="19"/>
      <c r="M476" s="47"/>
      <c r="N476" s="68"/>
    </row>
    <row r="477" spans="10:14" x14ac:dyDescent="0.25">
      <c r="J477" s="21"/>
      <c r="K477" s="18"/>
      <c r="L477" s="19"/>
      <c r="M477" s="47"/>
      <c r="N477" s="68"/>
    </row>
    <row r="478" spans="10:14" x14ac:dyDescent="0.25">
      <c r="J478" s="21"/>
      <c r="K478" s="18"/>
      <c r="L478" s="19"/>
      <c r="M478" s="47"/>
      <c r="N478" s="68"/>
    </row>
    <row r="479" spans="10:14" x14ac:dyDescent="0.25">
      <c r="J479" s="21"/>
      <c r="K479" s="18"/>
      <c r="L479" s="19"/>
      <c r="M479" s="47"/>
      <c r="N479" s="68"/>
    </row>
    <row r="480" spans="10:14" x14ac:dyDescent="0.25">
      <c r="J480" s="21"/>
      <c r="K480" s="18"/>
      <c r="L480" s="19"/>
      <c r="M480" s="47"/>
      <c r="N480" s="68"/>
    </row>
    <row r="481" spans="10:14" x14ac:dyDescent="0.25">
      <c r="J481" s="21"/>
      <c r="K481" s="18"/>
      <c r="L481" s="19"/>
      <c r="M481" s="47"/>
      <c r="N481" s="68"/>
    </row>
    <row r="482" spans="10:14" x14ac:dyDescent="0.25">
      <c r="J482" s="21"/>
      <c r="K482" s="18"/>
      <c r="L482" s="19"/>
      <c r="M482" s="47"/>
      <c r="N482" s="68"/>
    </row>
    <row r="483" spans="10:14" x14ac:dyDescent="0.25">
      <c r="J483" s="21"/>
      <c r="K483" s="18"/>
      <c r="L483" s="19"/>
      <c r="M483" s="47"/>
      <c r="N483" s="68"/>
    </row>
    <row r="484" spans="10:14" x14ac:dyDescent="0.25">
      <c r="J484" s="21"/>
      <c r="K484" s="18"/>
      <c r="L484" s="19"/>
      <c r="M484" s="47"/>
      <c r="N484" s="68"/>
    </row>
    <row r="485" spans="10:14" x14ac:dyDescent="0.25">
      <c r="J485" s="21"/>
      <c r="K485" s="18"/>
      <c r="L485" s="19"/>
      <c r="M485" s="47"/>
      <c r="N485" s="68"/>
    </row>
    <row r="486" spans="10:14" x14ac:dyDescent="0.25">
      <c r="J486" s="21"/>
      <c r="K486" s="18"/>
      <c r="L486" s="19"/>
      <c r="M486" s="47"/>
      <c r="N486" s="68"/>
    </row>
    <row r="487" spans="10:14" x14ac:dyDescent="0.25">
      <c r="J487" s="21"/>
      <c r="K487" s="18"/>
      <c r="L487" s="19"/>
      <c r="M487" s="47"/>
      <c r="N487" s="68"/>
    </row>
    <row r="488" spans="10:14" x14ac:dyDescent="0.25">
      <c r="J488" s="21"/>
      <c r="K488" s="18"/>
      <c r="L488" s="19"/>
      <c r="M488" s="47"/>
      <c r="N488" s="68"/>
    </row>
    <row r="489" spans="10:14" x14ac:dyDescent="0.25">
      <c r="J489" s="21"/>
      <c r="K489" s="18"/>
      <c r="L489" s="19"/>
      <c r="M489" s="47"/>
      <c r="N489" s="68"/>
    </row>
    <row r="490" spans="10:14" x14ac:dyDescent="0.25">
      <c r="J490" s="21"/>
      <c r="K490" s="18"/>
      <c r="L490" s="19"/>
      <c r="M490" s="47"/>
      <c r="N490" s="68"/>
    </row>
    <row r="491" spans="10:14" x14ac:dyDescent="0.25">
      <c r="J491" s="21"/>
      <c r="K491" s="18"/>
      <c r="L491" s="19"/>
      <c r="M491" s="47"/>
      <c r="N491" s="68"/>
    </row>
    <row r="492" spans="10:14" x14ac:dyDescent="0.25">
      <c r="J492" s="21"/>
      <c r="K492" s="18"/>
      <c r="L492" s="19"/>
      <c r="M492" s="47"/>
      <c r="N492" s="68"/>
    </row>
    <row r="493" spans="10:14" x14ac:dyDescent="0.25">
      <c r="J493" s="21"/>
      <c r="K493" s="18"/>
      <c r="L493" s="19"/>
      <c r="M493" s="47"/>
      <c r="N493" s="68"/>
    </row>
    <row r="494" spans="10:14" x14ac:dyDescent="0.25">
      <c r="J494" s="21"/>
      <c r="K494" s="18"/>
      <c r="L494" s="19"/>
      <c r="M494" s="47"/>
      <c r="N494" s="68"/>
    </row>
    <row r="495" spans="10:14" x14ac:dyDescent="0.25">
      <c r="J495" s="21"/>
      <c r="K495" s="18"/>
      <c r="L495" s="19"/>
      <c r="M495" s="47"/>
      <c r="N495" s="68"/>
    </row>
    <row r="496" spans="10:14" x14ac:dyDescent="0.25">
      <c r="J496" s="21"/>
      <c r="K496" s="18"/>
      <c r="L496" s="19"/>
      <c r="M496" s="47"/>
      <c r="N496" s="68"/>
    </row>
    <row r="497" spans="10:14" x14ac:dyDescent="0.25">
      <c r="J497" s="21"/>
      <c r="K497" s="18"/>
      <c r="L497" s="19"/>
      <c r="M497" s="47"/>
      <c r="N497" s="68"/>
    </row>
    <row r="498" spans="10:14" x14ac:dyDescent="0.25">
      <c r="J498" s="21"/>
      <c r="K498" s="18"/>
      <c r="L498" s="19"/>
      <c r="M498" s="47"/>
      <c r="N498" s="68"/>
    </row>
    <row r="499" spans="10:14" x14ac:dyDescent="0.25">
      <c r="J499" s="21"/>
      <c r="K499" s="18"/>
      <c r="L499" s="19"/>
      <c r="M499" s="47"/>
      <c r="N499" s="68"/>
    </row>
    <row r="500" spans="10:14" x14ac:dyDescent="0.25">
      <c r="J500" s="21"/>
      <c r="K500" s="18"/>
      <c r="L500" s="19"/>
      <c r="M500" s="47"/>
      <c r="N500" s="68"/>
    </row>
    <row r="501" spans="10:14" x14ac:dyDescent="0.25">
      <c r="J501" s="21"/>
      <c r="K501" s="18"/>
      <c r="L501" s="19"/>
      <c r="M501" s="47"/>
      <c r="N501" s="68"/>
    </row>
    <row r="502" spans="10:14" x14ac:dyDescent="0.25">
      <c r="J502" s="21"/>
      <c r="K502" s="18"/>
      <c r="L502" s="19"/>
      <c r="M502" s="47"/>
      <c r="N502" s="68"/>
    </row>
    <row r="503" spans="10:14" x14ac:dyDescent="0.25">
      <c r="J503" s="21"/>
      <c r="K503" s="18"/>
      <c r="L503" s="19"/>
      <c r="M503" s="47"/>
      <c r="N503" s="68"/>
    </row>
    <row r="504" spans="10:14" x14ac:dyDescent="0.25">
      <c r="J504" s="21"/>
      <c r="K504" s="18"/>
      <c r="L504" s="19"/>
      <c r="M504" s="47"/>
      <c r="N504" s="68"/>
    </row>
    <row r="505" spans="10:14" x14ac:dyDescent="0.25">
      <c r="J505" s="21"/>
      <c r="K505" s="18"/>
      <c r="L505" s="19"/>
      <c r="M505" s="47"/>
      <c r="N505" s="68"/>
    </row>
    <row r="506" spans="10:14" x14ac:dyDescent="0.25">
      <c r="J506" s="21"/>
      <c r="K506" s="18"/>
      <c r="L506" s="19"/>
      <c r="M506" s="47"/>
      <c r="N506" s="68"/>
    </row>
    <row r="507" spans="10:14" x14ac:dyDescent="0.25">
      <c r="J507" s="21"/>
      <c r="K507" s="18"/>
      <c r="L507" s="19"/>
      <c r="M507" s="47"/>
      <c r="N507" s="68"/>
    </row>
    <row r="508" spans="10:14" x14ac:dyDescent="0.25">
      <c r="J508" s="21"/>
      <c r="K508" s="18"/>
      <c r="L508" s="19"/>
      <c r="M508" s="47"/>
      <c r="N508" s="68"/>
    </row>
    <row r="509" spans="10:14" x14ac:dyDescent="0.25">
      <c r="J509" s="21"/>
      <c r="K509" s="18"/>
      <c r="L509" s="19"/>
      <c r="M509" s="47"/>
      <c r="N509" s="68"/>
    </row>
    <row r="510" spans="10:14" x14ac:dyDescent="0.25">
      <c r="J510" s="21"/>
      <c r="K510" s="18"/>
      <c r="L510" s="19"/>
      <c r="M510" s="47"/>
      <c r="N510" s="68"/>
    </row>
    <row r="511" spans="10:14" x14ac:dyDescent="0.25">
      <c r="J511" s="21"/>
      <c r="K511" s="18"/>
      <c r="L511" s="19"/>
      <c r="M511" s="47"/>
      <c r="N511" s="68"/>
    </row>
    <row r="512" spans="10:14" x14ac:dyDescent="0.25">
      <c r="J512" s="21"/>
      <c r="K512" s="18"/>
      <c r="L512" s="19"/>
      <c r="M512" s="47"/>
      <c r="N512" s="68"/>
    </row>
    <row r="513" spans="10:14" x14ac:dyDescent="0.25">
      <c r="J513" s="21"/>
      <c r="K513" s="18"/>
      <c r="L513" s="19"/>
      <c r="M513" s="47"/>
      <c r="N513" s="68"/>
    </row>
    <row r="514" spans="10:14" x14ac:dyDescent="0.25">
      <c r="J514" s="21"/>
      <c r="K514" s="18"/>
      <c r="L514" s="19"/>
      <c r="M514" s="47"/>
      <c r="N514" s="68"/>
    </row>
    <row r="515" spans="10:14" x14ac:dyDescent="0.25">
      <c r="J515" s="21"/>
      <c r="K515" s="18"/>
      <c r="L515" s="19"/>
      <c r="M515" s="47"/>
      <c r="N515" s="68"/>
    </row>
    <row r="516" spans="10:14" x14ac:dyDescent="0.25">
      <c r="J516" s="21"/>
      <c r="K516" s="18"/>
      <c r="L516" s="19"/>
      <c r="M516" s="47"/>
      <c r="N516" s="68"/>
    </row>
    <row r="517" spans="10:14" x14ac:dyDescent="0.25">
      <c r="J517" s="21"/>
      <c r="K517" s="18"/>
      <c r="L517" s="19"/>
      <c r="M517" s="47"/>
      <c r="N517" s="68"/>
    </row>
    <row r="518" spans="10:14" x14ac:dyDescent="0.25">
      <c r="J518" s="21"/>
      <c r="K518" s="18"/>
      <c r="L518" s="19"/>
      <c r="M518" s="47"/>
      <c r="N518" s="68"/>
    </row>
    <row r="519" spans="10:14" x14ac:dyDescent="0.25">
      <c r="J519" s="21"/>
      <c r="K519" s="18"/>
      <c r="L519" s="19"/>
      <c r="M519" s="47"/>
      <c r="N519" s="68"/>
    </row>
    <row r="520" spans="10:14" x14ac:dyDescent="0.25">
      <c r="J520" s="21"/>
      <c r="K520" s="18"/>
      <c r="L520" s="19"/>
      <c r="M520" s="47"/>
      <c r="N520" s="68"/>
    </row>
    <row r="521" spans="10:14" x14ac:dyDescent="0.25">
      <c r="J521" s="21"/>
      <c r="K521" s="18"/>
      <c r="L521" s="19"/>
      <c r="M521" s="47"/>
      <c r="N521" s="68"/>
    </row>
    <row r="522" spans="10:14" x14ac:dyDescent="0.25">
      <c r="J522" s="21"/>
      <c r="K522" s="18"/>
      <c r="L522" s="19"/>
      <c r="M522" s="47"/>
      <c r="N522" s="68"/>
    </row>
    <row r="523" spans="10:14" x14ac:dyDescent="0.25">
      <c r="J523" s="21"/>
      <c r="K523" s="18"/>
      <c r="L523" s="19"/>
      <c r="M523" s="47"/>
      <c r="N523" s="68"/>
    </row>
    <row r="524" spans="10:14" x14ac:dyDescent="0.25">
      <c r="J524" s="21"/>
      <c r="K524" s="18"/>
      <c r="L524" s="19"/>
      <c r="M524" s="47"/>
      <c r="N524" s="68"/>
    </row>
    <row r="525" spans="10:14" x14ac:dyDescent="0.25">
      <c r="J525" s="21"/>
      <c r="K525" s="18"/>
      <c r="L525" s="19"/>
      <c r="M525" s="47"/>
      <c r="N525" s="68"/>
    </row>
    <row r="526" spans="10:14" x14ac:dyDescent="0.25">
      <c r="J526" s="21"/>
      <c r="K526" s="18"/>
      <c r="L526" s="19"/>
      <c r="M526" s="47"/>
      <c r="N526" s="68"/>
    </row>
    <row r="527" spans="10:14" x14ac:dyDescent="0.25">
      <c r="J527" s="21"/>
      <c r="K527" s="18"/>
      <c r="L527" s="19"/>
      <c r="M527" s="47"/>
      <c r="N527" s="68"/>
    </row>
    <row r="528" spans="10:14" x14ac:dyDescent="0.25">
      <c r="J528" s="21"/>
      <c r="K528" s="18"/>
      <c r="L528" s="19"/>
      <c r="M528" s="47"/>
      <c r="N528" s="68"/>
    </row>
    <row r="529" spans="10:14" x14ac:dyDescent="0.25">
      <c r="J529" s="21"/>
      <c r="K529" s="18"/>
      <c r="L529" s="19"/>
      <c r="M529" s="47"/>
      <c r="N529" s="68"/>
    </row>
    <row r="530" spans="10:14" x14ac:dyDescent="0.25">
      <c r="J530" s="21"/>
      <c r="K530" s="18"/>
      <c r="L530" s="19"/>
      <c r="M530" s="47"/>
      <c r="N530" s="68"/>
    </row>
    <row r="531" spans="10:14" x14ac:dyDescent="0.25">
      <c r="J531" s="21"/>
      <c r="K531" s="18"/>
      <c r="L531" s="19"/>
      <c r="M531" s="47"/>
      <c r="N531" s="68"/>
    </row>
    <row r="532" spans="10:14" x14ac:dyDescent="0.25">
      <c r="J532" s="21"/>
      <c r="K532" s="18"/>
      <c r="L532" s="19"/>
      <c r="M532" s="47"/>
      <c r="N532" s="68"/>
    </row>
    <row r="533" spans="10:14" x14ac:dyDescent="0.25">
      <c r="J533" s="21"/>
      <c r="K533" s="18"/>
      <c r="L533" s="19"/>
      <c r="M533" s="47"/>
      <c r="N533" s="68"/>
    </row>
    <row r="534" spans="10:14" x14ac:dyDescent="0.25">
      <c r="J534" s="21"/>
      <c r="K534" s="18"/>
      <c r="L534" s="19"/>
      <c r="M534" s="47"/>
      <c r="N534" s="68"/>
    </row>
    <row r="535" spans="10:14" x14ac:dyDescent="0.25">
      <c r="J535" s="21"/>
      <c r="K535" s="18"/>
      <c r="L535" s="19"/>
      <c r="M535" s="47"/>
      <c r="N535" s="68"/>
    </row>
    <row r="536" spans="10:14" x14ac:dyDescent="0.25">
      <c r="J536" s="21"/>
      <c r="K536" s="18"/>
      <c r="L536" s="19"/>
      <c r="M536" s="47"/>
      <c r="N536" s="68"/>
    </row>
    <row r="537" spans="10:14" x14ac:dyDescent="0.25">
      <c r="J537" s="21"/>
      <c r="K537" s="18"/>
      <c r="L537" s="19"/>
      <c r="M537" s="47"/>
      <c r="N537" s="68"/>
    </row>
    <row r="538" spans="10:14" x14ac:dyDescent="0.25">
      <c r="J538" s="21"/>
      <c r="K538" s="18"/>
      <c r="L538" s="19"/>
      <c r="M538" s="47"/>
      <c r="N538" s="68"/>
    </row>
    <row r="539" spans="10:14" x14ac:dyDescent="0.25">
      <c r="J539" s="21"/>
      <c r="K539" s="18"/>
      <c r="L539" s="19"/>
      <c r="M539" s="47"/>
      <c r="N539" s="68"/>
    </row>
    <row r="540" spans="10:14" x14ac:dyDescent="0.25">
      <c r="J540" s="21"/>
      <c r="K540" s="18"/>
      <c r="L540" s="19"/>
      <c r="M540" s="47"/>
      <c r="N540" s="68"/>
    </row>
    <row r="541" spans="10:14" x14ac:dyDescent="0.25">
      <c r="J541" s="21"/>
      <c r="K541" s="18"/>
      <c r="L541" s="19"/>
      <c r="M541" s="47"/>
      <c r="N541" s="68"/>
    </row>
    <row r="542" spans="10:14" x14ac:dyDescent="0.25">
      <c r="J542" s="21"/>
      <c r="K542" s="18"/>
      <c r="L542" s="19"/>
      <c r="M542" s="47"/>
      <c r="N542" s="68"/>
    </row>
    <row r="543" spans="10:14" x14ac:dyDescent="0.25">
      <c r="J543" s="21"/>
      <c r="K543" s="18"/>
      <c r="L543" s="19"/>
      <c r="M543" s="47"/>
      <c r="N543" s="68"/>
    </row>
    <row r="544" spans="10:14" x14ac:dyDescent="0.25">
      <c r="J544" s="21"/>
      <c r="K544" s="18"/>
      <c r="L544" s="19"/>
      <c r="M544" s="47"/>
      <c r="N544" s="68"/>
    </row>
    <row r="545" spans="10:14" x14ac:dyDescent="0.25">
      <c r="J545" s="21"/>
      <c r="K545" s="18"/>
      <c r="L545" s="19"/>
      <c r="M545" s="47"/>
      <c r="N545" s="68"/>
    </row>
    <row r="546" spans="10:14" x14ac:dyDescent="0.25">
      <c r="J546" s="21"/>
      <c r="K546" s="18"/>
      <c r="L546" s="19"/>
      <c r="M546" s="47"/>
      <c r="N546" s="68"/>
    </row>
    <row r="547" spans="10:14" x14ac:dyDescent="0.25">
      <c r="J547" s="21"/>
      <c r="K547" s="18"/>
      <c r="L547" s="19"/>
      <c r="M547" s="47"/>
      <c r="N547" s="68"/>
    </row>
    <row r="548" spans="10:14" x14ac:dyDescent="0.25">
      <c r="J548" s="21"/>
      <c r="K548" s="18"/>
      <c r="L548" s="19"/>
      <c r="M548" s="47"/>
      <c r="N548" s="68"/>
    </row>
    <row r="549" spans="10:14" x14ac:dyDescent="0.25">
      <c r="J549" s="21"/>
      <c r="K549" s="18"/>
      <c r="L549" s="19"/>
      <c r="M549" s="47"/>
      <c r="N549" s="68"/>
    </row>
    <row r="550" spans="10:14" x14ac:dyDescent="0.25">
      <c r="J550" s="21"/>
      <c r="K550" s="18"/>
      <c r="L550" s="19"/>
      <c r="M550" s="47"/>
      <c r="N550" s="68"/>
    </row>
    <row r="551" spans="10:14" x14ac:dyDescent="0.25">
      <c r="J551" s="21"/>
      <c r="K551" s="18"/>
      <c r="L551" s="19"/>
      <c r="M551" s="47"/>
      <c r="N551" s="68"/>
    </row>
    <row r="552" spans="10:14" x14ac:dyDescent="0.25">
      <c r="J552" s="21"/>
      <c r="K552" s="18"/>
      <c r="L552" s="19"/>
      <c r="M552" s="47"/>
      <c r="N552" s="68"/>
    </row>
    <row r="553" spans="10:14" x14ac:dyDescent="0.25">
      <c r="J553" s="21"/>
      <c r="K553" s="18"/>
      <c r="L553" s="19"/>
      <c r="M553" s="47"/>
      <c r="N553" s="68"/>
    </row>
    <row r="554" spans="10:14" x14ac:dyDescent="0.25">
      <c r="J554" s="21"/>
      <c r="K554" s="18"/>
      <c r="L554" s="19"/>
      <c r="M554" s="47"/>
      <c r="N554" s="68"/>
    </row>
    <row r="555" spans="10:14" x14ac:dyDescent="0.25">
      <c r="J555" s="21"/>
      <c r="K555" s="18"/>
      <c r="L555" s="19"/>
      <c r="M555" s="47"/>
      <c r="N555" s="68"/>
    </row>
    <row r="556" spans="10:14" x14ac:dyDescent="0.25">
      <c r="J556" s="21"/>
      <c r="K556" s="18"/>
      <c r="L556" s="19"/>
      <c r="M556" s="47"/>
      <c r="N556" s="68"/>
    </row>
    <row r="557" spans="10:14" x14ac:dyDescent="0.25">
      <c r="J557" s="21"/>
      <c r="K557" s="18"/>
      <c r="L557" s="19"/>
      <c r="M557" s="47"/>
      <c r="N557" s="68"/>
    </row>
    <row r="558" spans="10:14" x14ac:dyDescent="0.25">
      <c r="J558" s="21"/>
      <c r="K558" s="18"/>
      <c r="L558" s="19"/>
      <c r="M558" s="47"/>
      <c r="N558" s="68"/>
    </row>
    <row r="559" spans="10:14" x14ac:dyDescent="0.25">
      <c r="J559" s="21"/>
      <c r="K559" s="18"/>
      <c r="L559" s="19"/>
      <c r="M559" s="47"/>
      <c r="N559" s="68"/>
    </row>
    <row r="560" spans="10:14" x14ac:dyDescent="0.25">
      <c r="J560" s="21"/>
      <c r="K560" s="18"/>
      <c r="L560" s="19"/>
      <c r="M560" s="47"/>
      <c r="N560" s="68"/>
    </row>
    <row r="561" spans="10:14" x14ac:dyDescent="0.25">
      <c r="J561" s="21"/>
      <c r="K561" s="18"/>
      <c r="L561" s="19"/>
      <c r="M561" s="47"/>
      <c r="N561" s="68"/>
    </row>
    <row r="562" spans="10:14" x14ac:dyDescent="0.25">
      <c r="J562" s="21"/>
      <c r="K562" s="18"/>
      <c r="L562" s="19"/>
      <c r="M562" s="47"/>
      <c r="N562" s="68"/>
    </row>
    <row r="563" spans="10:14" x14ac:dyDescent="0.25">
      <c r="J563" s="21"/>
      <c r="K563" s="18"/>
      <c r="L563" s="19"/>
      <c r="M563" s="47"/>
      <c r="N563" s="68"/>
    </row>
    <row r="564" spans="10:14" x14ac:dyDescent="0.25">
      <c r="J564" s="21"/>
      <c r="K564" s="18"/>
      <c r="L564" s="19"/>
      <c r="M564" s="47"/>
      <c r="N564" s="68"/>
    </row>
    <row r="565" spans="10:14" x14ac:dyDescent="0.25">
      <c r="J565" s="21"/>
      <c r="K565" s="18"/>
      <c r="L565" s="19"/>
      <c r="M565" s="47"/>
      <c r="N565" s="68"/>
    </row>
    <row r="566" spans="10:14" x14ac:dyDescent="0.25">
      <c r="J566" s="21"/>
      <c r="K566" s="18"/>
      <c r="L566" s="19"/>
      <c r="M566" s="47"/>
      <c r="N566" s="68"/>
    </row>
    <row r="567" spans="10:14" x14ac:dyDescent="0.25">
      <c r="J567" s="21"/>
      <c r="K567" s="18"/>
      <c r="L567" s="19"/>
      <c r="M567" s="47"/>
      <c r="N567" s="68"/>
    </row>
    <row r="568" spans="10:14" x14ac:dyDescent="0.25">
      <c r="J568" s="21"/>
      <c r="K568" s="18"/>
      <c r="L568" s="19"/>
      <c r="M568" s="47"/>
      <c r="N568" s="68"/>
    </row>
    <row r="569" spans="10:14" x14ac:dyDescent="0.25">
      <c r="J569" s="21"/>
      <c r="K569" s="18"/>
      <c r="L569" s="19"/>
      <c r="M569" s="47"/>
      <c r="N569" s="68"/>
    </row>
    <row r="570" spans="10:14" x14ac:dyDescent="0.25">
      <c r="J570" s="21"/>
      <c r="K570" s="18"/>
      <c r="L570" s="19"/>
      <c r="M570" s="47"/>
      <c r="N570" s="68"/>
    </row>
    <row r="571" spans="10:14" x14ac:dyDescent="0.25">
      <c r="J571" s="21"/>
      <c r="K571" s="18"/>
      <c r="L571" s="19"/>
      <c r="M571" s="47"/>
      <c r="N571" s="68"/>
    </row>
    <row r="572" spans="10:14" x14ac:dyDescent="0.25">
      <c r="J572" s="21"/>
      <c r="K572" s="18"/>
      <c r="L572" s="19"/>
      <c r="M572" s="47"/>
      <c r="N572" s="68"/>
    </row>
    <row r="573" spans="10:14" x14ac:dyDescent="0.25">
      <c r="J573" s="21"/>
      <c r="K573" s="18"/>
      <c r="L573" s="19"/>
      <c r="M573" s="47"/>
      <c r="N573" s="68"/>
    </row>
    <row r="574" spans="10:14" x14ac:dyDescent="0.25">
      <c r="J574" s="21"/>
      <c r="K574" s="18"/>
      <c r="L574" s="19"/>
      <c r="M574" s="47"/>
      <c r="N574" s="68"/>
    </row>
    <row r="575" spans="10:14" x14ac:dyDescent="0.25">
      <c r="J575" s="21"/>
      <c r="K575" s="18"/>
      <c r="L575" s="19"/>
      <c r="M575" s="47"/>
      <c r="N575" s="68"/>
    </row>
    <row r="576" spans="10:14" x14ac:dyDescent="0.25">
      <c r="J576" s="21"/>
      <c r="K576" s="18"/>
      <c r="L576" s="19"/>
      <c r="M576" s="47"/>
      <c r="N576" s="68"/>
    </row>
    <row r="577" spans="10:14" x14ac:dyDescent="0.25">
      <c r="J577" s="21"/>
      <c r="K577" s="18"/>
      <c r="L577" s="19"/>
      <c r="M577" s="47"/>
      <c r="N577" s="68"/>
    </row>
    <row r="578" spans="10:14" x14ac:dyDescent="0.25">
      <c r="J578" s="21"/>
      <c r="K578" s="18"/>
      <c r="L578" s="19"/>
      <c r="M578" s="47"/>
      <c r="N578" s="68"/>
    </row>
    <row r="579" spans="10:14" x14ac:dyDescent="0.25">
      <c r="J579" s="21"/>
      <c r="K579" s="18"/>
      <c r="L579" s="19"/>
      <c r="M579" s="47"/>
      <c r="N579" s="68"/>
    </row>
    <row r="580" spans="10:14" x14ac:dyDescent="0.25">
      <c r="J580" s="21"/>
      <c r="K580" s="18"/>
      <c r="L580" s="19"/>
      <c r="M580" s="47"/>
      <c r="N580" s="68"/>
    </row>
    <row r="581" spans="10:14" x14ac:dyDescent="0.25">
      <c r="J581" s="21"/>
      <c r="K581" s="18"/>
      <c r="L581" s="19"/>
      <c r="M581" s="47"/>
      <c r="N581" s="68"/>
    </row>
    <row r="582" spans="10:14" x14ac:dyDescent="0.25">
      <c r="J582" s="21"/>
      <c r="K582" s="18"/>
      <c r="L582" s="19"/>
      <c r="M582" s="47"/>
      <c r="N582" s="68"/>
    </row>
    <row r="583" spans="10:14" x14ac:dyDescent="0.25">
      <c r="J583" s="21"/>
      <c r="K583" s="18"/>
      <c r="L583" s="19"/>
      <c r="M583" s="47"/>
      <c r="N583" s="68"/>
    </row>
    <row r="584" spans="10:14" x14ac:dyDescent="0.25">
      <c r="J584" s="21"/>
      <c r="K584" s="18"/>
      <c r="L584" s="19"/>
      <c r="M584" s="47"/>
      <c r="N584" s="68"/>
    </row>
    <row r="585" spans="10:14" x14ac:dyDescent="0.25">
      <c r="J585" s="21"/>
      <c r="K585" s="18"/>
      <c r="L585" s="19"/>
      <c r="M585" s="47"/>
      <c r="N585" s="68"/>
    </row>
    <row r="586" spans="10:14" x14ac:dyDescent="0.25">
      <c r="J586" s="21"/>
      <c r="K586" s="18"/>
      <c r="L586" s="19"/>
      <c r="M586" s="47"/>
      <c r="N586" s="68"/>
    </row>
    <row r="587" spans="10:14" x14ac:dyDescent="0.25">
      <c r="J587" s="21"/>
      <c r="K587" s="18"/>
      <c r="L587" s="19"/>
      <c r="M587" s="47"/>
      <c r="N587" s="68"/>
    </row>
    <row r="588" spans="10:14" x14ac:dyDescent="0.25">
      <c r="J588" s="21"/>
      <c r="K588" s="18"/>
      <c r="L588" s="19"/>
      <c r="M588" s="47"/>
      <c r="N588" s="68"/>
    </row>
    <row r="589" spans="10:14" x14ac:dyDescent="0.25">
      <c r="J589" s="21"/>
      <c r="K589" s="18"/>
      <c r="L589" s="19"/>
      <c r="M589" s="47"/>
      <c r="N589" s="68"/>
    </row>
    <row r="590" spans="10:14" x14ac:dyDescent="0.25">
      <c r="J590" s="21"/>
      <c r="K590" s="18"/>
      <c r="L590" s="19"/>
      <c r="M590" s="47"/>
      <c r="N590" s="68"/>
    </row>
    <row r="591" spans="10:14" x14ac:dyDescent="0.25">
      <c r="J591" s="21"/>
      <c r="K591" s="18"/>
      <c r="L591" s="19"/>
      <c r="M591" s="47"/>
      <c r="N591" s="68"/>
    </row>
    <row r="592" spans="10:14" x14ac:dyDescent="0.25">
      <c r="J592" s="21"/>
      <c r="K592" s="18"/>
      <c r="L592" s="19"/>
      <c r="M592" s="47"/>
      <c r="N592" s="68"/>
    </row>
    <row r="593" spans="10:14" x14ac:dyDescent="0.25">
      <c r="J593" s="21"/>
      <c r="K593" s="18"/>
      <c r="L593" s="19"/>
      <c r="M593" s="47"/>
      <c r="N593" s="68"/>
    </row>
    <row r="594" spans="10:14" x14ac:dyDescent="0.25">
      <c r="J594" s="21"/>
      <c r="K594" s="18"/>
      <c r="L594" s="19"/>
      <c r="M594" s="47"/>
      <c r="N594" s="68"/>
    </row>
    <row r="595" spans="10:14" x14ac:dyDescent="0.25">
      <c r="J595" s="21"/>
      <c r="K595" s="18"/>
      <c r="L595" s="19"/>
      <c r="M595" s="47"/>
      <c r="N595" s="68"/>
    </row>
    <row r="596" spans="10:14" x14ac:dyDescent="0.25">
      <c r="J596" s="21"/>
      <c r="K596" s="18"/>
      <c r="L596" s="19"/>
      <c r="M596" s="47"/>
      <c r="N596" s="68"/>
    </row>
    <row r="597" spans="10:14" x14ac:dyDescent="0.25">
      <c r="J597" s="21"/>
      <c r="K597" s="18"/>
      <c r="L597" s="19"/>
      <c r="M597" s="47"/>
      <c r="N597" s="68"/>
    </row>
    <row r="598" spans="10:14" x14ac:dyDescent="0.25">
      <c r="J598" s="21"/>
      <c r="K598" s="18"/>
      <c r="L598" s="19"/>
      <c r="M598" s="47"/>
      <c r="N598" s="68"/>
    </row>
    <row r="599" spans="10:14" x14ac:dyDescent="0.25">
      <c r="J599" s="21"/>
      <c r="K599" s="18"/>
      <c r="L599" s="19"/>
      <c r="M599" s="47"/>
      <c r="N599" s="68"/>
    </row>
    <row r="600" spans="10:14" x14ac:dyDescent="0.25">
      <c r="J600" s="21"/>
      <c r="K600" s="18"/>
      <c r="L600" s="19"/>
      <c r="M600" s="47"/>
      <c r="N600" s="68"/>
    </row>
    <row r="601" spans="10:14" x14ac:dyDescent="0.25">
      <c r="J601" s="21"/>
      <c r="K601" s="18"/>
      <c r="L601" s="19"/>
      <c r="M601" s="47"/>
      <c r="N601" s="68"/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aux!$F$3:$F$4</xm:f>
          </x14:formula1>
          <xm:sqref>B2 B31 E9:E10 E13 B4</xm:sqref>
        </x14:dataValidation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aux!$O$3:$O$7</xm:f>
          </x14:formula1>
          <xm:sqref>B15</xm:sqref>
        </x14:dataValidation>
        <x14:dataValidation type="list" allowBlank="1" showInputMessage="1" showErrorMessage="1">
          <x14:formula1>
            <xm:f>aux!$O$19:$O$22</xm:f>
          </x14:formula1>
          <xm:sqref>B12</xm:sqref>
        </x14:dataValidation>
        <x14:dataValidation type="list" allowBlank="1" showInputMessage="1" showErrorMessage="1">
          <x14:formula1>
            <xm:f>aux!$O$25:$O$26</xm:f>
          </x14:formula1>
          <xm:sqref>D24</xm:sqref>
        </x14:dataValidation>
        <x14:dataValidation type="list" allowBlank="1" showInputMessage="1" showErrorMessage="1">
          <x14:formula1>
            <xm:f>aux!$O$29:$O$32</xm:f>
          </x14:formula1>
          <xm:sqref>E14</xm:sqref>
        </x14:dataValidation>
        <x14:dataValidation type="list" allowBlank="1" showInputMessage="1" showErrorMessage="1">
          <x14:formula1>
            <xm:f>aux!$Q$28:$S$28</xm:f>
          </x14:formula1>
          <xm:sqref>E15</xm:sqref>
        </x14:dataValidation>
        <x14:dataValidation type="list" allowBlank="1" showInputMessage="1" showErrorMessage="1">
          <x14:formula1>
            <xm:f>aux!$Q$36:$S$36</xm:f>
          </x14:formula1>
          <xm:sqref>B33</xm:sqref>
        </x14:dataValidation>
        <x14:dataValidation type="list" allowBlank="1" showInputMessage="1" showErrorMessage="1">
          <x14:formula1>
            <xm:f>aux!$O$37:$O$43</xm:f>
          </x14:formula1>
          <xm:sqref>B32</xm:sqref>
        </x14:dataValidation>
        <x14:dataValidation type="list" allowBlank="1" showInputMessage="1" showErrorMessage="1">
          <x14:formula1>
            <xm:f>aux!$T$25:$T$26</xm:f>
          </x14:formula1>
          <xm:sqref>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zoomScale="85" zoomScaleNormal="85" workbookViewId="0">
      <selection activeCell="I28" sqref="I28"/>
    </sheetView>
  </sheetViews>
  <sheetFormatPr baseColWidth="10" defaultRowHeight="15" x14ac:dyDescent="0.25"/>
  <cols>
    <col min="1" max="1" width="15.42578125" customWidth="1"/>
    <col min="3" max="3" width="7.42578125" customWidth="1"/>
    <col min="4" max="4" width="17.7109375" customWidth="1"/>
    <col min="5" max="5" width="6.85546875" customWidth="1"/>
    <col min="6" max="6" width="10" customWidth="1"/>
  </cols>
  <sheetData>
    <row r="1" spans="1:13" x14ac:dyDescent="0.25">
      <c r="A1" s="49"/>
      <c r="B1" s="49"/>
      <c r="D1" s="22"/>
      <c r="E1" s="22"/>
      <c r="H1" s="22"/>
      <c r="J1" s="21" t="str">
        <f>G12</f>
        <v>α(T)</v>
      </c>
      <c r="K1" t="s">
        <v>54</v>
      </c>
      <c r="L1" t="s">
        <v>55</v>
      </c>
      <c r="M1" s="46" t="s">
        <v>144</v>
      </c>
    </row>
    <row r="2" spans="1:13" x14ac:dyDescent="0.25">
      <c r="A2" s="49"/>
      <c r="B2" s="49"/>
      <c r="D2" s="22"/>
      <c r="E2" s="22"/>
      <c r="H2" s="22"/>
      <c r="J2" s="21">
        <f t="shared" ref="J2:J33" si="0">IF(K2&lt;$H$6,$B$38*($H$3+K2/$H$6*($H$11/$B$38-$H$3)),IF(K2&lt;$H$7,$H$11,IF(K2&lt;$H$8,$H$11*$H$7/K2,$H$11*$H$7*$H$8/K2^2)))</f>
        <v>2</v>
      </c>
      <c r="K2" s="18">
        <v>0</v>
      </c>
      <c r="L2" s="19">
        <f t="shared" ref="L2:L33" si="1">$B$25*J2/$B$38</f>
        <v>0.12</v>
      </c>
      <c r="M2" s="47">
        <f>L2*981*K2^2/(4*PI()^2)</f>
        <v>0</v>
      </c>
    </row>
    <row r="3" spans="1:13" x14ac:dyDescent="0.25">
      <c r="A3" s="22"/>
      <c r="B3" s="22"/>
      <c r="D3" s="22"/>
      <c r="E3" s="48"/>
      <c r="G3" s="22" t="s">
        <v>147</v>
      </c>
      <c r="H3" s="48">
        <v>1</v>
      </c>
      <c r="J3" s="21">
        <f t="shared" si="0"/>
        <v>2.0625</v>
      </c>
      <c r="K3" s="18">
        <v>2.5000000000000001E-2</v>
      </c>
      <c r="L3" s="19">
        <f t="shared" si="1"/>
        <v>0.12375</v>
      </c>
      <c r="M3" s="47">
        <f t="shared" ref="M3:M66" si="2">L3*981*K3^2/(4*PI()^2)</f>
        <v>1.9219164129219148E-3</v>
      </c>
    </row>
    <row r="4" spans="1:13" x14ac:dyDescent="0.25">
      <c r="A4" s="22"/>
      <c r="B4" s="22"/>
      <c r="D4" s="22"/>
      <c r="E4" s="48"/>
      <c r="J4" s="21">
        <f t="shared" si="0"/>
        <v>2.125</v>
      </c>
      <c r="K4" s="18">
        <v>0.05</v>
      </c>
      <c r="L4" s="19">
        <f t="shared" si="1"/>
        <v>0.1275</v>
      </c>
      <c r="M4" s="47">
        <f t="shared" si="2"/>
        <v>7.9206252168903153E-3</v>
      </c>
    </row>
    <row r="5" spans="1:13" x14ac:dyDescent="0.25">
      <c r="A5" s="39"/>
      <c r="B5" s="48"/>
      <c r="C5" s="49"/>
      <c r="D5" s="22"/>
      <c r="E5" s="22"/>
      <c r="G5" t="s">
        <v>9</v>
      </c>
      <c r="J5" s="21">
        <f t="shared" si="0"/>
        <v>2.1875</v>
      </c>
      <c r="K5" s="18">
        <v>7.4999999999999997E-2</v>
      </c>
      <c r="L5" s="19">
        <f t="shared" si="1"/>
        <v>0.13125000000000001</v>
      </c>
      <c r="M5" s="47">
        <f t="shared" si="2"/>
        <v>1.8345565759709182E-2</v>
      </c>
    </row>
    <row r="6" spans="1:13" x14ac:dyDescent="0.25">
      <c r="A6" s="39"/>
      <c r="B6" s="50"/>
      <c r="C6" s="49"/>
      <c r="D6" s="22"/>
      <c r="E6" s="22"/>
      <c r="G6" t="s">
        <v>92</v>
      </c>
      <c r="H6" s="1">
        <v>0.2</v>
      </c>
      <c r="J6" s="21">
        <f t="shared" si="0"/>
        <v>2.25</v>
      </c>
      <c r="K6" s="18">
        <v>0.1</v>
      </c>
      <c r="L6" s="19">
        <f t="shared" si="1"/>
        <v>0.13500000000000001</v>
      </c>
      <c r="M6" s="47">
        <f t="shared" si="2"/>
        <v>3.3546177389182516E-2</v>
      </c>
    </row>
    <row r="7" spans="1:13" x14ac:dyDescent="0.25">
      <c r="A7" s="39"/>
      <c r="B7" s="50"/>
      <c r="C7" s="49"/>
      <c r="D7" s="39"/>
      <c r="E7" s="22"/>
      <c r="G7" t="s">
        <v>141</v>
      </c>
      <c r="H7" s="1">
        <v>0.6</v>
      </c>
      <c r="J7" s="21">
        <f t="shared" si="0"/>
        <v>2.3125</v>
      </c>
      <c r="K7" s="18">
        <v>0.125</v>
      </c>
      <c r="L7" s="19">
        <f t="shared" si="1"/>
        <v>0.13874999999999998</v>
      </c>
      <c r="M7" s="47">
        <f t="shared" si="2"/>
        <v>5.3871899453114262E-2</v>
      </c>
    </row>
    <row r="8" spans="1:13" x14ac:dyDescent="0.25">
      <c r="A8" s="22"/>
      <c r="B8" s="22"/>
      <c r="C8" s="49"/>
      <c r="D8" s="39"/>
      <c r="E8" s="22"/>
      <c r="G8" t="s">
        <v>140</v>
      </c>
      <c r="H8" s="1">
        <v>2</v>
      </c>
      <c r="J8" s="21">
        <f t="shared" si="0"/>
        <v>2.375</v>
      </c>
      <c r="K8" s="18">
        <v>0.15</v>
      </c>
      <c r="L8" s="19">
        <f t="shared" si="1"/>
        <v>0.14249999999999999</v>
      </c>
      <c r="M8" s="47">
        <f t="shared" si="2"/>
        <v>7.9672171299308439E-2</v>
      </c>
    </row>
    <row r="9" spans="1:13" x14ac:dyDescent="0.25">
      <c r="A9" s="22"/>
      <c r="B9" s="22"/>
      <c r="C9" s="49"/>
      <c r="D9" s="39"/>
      <c r="E9" s="22"/>
      <c r="J9" s="21">
        <f t="shared" si="0"/>
        <v>2.4375</v>
      </c>
      <c r="K9" s="18">
        <v>0.17499999999999999</v>
      </c>
      <c r="L9" s="19">
        <f t="shared" si="1"/>
        <v>0.14624999999999999</v>
      </c>
      <c r="M9" s="47">
        <f t="shared" si="2"/>
        <v>0.11129643227556904</v>
      </c>
    </row>
    <row r="10" spans="1:13" x14ac:dyDescent="0.25">
      <c r="A10" s="22"/>
      <c r="B10" s="22"/>
      <c r="C10" s="49"/>
      <c r="D10" s="39"/>
      <c r="E10" s="22"/>
      <c r="G10" t="s">
        <v>16</v>
      </c>
      <c r="J10" s="21">
        <f t="shared" si="0"/>
        <v>2.5</v>
      </c>
      <c r="K10" s="18">
        <v>0.2</v>
      </c>
      <c r="L10" s="19">
        <f t="shared" si="1"/>
        <v>0.15</v>
      </c>
      <c r="M10" s="47">
        <f t="shared" si="2"/>
        <v>0.14909412172970007</v>
      </c>
    </row>
    <row r="11" spans="1:13" x14ac:dyDescent="0.25">
      <c r="A11" s="51"/>
      <c r="B11" s="48"/>
      <c r="C11" s="49"/>
      <c r="D11" s="22"/>
      <c r="E11" s="22"/>
      <c r="G11" s="9" t="s">
        <v>142</v>
      </c>
      <c r="H11" s="1">
        <v>2.5</v>
      </c>
      <c r="J11" s="21">
        <f t="shared" si="0"/>
        <v>2.5</v>
      </c>
      <c r="K11" s="18">
        <v>0.22500000000000001</v>
      </c>
      <c r="L11" s="19">
        <f t="shared" si="1"/>
        <v>0.15</v>
      </c>
      <c r="M11" s="47">
        <f t="shared" si="2"/>
        <v>0.18869724781415165</v>
      </c>
    </row>
    <row r="12" spans="1:13" x14ac:dyDescent="0.25">
      <c r="A12" s="49"/>
      <c r="B12" s="49"/>
      <c r="C12" s="49"/>
      <c r="D12" s="22"/>
      <c r="E12" s="22"/>
      <c r="G12" s="34" t="s">
        <v>86</v>
      </c>
      <c r="H12" s="16">
        <f>IF(E19&lt;$H$6,$B$38*($H$3+E19/$H$6*($H$11/$B$38-$H$3)),IF(E19&lt;$H$7,$H$11,IF(E19&lt;$H$8,$H$11*$H$7/E19,$H$11*$H$7*$H$8/E19^2)))</f>
        <v>2.5</v>
      </c>
      <c r="J12" s="21">
        <f t="shared" si="0"/>
        <v>2.5</v>
      </c>
      <c r="K12" s="18">
        <v>0.25</v>
      </c>
      <c r="L12" s="19">
        <f t="shared" si="1"/>
        <v>0.15</v>
      </c>
      <c r="M12" s="47">
        <f t="shared" si="2"/>
        <v>0.23295956520265632</v>
      </c>
    </row>
    <row r="13" spans="1:13" x14ac:dyDescent="0.25">
      <c r="C13" s="49"/>
      <c r="D13" s="22"/>
      <c r="E13" s="22"/>
      <c r="J13" s="21">
        <f t="shared" si="0"/>
        <v>2.5</v>
      </c>
      <c r="K13" s="18">
        <v>0.27500000000000002</v>
      </c>
      <c r="L13" s="19">
        <f t="shared" si="1"/>
        <v>0.15</v>
      </c>
      <c r="M13" s="47">
        <f t="shared" si="2"/>
        <v>0.28188107389521416</v>
      </c>
    </row>
    <row r="14" spans="1:13" x14ac:dyDescent="0.25">
      <c r="A14" s="49"/>
      <c r="B14" s="49"/>
      <c r="C14" s="50"/>
      <c r="D14" s="22"/>
      <c r="E14" s="22"/>
      <c r="G14" s="12" t="s">
        <v>55</v>
      </c>
      <c r="H14" s="13">
        <f>$B$25*H12/$B$38</f>
        <v>0.15</v>
      </c>
      <c r="J14" s="21">
        <f t="shared" si="0"/>
        <v>2.5</v>
      </c>
      <c r="K14" s="18">
        <v>0.3</v>
      </c>
      <c r="L14" s="19">
        <f t="shared" si="1"/>
        <v>0.15</v>
      </c>
      <c r="M14" s="47">
        <f t="shared" si="2"/>
        <v>0.33546177389182508</v>
      </c>
    </row>
    <row r="15" spans="1:13" x14ac:dyDescent="0.25">
      <c r="A15" s="49"/>
      <c r="B15" s="49"/>
      <c r="C15" s="50"/>
      <c r="D15" s="22"/>
      <c r="E15" s="22"/>
      <c r="J15" s="21">
        <f t="shared" si="0"/>
        <v>2.5</v>
      </c>
      <c r="K15" s="18">
        <v>0.32500000000000001</v>
      </c>
      <c r="L15" s="19">
        <f t="shared" si="1"/>
        <v>0.15</v>
      </c>
      <c r="M15" s="47">
        <f t="shared" si="2"/>
        <v>0.39370166519248923</v>
      </c>
    </row>
    <row r="16" spans="1:13" x14ac:dyDescent="0.25">
      <c r="A16" s="22"/>
      <c r="B16" s="22"/>
      <c r="C16" s="49"/>
      <c r="D16" s="22"/>
      <c r="E16" s="55"/>
      <c r="J16" s="21">
        <f t="shared" si="0"/>
        <v>2.5</v>
      </c>
      <c r="K16" s="18">
        <v>0.35</v>
      </c>
      <c r="L16" s="19">
        <f t="shared" si="1"/>
        <v>0.15</v>
      </c>
      <c r="M16" s="47">
        <f t="shared" si="2"/>
        <v>0.45660074779720633</v>
      </c>
    </row>
    <row r="17" spans="1:13" x14ac:dyDescent="0.25">
      <c r="A17" s="22"/>
      <c r="B17" s="22"/>
      <c r="C17" s="50"/>
      <c r="D17" s="22"/>
      <c r="E17" s="48"/>
      <c r="J17" s="21">
        <f t="shared" si="0"/>
        <v>2.5</v>
      </c>
      <c r="K17" s="18">
        <v>0.375</v>
      </c>
      <c r="L17" s="19">
        <f t="shared" si="1"/>
        <v>0.15</v>
      </c>
      <c r="M17" s="47">
        <f t="shared" si="2"/>
        <v>0.52415902170597672</v>
      </c>
    </row>
    <row r="18" spans="1:13" x14ac:dyDescent="0.25">
      <c r="A18" s="22"/>
      <c r="B18" s="22"/>
      <c r="C18" s="49"/>
      <c r="D18" s="22"/>
      <c r="E18" s="48"/>
      <c r="J18" s="21">
        <f t="shared" si="0"/>
        <v>2.5</v>
      </c>
      <c r="K18" s="18">
        <v>0.4</v>
      </c>
      <c r="L18" s="19">
        <f t="shared" si="1"/>
        <v>0.15</v>
      </c>
      <c r="M18" s="47">
        <f t="shared" si="2"/>
        <v>0.5963764869188003</v>
      </c>
    </row>
    <row r="19" spans="1:13" x14ac:dyDescent="0.25">
      <c r="A19" s="22"/>
      <c r="B19" s="22"/>
      <c r="C19" s="49"/>
      <c r="D19" s="56" t="s">
        <v>54</v>
      </c>
      <c r="E19" s="57">
        <v>0.5</v>
      </c>
      <c r="J19" s="21">
        <f t="shared" si="0"/>
        <v>2.5</v>
      </c>
      <c r="K19" s="18">
        <v>0.42499999999999999</v>
      </c>
      <c r="L19" s="19">
        <f t="shared" si="1"/>
        <v>0.15</v>
      </c>
      <c r="M19" s="47">
        <f t="shared" si="2"/>
        <v>0.67325314343567666</v>
      </c>
    </row>
    <row r="20" spans="1:13" x14ac:dyDescent="0.25">
      <c r="A20" s="39"/>
      <c r="B20" s="54"/>
      <c r="C20" s="49"/>
      <c r="D20" s="49"/>
      <c r="E20" s="49"/>
      <c r="J20" s="21">
        <f t="shared" si="0"/>
        <v>2.5</v>
      </c>
      <c r="K20" s="18">
        <v>0.45</v>
      </c>
      <c r="L20" s="19">
        <f t="shared" si="1"/>
        <v>0.15</v>
      </c>
      <c r="M20" s="47">
        <f t="shared" si="2"/>
        <v>0.75478899125660659</v>
      </c>
    </row>
    <row r="21" spans="1:13" x14ac:dyDescent="0.25">
      <c r="A21" s="39"/>
      <c r="B21" s="48"/>
      <c r="C21" s="49"/>
      <c r="D21" s="49"/>
      <c r="E21" s="49"/>
      <c r="J21" s="21">
        <f t="shared" si="0"/>
        <v>2.5</v>
      </c>
      <c r="K21" s="18">
        <v>0.47499999999999998</v>
      </c>
      <c r="L21" s="19">
        <f t="shared" si="1"/>
        <v>0.15</v>
      </c>
      <c r="M21" s="47">
        <f t="shared" si="2"/>
        <v>0.84098403038158931</v>
      </c>
    </row>
    <row r="22" spans="1:13" x14ac:dyDescent="0.25">
      <c r="A22" s="49"/>
      <c r="B22" s="49"/>
      <c r="C22" s="49"/>
      <c r="D22" s="49"/>
      <c r="E22" s="49"/>
      <c r="J22" s="21">
        <f t="shared" si="0"/>
        <v>2.5</v>
      </c>
      <c r="K22" s="18">
        <v>0.5</v>
      </c>
      <c r="L22" s="19">
        <f t="shared" si="1"/>
        <v>0.15</v>
      </c>
      <c r="M22" s="47">
        <f t="shared" si="2"/>
        <v>0.93183826081062526</v>
      </c>
    </row>
    <row r="23" spans="1:13" x14ac:dyDescent="0.25">
      <c r="A23" s="49"/>
      <c r="B23" s="49"/>
      <c r="C23" s="49"/>
      <c r="D23" s="22"/>
      <c r="E23" s="22"/>
      <c r="J23" s="21">
        <f t="shared" si="0"/>
        <v>2.5</v>
      </c>
      <c r="K23" s="18">
        <v>0.52500000000000002</v>
      </c>
      <c r="L23" s="19">
        <f t="shared" si="1"/>
        <v>0.15</v>
      </c>
      <c r="M23" s="47">
        <f t="shared" si="2"/>
        <v>1.0273516825437143</v>
      </c>
    </row>
    <row r="24" spans="1:13" x14ac:dyDescent="0.25">
      <c r="A24" s="49"/>
      <c r="B24" s="49"/>
      <c r="C24" s="49"/>
      <c r="D24" s="22"/>
      <c r="E24" s="48"/>
      <c r="J24" s="21">
        <f t="shared" si="0"/>
        <v>2.5</v>
      </c>
      <c r="K24" s="18">
        <v>0.55000000000000004</v>
      </c>
      <c r="L24" s="19">
        <f t="shared" si="1"/>
        <v>0.15</v>
      </c>
      <c r="M24" s="47">
        <f t="shared" si="2"/>
        <v>1.1275242955808567</v>
      </c>
    </row>
    <row r="25" spans="1:13" x14ac:dyDescent="0.25">
      <c r="A25" s="56" t="s">
        <v>150</v>
      </c>
      <c r="B25" s="57">
        <v>0.12</v>
      </c>
      <c r="C25" s="49"/>
      <c r="D25" s="39"/>
      <c r="E25" s="49"/>
      <c r="J25" s="21">
        <f t="shared" si="0"/>
        <v>2.5</v>
      </c>
      <c r="K25" s="18">
        <v>0.57499999999999996</v>
      </c>
      <c r="L25" s="19">
        <f t="shared" si="1"/>
        <v>0.15</v>
      </c>
      <c r="M25" s="47">
        <f t="shared" si="2"/>
        <v>1.2323560999220518</v>
      </c>
    </row>
    <row r="26" spans="1:13" x14ac:dyDescent="0.25">
      <c r="A26" s="49"/>
      <c r="B26" s="49"/>
      <c r="C26" s="49"/>
      <c r="D26" s="49"/>
      <c r="E26" s="49"/>
      <c r="J26" s="21">
        <f t="shared" si="0"/>
        <v>2.5</v>
      </c>
      <c r="K26" s="18">
        <v>0.6</v>
      </c>
      <c r="L26" s="19">
        <f t="shared" si="1"/>
        <v>0.15</v>
      </c>
      <c r="M26" s="47">
        <f t="shared" si="2"/>
        <v>1.3418470955673003</v>
      </c>
    </row>
    <row r="27" spans="1:13" x14ac:dyDescent="0.25">
      <c r="A27" s="51"/>
      <c r="B27" s="49"/>
      <c r="C27" s="49"/>
      <c r="D27" s="67" t="s">
        <v>149</v>
      </c>
      <c r="E27" s="67"/>
      <c r="F27" s="67"/>
      <c r="J27" s="21">
        <f t="shared" si="0"/>
        <v>2.4</v>
      </c>
      <c r="K27" s="18">
        <v>0.625</v>
      </c>
      <c r="L27" s="19">
        <f t="shared" si="1"/>
        <v>0.14399999999999999</v>
      </c>
      <c r="M27" s="47">
        <f t="shared" si="2"/>
        <v>1.3977573912159376</v>
      </c>
    </row>
    <row r="28" spans="1:13" x14ac:dyDescent="0.25">
      <c r="A28" s="49"/>
      <c r="B28" s="50"/>
      <c r="C28" s="49"/>
      <c r="D28" s="67" t="s">
        <v>54</v>
      </c>
      <c r="E28" s="67" t="s">
        <v>55</v>
      </c>
      <c r="F28" s="67" t="s">
        <v>144</v>
      </c>
      <c r="J28" s="21">
        <f t="shared" si="0"/>
        <v>2.3076923076923075</v>
      </c>
      <c r="K28" s="18">
        <v>0.65</v>
      </c>
      <c r="L28" s="19">
        <f t="shared" si="1"/>
        <v>0.13846153846153844</v>
      </c>
      <c r="M28" s="47">
        <f t="shared" si="2"/>
        <v>1.4536676868645755</v>
      </c>
    </row>
    <row r="29" spans="1:13" x14ac:dyDescent="0.25">
      <c r="A29" s="49"/>
      <c r="B29" s="49"/>
      <c r="C29" s="49"/>
      <c r="D29" s="68">
        <f>H6</f>
        <v>0.2</v>
      </c>
      <c r="E29" s="68">
        <f>INDEX(L2:L162,MATCH(H6,K2:K162,1))</f>
        <v>0.15</v>
      </c>
      <c r="F29" s="68">
        <f>INDEX(M2:M162,MATCH(H6,K2:K162,1))</f>
        <v>0.14909412172970007</v>
      </c>
      <c r="J29" s="21">
        <f t="shared" si="0"/>
        <v>2.2222222222222219</v>
      </c>
      <c r="K29" s="18">
        <v>0.67500000000000004</v>
      </c>
      <c r="L29" s="19">
        <f t="shared" si="1"/>
        <v>0.1333333333333333</v>
      </c>
      <c r="M29" s="47">
        <f t="shared" si="2"/>
        <v>1.509577982513213</v>
      </c>
    </row>
    <row r="30" spans="1:13" x14ac:dyDescent="0.25">
      <c r="A30" s="49"/>
      <c r="B30" s="49"/>
      <c r="C30" s="49"/>
      <c r="D30" s="68">
        <f>H7</f>
        <v>0.6</v>
      </c>
      <c r="E30" s="68">
        <f>INDEX(L2:L162,MATCH(H7,K2:K162,1))</f>
        <v>0.15</v>
      </c>
      <c r="F30" s="68">
        <f>INDEX(M2:M162,MATCH(H7,K2:K162,1))</f>
        <v>1.3418470955673003</v>
      </c>
      <c r="J30" s="21">
        <f t="shared" si="0"/>
        <v>2.1428571428571428</v>
      </c>
      <c r="K30" s="18">
        <v>0.7</v>
      </c>
      <c r="L30" s="19">
        <f t="shared" si="1"/>
        <v>0.12857142857142856</v>
      </c>
      <c r="M30" s="47">
        <f t="shared" si="2"/>
        <v>1.5654882781618502</v>
      </c>
    </row>
    <row r="31" spans="1:13" x14ac:dyDescent="0.25">
      <c r="C31" s="49"/>
      <c r="D31" s="68">
        <f>H8</f>
        <v>2</v>
      </c>
      <c r="E31" s="68">
        <f>INDEX(L2:L162,MATCH(H8,K2:K162,1))</f>
        <v>4.4999999999999998E-2</v>
      </c>
      <c r="F31" s="68">
        <f>INDEX(M2:M162,MATCH(H8,K2:K162,1))</f>
        <v>4.4728236518910007</v>
      </c>
      <c r="J31" s="21">
        <f t="shared" si="0"/>
        <v>2.0689655172413794</v>
      </c>
      <c r="K31" s="18">
        <v>0.72499999999999998</v>
      </c>
      <c r="L31" s="19">
        <f t="shared" si="1"/>
        <v>0.12413793103448276</v>
      </c>
      <c r="M31" s="47">
        <f t="shared" si="2"/>
        <v>1.6213985738104879</v>
      </c>
    </row>
    <row r="32" spans="1:13" x14ac:dyDescent="0.25">
      <c r="A32" s="49"/>
      <c r="B32" s="49"/>
      <c r="C32" s="49"/>
      <c r="D32" s="49"/>
      <c r="E32" s="49"/>
      <c r="J32" s="21">
        <f t="shared" si="0"/>
        <v>2</v>
      </c>
      <c r="K32" s="18">
        <v>0.75</v>
      </c>
      <c r="L32" s="19">
        <f t="shared" si="1"/>
        <v>0.12</v>
      </c>
      <c r="M32" s="47">
        <f t="shared" si="2"/>
        <v>1.6773088694591254</v>
      </c>
    </row>
    <row r="33" spans="1:13" x14ac:dyDescent="0.25">
      <c r="J33" s="21">
        <f t="shared" si="0"/>
        <v>1.9354838709677418</v>
      </c>
      <c r="K33" s="18">
        <v>0.77500000000000002</v>
      </c>
      <c r="L33" s="19">
        <f t="shared" si="1"/>
        <v>0.11612903225806451</v>
      </c>
      <c r="M33" s="47">
        <f t="shared" si="2"/>
        <v>1.7332191651077631</v>
      </c>
    </row>
    <row r="34" spans="1:13" x14ac:dyDescent="0.25">
      <c r="J34" s="21">
        <f t="shared" ref="J34:J65" si="3">IF(K34&lt;$H$6,$B$38*($H$3+K34/$H$6*($H$11/$B$38-$H$3)),IF(K34&lt;$H$7,$H$11,IF(K34&lt;$H$8,$H$11*$H$7/K34,$H$11*$H$7*$H$8/K34^2)))</f>
        <v>1.875</v>
      </c>
      <c r="K34" s="18">
        <v>0.8</v>
      </c>
      <c r="L34" s="19">
        <f t="shared" ref="L34:L65" si="4">$B$25*J34/$B$38</f>
        <v>0.11249999999999999</v>
      </c>
      <c r="M34" s="47">
        <f t="shared" si="2"/>
        <v>1.7891294607564006</v>
      </c>
    </row>
    <row r="35" spans="1:13" x14ac:dyDescent="0.25">
      <c r="J35" s="21">
        <f t="shared" si="3"/>
        <v>1.8181818181818183</v>
      </c>
      <c r="K35" s="18">
        <v>0.82499999999999996</v>
      </c>
      <c r="L35" s="19">
        <f t="shared" si="4"/>
        <v>0.1090909090909091</v>
      </c>
      <c r="M35" s="47">
        <f t="shared" si="2"/>
        <v>1.8450397564050383</v>
      </c>
    </row>
    <row r="36" spans="1:13" x14ac:dyDescent="0.25">
      <c r="J36" s="21">
        <f t="shared" si="3"/>
        <v>1.7647058823529411</v>
      </c>
      <c r="K36" s="18">
        <v>0.85</v>
      </c>
      <c r="L36" s="19">
        <f t="shared" si="4"/>
        <v>0.10588235294117647</v>
      </c>
      <c r="M36" s="47">
        <f t="shared" si="2"/>
        <v>1.9009500520536753</v>
      </c>
    </row>
    <row r="37" spans="1:13" x14ac:dyDescent="0.25">
      <c r="J37" s="21">
        <f t="shared" si="3"/>
        <v>1.7142857142857142</v>
      </c>
      <c r="K37" s="18">
        <v>0.875</v>
      </c>
      <c r="L37" s="19">
        <f t="shared" si="4"/>
        <v>0.10285714285714284</v>
      </c>
      <c r="M37" s="47">
        <f t="shared" si="2"/>
        <v>1.956860347702313</v>
      </c>
    </row>
    <row r="38" spans="1:13" x14ac:dyDescent="0.25">
      <c r="A38" s="52" t="s">
        <v>110</v>
      </c>
      <c r="B38" s="53">
        <v>2</v>
      </c>
      <c r="J38" s="21">
        <f t="shared" si="3"/>
        <v>1.6666666666666665</v>
      </c>
      <c r="K38" s="18">
        <v>0.9</v>
      </c>
      <c r="L38" s="19">
        <f t="shared" si="4"/>
        <v>9.9999999999999992E-2</v>
      </c>
      <c r="M38" s="47">
        <f t="shared" si="2"/>
        <v>2.0127706433509505</v>
      </c>
    </row>
    <row r="39" spans="1:13" x14ac:dyDescent="0.25">
      <c r="J39" s="21">
        <f t="shared" si="3"/>
        <v>1.6216216216216215</v>
      </c>
      <c r="K39" s="18">
        <v>0.92500000000000004</v>
      </c>
      <c r="L39" s="19">
        <f t="shared" si="4"/>
        <v>9.7297297297297289E-2</v>
      </c>
      <c r="M39" s="47">
        <f t="shared" si="2"/>
        <v>2.0686809389995879</v>
      </c>
    </row>
    <row r="40" spans="1:13" x14ac:dyDescent="0.25">
      <c r="J40" s="21">
        <f t="shared" si="3"/>
        <v>1.5789473684210527</v>
      </c>
      <c r="K40" s="18">
        <v>0.95</v>
      </c>
      <c r="L40" s="19">
        <f t="shared" si="4"/>
        <v>9.4736842105263161E-2</v>
      </c>
      <c r="M40" s="47">
        <f t="shared" si="2"/>
        <v>2.1245912346482254</v>
      </c>
    </row>
    <row r="41" spans="1:13" x14ac:dyDescent="0.25">
      <c r="J41" s="21">
        <f t="shared" si="3"/>
        <v>1.5384615384615385</v>
      </c>
      <c r="K41" s="18">
        <v>0.97499999999999998</v>
      </c>
      <c r="L41" s="19">
        <f t="shared" si="4"/>
        <v>9.2307692307692313E-2</v>
      </c>
      <c r="M41" s="47">
        <f t="shared" si="2"/>
        <v>2.1805015302968629</v>
      </c>
    </row>
    <row r="42" spans="1:13" x14ac:dyDescent="0.25">
      <c r="J42" s="21">
        <f t="shared" si="3"/>
        <v>1.5</v>
      </c>
      <c r="K42" s="18">
        <v>1</v>
      </c>
      <c r="L42" s="19">
        <f t="shared" si="4"/>
        <v>0.09</v>
      </c>
      <c r="M42" s="47">
        <f t="shared" si="2"/>
        <v>2.2364118259455004</v>
      </c>
    </row>
    <row r="43" spans="1:13" x14ac:dyDescent="0.25">
      <c r="J43" s="21">
        <f t="shared" si="3"/>
        <v>1.4634146341463417</v>
      </c>
      <c r="K43" s="18">
        <v>1.0249999999999999</v>
      </c>
      <c r="L43" s="19">
        <f t="shared" si="4"/>
        <v>8.7804878048780496E-2</v>
      </c>
      <c r="M43" s="47">
        <f t="shared" si="2"/>
        <v>2.2923221215941378</v>
      </c>
    </row>
    <row r="44" spans="1:13" x14ac:dyDescent="0.25">
      <c r="J44" s="21">
        <f t="shared" si="3"/>
        <v>1.4285714285714286</v>
      </c>
      <c r="K44" s="18">
        <v>1.05</v>
      </c>
      <c r="L44" s="19">
        <f t="shared" si="4"/>
        <v>8.5714285714285715E-2</v>
      </c>
      <c r="M44" s="47">
        <f t="shared" si="2"/>
        <v>2.3482324172427758</v>
      </c>
    </row>
    <row r="45" spans="1:13" x14ac:dyDescent="0.25">
      <c r="J45" s="21">
        <f t="shared" si="3"/>
        <v>1.3953488372093024</v>
      </c>
      <c r="K45" s="18">
        <v>1.075</v>
      </c>
      <c r="L45" s="19">
        <f t="shared" si="4"/>
        <v>8.3720930232558138E-2</v>
      </c>
      <c r="M45" s="47">
        <f t="shared" si="2"/>
        <v>2.4041427128914132</v>
      </c>
    </row>
    <row r="46" spans="1:13" x14ac:dyDescent="0.25">
      <c r="J46" s="21">
        <f t="shared" si="3"/>
        <v>1.3636363636363635</v>
      </c>
      <c r="K46" s="18">
        <v>1.1000000000000001</v>
      </c>
      <c r="L46" s="19">
        <f t="shared" si="4"/>
        <v>8.1818181818181804E-2</v>
      </c>
      <c r="M46" s="47">
        <f t="shared" si="2"/>
        <v>2.4600530085400507</v>
      </c>
    </row>
    <row r="47" spans="1:13" x14ac:dyDescent="0.25">
      <c r="J47" s="21">
        <f t="shared" si="3"/>
        <v>1.3333333333333333</v>
      </c>
      <c r="K47" s="18">
        <v>1.125</v>
      </c>
      <c r="L47" s="19">
        <f t="shared" si="4"/>
        <v>7.9999999999999988E-2</v>
      </c>
      <c r="M47" s="47">
        <f t="shared" si="2"/>
        <v>2.5159633041886877</v>
      </c>
    </row>
    <row r="48" spans="1:13" x14ac:dyDescent="0.25">
      <c r="J48" s="21">
        <f t="shared" si="3"/>
        <v>1.3043478260869565</v>
      </c>
      <c r="K48" s="18">
        <v>1.1499999999999999</v>
      </c>
      <c r="L48" s="19">
        <f t="shared" si="4"/>
        <v>7.8260869565217384E-2</v>
      </c>
      <c r="M48" s="47">
        <f t="shared" si="2"/>
        <v>2.5718735998373252</v>
      </c>
    </row>
    <row r="49" spans="10:13" x14ac:dyDescent="0.25">
      <c r="J49" s="21">
        <f t="shared" si="3"/>
        <v>1.2765957446808509</v>
      </c>
      <c r="K49" s="18">
        <v>1.175</v>
      </c>
      <c r="L49" s="19">
        <f t="shared" si="4"/>
        <v>7.6595744680851049E-2</v>
      </c>
      <c r="M49" s="47">
        <f t="shared" si="2"/>
        <v>2.6277838954859631</v>
      </c>
    </row>
    <row r="50" spans="10:13" x14ac:dyDescent="0.25">
      <c r="J50" s="21">
        <f t="shared" si="3"/>
        <v>1.25</v>
      </c>
      <c r="K50" s="18">
        <v>1.2</v>
      </c>
      <c r="L50" s="19">
        <f t="shared" si="4"/>
        <v>7.4999999999999997E-2</v>
      </c>
      <c r="M50" s="47">
        <f t="shared" si="2"/>
        <v>2.6836941911346006</v>
      </c>
    </row>
    <row r="51" spans="10:13" x14ac:dyDescent="0.25">
      <c r="J51" s="21">
        <f t="shared" si="3"/>
        <v>1.2244897959183672</v>
      </c>
      <c r="K51" s="18">
        <v>1.2250000000000001</v>
      </c>
      <c r="L51" s="19">
        <f t="shared" si="4"/>
        <v>7.346938775510202E-2</v>
      </c>
      <c r="M51" s="47">
        <f t="shared" si="2"/>
        <v>2.7396044867832381</v>
      </c>
    </row>
    <row r="52" spans="10:13" x14ac:dyDescent="0.25">
      <c r="J52" s="21">
        <f t="shared" si="3"/>
        <v>1.2</v>
      </c>
      <c r="K52" s="18">
        <v>1.25</v>
      </c>
      <c r="L52" s="19">
        <f t="shared" si="4"/>
        <v>7.1999999999999995E-2</v>
      </c>
      <c r="M52" s="47">
        <f t="shared" si="2"/>
        <v>2.7955147824318751</v>
      </c>
    </row>
    <row r="53" spans="10:13" x14ac:dyDescent="0.25">
      <c r="J53" s="21">
        <f t="shared" si="3"/>
        <v>1.1764705882352942</v>
      </c>
      <c r="K53" s="18">
        <v>1.2749999999999999</v>
      </c>
      <c r="L53" s="19">
        <f t="shared" si="4"/>
        <v>7.0588235294117646E-2</v>
      </c>
      <c r="M53" s="47">
        <f t="shared" si="2"/>
        <v>2.851425078080513</v>
      </c>
    </row>
    <row r="54" spans="10:13" x14ac:dyDescent="0.25">
      <c r="J54" s="21">
        <f t="shared" si="3"/>
        <v>1.1538461538461537</v>
      </c>
      <c r="K54" s="18">
        <v>1.3</v>
      </c>
      <c r="L54" s="19">
        <f t="shared" si="4"/>
        <v>6.9230769230769221E-2</v>
      </c>
      <c r="M54" s="47">
        <f t="shared" si="2"/>
        <v>2.907335373729151</v>
      </c>
    </row>
    <row r="55" spans="10:13" x14ac:dyDescent="0.25">
      <c r="J55" s="21">
        <f t="shared" si="3"/>
        <v>1.1320754716981132</v>
      </c>
      <c r="K55" s="18">
        <v>1.325</v>
      </c>
      <c r="L55" s="19">
        <f t="shared" si="4"/>
        <v>6.7924528301886791E-2</v>
      </c>
      <c r="M55" s="47">
        <f t="shared" si="2"/>
        <v>2.963245669377788</v>
      </c>
    </row>
    <row r="56" spans="10:13" x14ac:dyDescent="0.25">
      <c r="J56" s="21">
        <f t="shared" si="3"/>
        <v>1.1111111111111109</v>
      </c>
      <c r="K56" s="18">
        <v>1.35</v>
      </c>
      <c r="L56" s="19">
        <f t="shared" si="4"/>
        <v>6.6666666666666652E-2</v>
      </c>
      <c r="M56" s="47">
        <f t="shared" si="2"/>
        <v>3.0191559650264259</v>
      </c>
    </row>
    <row r="57" spans="10:13" x14ac:dyDescent="0.25">
      <c r="J57" s="21">
        <f t="shared" si="3"/>
        <v>1.0909090909090908</v>
      </c>
      <c r="K57" s="18">
        <v>1.375</v>
      </c>
      <c r="L57" s="19">
        <f t="shared" si="4"/>
        <v>6.5454545454545446E-2</v>
      </c>
      <c r="M57" s="47">
        <f t="shared" si="2"/>
        <v>3.0750662606750629</v>
      </c>
    </row>
    <row r="58" spans="10:13" x14ac:dyDescent="0.25">
      <c r="J58" s="21">
        <f t="shared" si="3"/>
        <v>1.0714285714285714</v>
      </c>
      <c r="K58" s="18">
        <v>1.4</v>
      </c>
      <c r="L58" s="19">
        <f t="shared" si="4"/>
        <v>6.4285714285714279E-2</v>
      </c>
      <c r="M58" s="47">
        <f t="shared" si="2"/>
        <v>3.1309765563237004</v>
      </c>
    </row>
    <row r="59" spans="10:13" x14ac:dyDescent="0.25">
      <c r="J59" s="21">
        <f t="shared" si="3"/>
        <v>1.0526315789473684</v>
      </c>
      <c r="K59" s="18">
        <v>1.425</v>
      </c>
      <c r="L59" s="19">
        <f t="shared" si="4"/>
        <v>6.3157894736842093E-2</v>
      </c>
      <c r="M59" s="47">
        <f t="shared" si="2"/>
        <v>3.1868868519723379</v>
      </c>
    </row>
    <row r="60" spans="10:13" x14ac:dyDescent="0.25">
      <c r="J60" s="21">
        <f t="shared" si="3"/>
        <v>1.0344827586206897</v>
      </c>
      <c r="K60" s="18">
        <v>1.45</v>
      </c>
      <c r="L60" s="19">
        <f t="shared" si="4"/>
        <v>6.2068965517241378E-2</v>
      </c>
      <c r="M60" s="47">
        <f t="shared" si="2"/>
        <v>3.2427971476209758</v>
      </c>
    </row>
    <row r="61" spans="10:13" x14ac:dyDescent="0.25">
      <c r="J61" s="21">
        <f t="shared" si="3"/>
        <v>1.0169491525423728</v>
      </c>
      <c r="K61" s="18">
        <v>1.4750000000000001</v>
      </c>
      <c r="L61" s="19">
        <f t="shared" si="4"/>
        <v>6.1016949152542369E-2</v>
      </c>
      <c r="M61" s="47">
        <f t="shared" si="2"/>
        <v>3.2987074432696128</v>
      </c>
    </row>
    <row r="62" spans="10:13" x14ac:dyDescent="0.25">
      <c r="J62" s="21">
        <f t="shared" si="3"/>
        <v>1</v>
      </c>
      <c r="K62" s="18">
        <v>1.5</v>
      </c>
      <c r="L62" s="19">
        <f t="shared" si="4"/>
        <v>0.06</v>
      </c>
      <c r="M62" s="47">
        <f t="shared" si="2"/>
        <v>3.3546177389182508</v>
      </c>
    </row>
    <row r="63" spans="10:13" x14ac:dyDescent="0.25">
      <c r="J63" s="21">
        <f t="shared" si="3"/>
        <v>0.98360655737704927</v>
      </c>
      <c r="K63" s="18">
        <v>1.5249999999999999</v>
      </c>
      <c r="L63" s="19">
        <f t="shared" si="4"/>
        <v>5.9016393442622953E-2</v>
      </c>
      <c r="M63" s="47">
        <f t="shared" si="2"/>
        <v>3.4105280345668882</v>
      </c>
    </row>
    <row r="64" spans="10:13" x14ac:dyDescent="0.25">
      <c r="J64" s="21">
        <f t="shared" si="3"/>
        <v>0.96774193548387089</v>
      </c>
      <c r="K64" s="18">
        <v>1.55</v>
      </c>
      <c r="L64" s="19">
        <f t="shared" si="4"/>
        <v>5.8064516129032254E-2</v>
      </c>
      <c r="M64" s="47">
        <f t="shared" si="2"/>
        <v>3.4664383302155262</v>
      </c>
    </row>
    <row r="65" spans="10:13" x14ac:dyDescent="0.25">
      <c r="J65" s="21">
        <f t="shared" si="3"/>
        <v>0.95238095238095244</v>
      </c>
      <c r="K65" s="18">
        <v>1.575</v>
      </c>
      <c r="L65" s="19">
        <f t="shared" si="4"/>
        <v>5.7142857142857141E-2</v>
      </c>
      <c r="M65" s="47">
        <f t="shared" si="2"/>
        <v>3.5223486258641632</v>
      </c>
    </row>
    <row r="66" spans="10:13" x14ac:dyDescent="0.25">
      <c r="J66" s="21">
        <f t="shared" ref="J66:J97" si="5">IF(K66&lt;$H$6,$B$38*($H$3+K66/$H$6*($H$11/$B$38-$H$3)),IF(K66&lt;$H$7,$H$11,IF(K66&lt;$H$8,$H$11*$H$7/K66,$H$11*$H$7*$H$8/K66^2)))</f>
        <v>0.9375</v>
      </c>
      <c r="K66" s="18">
        <v>1.6</v>
      </c>
      <c r="L66" s="19">
        <f t="shared" ref="L66:L97" si="6">$B$25*J66/$B$38</f>
        <v>5.6249999999999994E-2</v>
      </c>
      <c r="M66" s="47">
        <f t="shared" si="2"/>
        <v>3.5782589215128011</v>
      </c>
    </row>
    <row r="67" spans="10:13" x14ac:dyDescent="0.25">
      <c r="J67" s="21">
        <f t="shared" si="5"/>
        <v>0.92307692307692313</v>
      </c>
      <c r="K67" s="18">
        <v>1.625</v>
      </c>
      <c r="L67" s="19">
        <f t="shared" si="6"/>
        <v>5.5384615384615386E-2</v>
      </c>
      <c r="M67" s="47">
        <f t="shared" ref="M67:M130" si="7">L67*981*K67^2/(4*PI()^2)</f>
        <v>3.6341692171614386</v>
      </c>
    </row>
    <row r="68" spans="10:13" x14ac:dyDescent="0.25">
      <c r="J68" s="21">
        <f t="shared" si="5"/>
        <v>0.90909090909090917</v>
      </c>
      <c r="K68" s="18">
        <v>1.65</v>
      </c>
      <c r="L68" s="19">
        <f t="shared" si="6"/>
        <v>5.454545454545455E-2</v>
      </c>
      <c r="M68" s="47">
        <f t="shared" si="7"/>
        <v>3.6900795128100765</v>
      </c>
    </row>
    <row r="69" spans="10:13" x14ac:dyDescent="0.25">
      <c r="J69" s="21">
        <f t="shared" si="5"/>
        <v>0.89552238805970152</v>
      </c>
      <c r="K69" s="18">
        <v>1.675</v>
      </c>
      <c r="L69" s="19">
        <f t="shared" si="6"/>
        <v>5.3731343283582089E-2</v>
      </c>
      <c r="M69" s="47">
        <f t="shared" si="7"/>
        <v>3.7459898084587135</v>
      </c>
    </row>
    <row r="70" spans="10:13" x14ac:dyDescent="0.25">
      <c r="J70" s="21">
        <f t="shared" si="5"/>
        <v>0.88235294117647056</v>
      </c>
      <c r="K70" s="18">
        <v>1.7</v>
      </c>
      <c r="L70" s="19">
        <f t="shared" si="6"/>
        <v>5.2941176470588235E-2</v>
      </c>
      <c r="M70" s="47">
        <f t="shared" si="7"/>
        <v>3.8019001041073506</v>
      </c>
    </row>
    <row r="71" spans="10:13" x14ac:dyDescent="0.25">
      <c r="J71" s="21">
        <f t="shared" si="5"/>
        <v>0.86956521739130432</v>
      </c>
      <c r="K71" s="18">
        <v>1.7250000000000001</v>
      </c>
      <c r="L71" s="19">
        <f t="shared" si="6"/>
        <v>5.2173913043478258E-2</v>
      </c>
      <c r="M71" s="47">
        <f t="shared" si="7"/>
        <v>3.8578103997559885</v>
      </c>
    </row>
    <row r="72" spans="10:13" x14ac:dyDescent="0.25">
      <c r="J72" s="21">
        <f t="shared" si="5"/>
        <v>0.8571428571428571</v>
      </c>
      <c r="K72" s="18">
        <v>1.75</v>
      </c>
      <c r="L72" s="19">
        <f t="shared" si="6"/>
        <v>5.1428571428571421E-2</v>
      </c>
      <c r="M72" s="47">
        <f t="shared" si="7"/>
        <v>3.913720695404626</v>
      </c>
    </row>
    <row r="73" spans="10:13" x14ac:dyDescent="0.25">
      <c r="J73" s="21">
        <f t="shared" si="5"/>
        <v>0.84507042253521136</v>
      </c>
      <c r="K73" s="18">
        <v>1.7749999999999999</v>
      </c>
      <c r="L73" s="19">
        <f t="shared" si="6"/>
        <v>5.0704225352112678E-2</v>
      </c>
      <c r="M73" s="47">
        <f t="shared" si="7"/>
        <v>3.9696309910532639</v>
      </c>
    </row>
    <row r="74" spans="10:13" x14ac:dyDescent="0.25">
      <c r="J74" s="21">
        <f t="shared" si="5"/>
        <v>0.83333333333333326</v>
      </c>
      <c r="K74" s="18">
        <v>1.8</v>
      </c>
      <c r="L74" s="19">
        <f t="shared" si="6"/>
        <v>4.9999999999999996E-2</v>
      </c>
      <c r="M74" s="47">
        <f t="shared" si="7"/>
        <v>4.0255412867019009</v>
      </c>
    </row>
    <row r="75" spans="10:13" x14ac:dyDescent="0.25">
      <c r="J75" s="21">
        <f t="shared" si="5"/>
        <v>0.82191780821917815</v>
      </c>
      <c r="K75" s="18">
        <v>1.825</v>
      </c>
      <c r="L75" s="19">
        <f t="shared" si="6"/>
        <v>4.9315068493150684E-2</v>
      </c>
      <c r="M75" s="47">
        <f t="shared" si="7"/>
        <v>4.081451582350538</v>
      </c>
    </row>
    <row r="76" spans="10:13" x14ac:dyDescent="0.25">
      <c r="J76" s="21">
        <f t="shared" si="5"/>
        <v>0.81081081081081074</v>
      </c>
      <c r="K76" s="18">
        <v>1.85</v>
      </c>
      <c r="L76" s="19">
        <f t="shared" si="6"/>
        <v>4.8648648648648644E-2</v>
      </c>
      <c r="M76" s="47">
        <f t="shared" si="7"/>
        <v>4.1373618779991759</v>
      </c>
    </row>
    <row r="77" spans="10:13" x14ac:dyDescent="0.25">
      <c r="J77" s="21">
        <f t="shared" si="5"/>
        <v>0.8</v>
      </c>
      <c r="K77" s="18">
        <v>1.875</v>
      </c>
      <c r="L77" s="19">
        <f t="shared" si="6"/>
        <v>4.8000000000000001E-2</v>
      </c>
      <c r="M77" s="47">
        <f t="shared" si="7"/>
        <v>4.1932721736478138</v>
      </c>
    </row>
    <row r="78" spans="10:13" x14ac:dyDescent="0.25">
      <c r="J78" s="21">
        <f t="shared" si="5"/>
        <v>0.78947368421052633</v>
      </c>
      <c r="K78" s="18">
        <v>1.9</v>
      </c>
      <c r="L78" s="19">
        <f t="shared" si="6"/>
        <v>4.736842105263158E-2</v>
      </c>
      <c r="M78" s="47">
        <f t="shared" si="7"/>
        <v>4.2491824692964508</v>
      </c>
    </row>
    <row r="79" spans="10:13" x14ac:dyDescent="0.25">
      <c r="J79" s="21">
        <f t="shared" si="5"/>
        <v>0.77922077922077926</v>
      </c>
      <c r="K79" s="18">
        <v>1.925</v>
      </c>
      <c r="L79" s="19">
        <f t="shared" si="6"/>
        <v>4.6753246753246755E-2</v>
      </c>
      <c r="M79" s="47">
        <f t="shared" si="7"/>
        <v>4.3050927649450887</v>
      </c>
    </row>
    <row r="80" spans="10:13" x14ac:dyDescent="0.25">
      <c r="J80" s="21">
        <f t="shared" si="5"/>
        <v>0.76923076923076927</v>
      </c>
      <c r="K80" s="18">
        <v>1.95</v>
      </c>
      <c r="L80" s="19">
        <f t="shared" si="6"/>
        <v>4.6153846153846156E-2</v>
      </c>
      <c r="M80" s="47">
        <f t="shared" si="7"/>
        <v>4.3610030605937258</v>
      </c>
    </row>
    <row r="81" spans="10:13" x14ac:dyDescent="0.25">
      <c r="J81" s="21">
        <f t="shared" si="5"/>
        <v>0.75949367088607589</v>
      </c>
      <c r="K81" s="18">
        <v>1.9750000000000001</v>
      </c>
      <c r="L81" s="19">
        <f t="shared" si="6"/>
        <v>4.556962025316455E-2</v>
      </c>
      <c r="M81" s="47">
        <f t="shared" si="7"/>
        <v>4.4169133562423637</v>
      </c>
    </row>
    <row r="82" spans="10:13" x14ac:dyDescent="0.25">
      <c r="J82" s="21">
        <f t="shared" si="5"/>
        <v>0.75</v>
      </c>
      <c r="K82" s="18">
        <v>2</v>
      </c>
      <c r="L82" s="19">
        <f t="shared" si="6"/>
        <v>4.4999999999999998E-2</v>
      </c>
      <c r="M82" s="47">
        <f t="shared" si="7"/>
        <v>4.4728236518910007</v>
      </c>
    </row>
    <row r="83" spans="10:13" x14ac:dyDescent="0.25">
      <c r="J83" s="21">
        <f t="shared" si="5"/>
        <v>0.73159579332418834</v>
      </c>
      <c r="K83" s="18">
        <v>2.0249999999999999</v>
      </c>
      <c r="L83" s="19">
        <f t="shared" si="6"/>
        <v>4.38957475994513E-2</v>
      </c>
      <c r="M83" s="47">
        <f t="shared" si="7"/>
        <v>4.4728236518910007</v>
      </c>
    </row>
    <row r="84" spans="10:13" x14ac:dyDescent="0.25">
      <c r="J84" s="21">
        <f t="shared" si="5"/>
        <v>0.71386079714455686</v>
      </c>
      <c r="K84" s="18">
        <v>2.0499999999999998</v>
      </c>
      <c r="L84" s="19">
        <f t="shared" si="6"/>
        <v>4.2831647828673408E-2</v>
      </c>
      <c r="M84" s="47">
        <f t="shared" si="7"/>
        <v>4.4728236518910007</v>
      </c>
    </row>
    <row r="85" spans="10:13" x14ac:dyDescent="0.25">
      <c r="J85" s="21">
        <f t="shared" si="5"/>
        <v>0.69676295543620248</v>
      </c>
      <c r="K85" s="18">
        <v>2.0750000000000002</v>
      </c>
      <c r="L85" s="19">
        <f t="shared" si="6"/>
        <v>4.1805777326172147E-2</v>
      </c>
      <c r="M85" s="47">
        <f t="shared" si="7"/>
        <v>4.4728236518910016</v>
      </c>
    </row>
    <row r="86" spans="10:13" x14ac:dyDescent="0.25">
      <c r="J86" s="21">
        <f t="shared" si="5"/>
        <v>0.68027210884353739</v>
      </c>
      <c r="K86" s="18">
        <v>2.1</v>
      </c>
      <c r="L86" s="19">
        <f t="shared" si="6"/>
        <v>4.0816326530612242E-2</v>
      </c>
      <c r="M86" s="47">
        <f t="shared" si="7"/>
        <v>4.4728236518910007</v>
      </c>
    </row>
    <row r="87" spans="10:13" x14ac:dyDescent="0.25">
      <c r="J87" s="21">
        <f t="shared" si="5"/>
        <v>0.66435986159169547</v>
      </c>
      <c r="K87" s="18">
        <v>2.125</v>
      </c>
      <c r="L87" s="19">
        <f t="shared" si="6"/>
        <v>3.9861591695501727E-2</v>
      </c>
      <c r="M87" s="47">
        <f t="shared" si="7"/>
        <v>4.4728236518910007</v>
      </c>
    </row>
    <row r="88" spans="10:13" x14ac:dyDescent="0.25">
      <c r="J88" s="21">
        <f t="shared" si="5"/>
        <v>0.64899945916711743</v>
      </c>
      <c r="K88" s="18">
        <v>2.15</v>
      </c>
      <c r="L88" s="19">
        <f t="shared" si="6"/>
        <v>3.8939967550027044E-2</v>
      </c>
      <c r="M88" s="47">
        <f t="shared" si="7"/>
        <v>4.4728236518910007</v>
      </c>
    </row>
    <row r="89" spans="10:13" x14ac:dyDescent="0.25">
      <c r="J89" s="21">
        <f t="shared" si="5"/>
        <v>0.63416567578279837</v>
      </c>
      <c r="K89" s="18">
        <v>2.1749999999999998</v>
      </c>
      <c r="L89" s="19">
        <f t="shared" si="6"/>
        <v>3.8049940546967899E-2</v>
      </c>
      <c r="M89" s="47">
        <f t="shared" si="7"/>
        <v>4.4728236518910007</v>
      </c>
    </row>
    <row r="90" spans="10:13" x14ac:dyDescent="0.25">
      <c r="J90" s="21">
        <f t="shared" si="5"/>
        <v>0.61983471074380159</v>
      </c>
      <c r="K90" s="18">
        <v>2.2000000000000002</v>
      </c>
      <c r="L90" s="19">
        <f t="shared" si="6"/>
        <v>3.7190082644628093E-2</v>
      </c>
      <c r="M90" s="47">
        <f t="shared" si="7"/>
        <v>4.4728236518910016</v>
      </c>
    </row>
    <row r="91" spans="10:13" x14ac:dyDescent="0.25">
      <c r="J91" s="21">
        <f t="shared" si="5"/>
        <v>0.60598409291756083</v>
      </c>
      <c r="K91" s="18">
        <v>2.2250000000000001</v>
      </c>
      <c r="L91" s="19">
        <f t="shared" si="6"/>
        <v>3.635904557505365E-2</v>
      </c>
      <c r="M91" s="47">
        <f t="shared" si="7"/>
        <v>4.4728236518910007</v>
      </c>
    </row>
    <row r="92" spans="10:13" x14ac:dyDescent="0.25">
      <c r="J92" s="21">
        <f t="shared" si="5"/>
        <v>0.59259259259259256</v>
      </c>
      <c r="K92" s="18">
        <v>2.25</v>
      </c>
      <c r="L92" s="19">
        <f t="shared" si="6"/>
        <v>3.5555555555555556E-2</v>
      </c>
      <c r="M92" s="47">
        <f t="shared" si="7"/>
        <v>4.4728236518910016</v>
      </c>
    </row>
    <row r="93" spans="10:13" x14ac:dyDescent="0.25">
      <c r="J93" s="21">
        <f t="shared" si="5"/>
        <v>0.57964014007970055</v>
      </c>
      <c r="K93" s="18">
        <v>2.2749999999999999</v>
      </c>
      <c r="L93" s="19">
        <f t="shared" si="6"/>
        <v>3.4778408404782031E-2</v>
      </c>
      <c r="M93" s="47">
        <f t="shared" si="7"/>
        <v>4.4728236518909998</v>
      </c>
    </row>
    <row r="94" spans="10:13" x14ac:dyDescent="0.25">
      <c r="J94" s="21">
        <f t="shared" si="5"/>
        <v>0.56710775047258988</v>
      </c>
      <c r="K94" s="18">
        <v>2.2999999999999998</v>
      </c>
      <c r="L94" s="19">
        <f t="shared" si="6"/>
        <v>3.4026465028355393E-2</v>
      </c>
      <c r="M94" s="47">
        <f t="shared" si="7"/>
        <v>4.4728236518910016</v>
      </c>
    </row>
    <row r="95" spans="10:13" x14ac:dyDescent="0.25">
      <c r="J95" s="21">
        <f t="shared" si="5"/>
        <v>0.55497745404092957</v>
      </c>
      <c r="K95" s="18">
        <v>2.3250000000000002</v>
      </c>
      <c r="L95" s="19">
        <f t="shared" si="6"/>
        <v>3.3298647242455771E-2</v>
      </c>
      <c r="M95" s="47">
        <f t="shared" si="7"/>
        <v>4.4728236518910007</v>
      </c>
    </row>
    <row r="96" spans="10:13" x14ac:dyDescent="0.25">
      <c r="J96" s="21">
        <f t="shared" si="5"/>
        <v>0.54323223177908553</v>
      </c>
      <c r="K96" s="18">
        <v>2.35</v>
      </c>
      <c r="L96" s="19">
        <f t="shared" si="6"/>
        <v>3.2593933906745129E-2</v>
      </c>
      <c r="M96" s="47">
        <f t="shared" si="7"/>
        <v>4.4728236518910016</v>
      </c>
    </row>
    <row r="97" spans="10:13" x14ac:dyDescent="0.25">
      <c r="J97" s="21">
        <f t="shared" si="5"/>
        <v>0.53185595567867039</v>
      </c>
      <c r="K97" s="18">
        <v>2.375</v>
      </c>
      <c r="L97" s="19">
        <f t="shared" si="6"/>
        <v>3.1911357340720224E-2</v>
      </c>
      <c r="M97" s="47">
        <f t="shared" si="7"/>
        <v>4.4728236518910016</v>
      </c>
    </row>
    <row r="98" spans="10:13" x14ac:dyDescent="0.25">
      <c r="J98" s="21">
        <f t="shared" ref="J98:J129" si="8">IF(K98&lt;$H$6,$B$38*($H$3+K98/$H$6*($H$11/$B$38-$H$3)),IF(K98&lt;$H$7,$H$11,IF(K98&lt;$H$8,$H$11*$H$7/K98,$H$11*$H$7*$H$8/K98^2)))</f>
        <v>0.52083333333333337</v>
      </c>
      <c r="K98" s="18">
        <v>2.4</v>
      </c>
      <c r="L98" s="19">
        <f t="shared" ref="L98:L129" si="9">$B$25*J98/$B$38</f>
        <v>3.125E-2</v>
      </c>
      <c r="M98" s="47">
        <f t="shared" si="7"/>
        <v>4.4728236518910007</v>
      </c>
    </row>
    <row r="99" spans="10:13" x14ac:dyDescent="0.25">
      <c r="J99" s="21">
        <f t="shared" si="8"/>
        <v>0.51014985652035294</v>
      </c>
      <c r="K99" s="18">
        <v>2.4249999999999998</v>
      </c>
      <c r="L99" s="19">
        <f t="shared" si="9"/>
        <v>3.0608991391221176E-2</v>
      </c>
      <c r="M99" s="47">
        <f t="shared" si="7"/>
        <v>4.4728236518910016</v>
      </c>
    </row>
    <row r="100" spans="10:13" x14ac:dyDescent="0.25">
      <c r="J100" s="21">
        <f t="shared" si="8"/>
        <v>0.49979175343606819</v>
      </c>
      <c r="K100" s="18">
        <v>2.4500000000000002</v>
      </c>
      <c r="L100" s="19">
        <f t="shared" si="9"/>
        <v>2.998750520616409E-2</v>
      </c>
      <c r="M100" s="47">
        <f t="shared" si="7"/>
        <v>4.4728236518910007</v>
      </c>
    </row>
    <row r="101" spans="10:13" x14ac:dyDescent="0.25">
      <c r="J101" s="21">
        <f t="shared" si="8"/>
        <v>0.48974594429139884</v>
      </c>
      <c r="K101" s="18">
        <v>2.4750000000000001</v>
      </c>
      <c r="L101" s="19">
        <f t="shared" si="9"/>
        <v>2.938475665748393E-2</v>
      </c>
      <c r="M101" s="47">
        <f t="shared" si="7"/>
        <v>4.4728236518910016</v>
      </c>
    </row>
    <row r="102" spans="10:13" x14ac:dyDescent="0.25">
      <c r="J102" s="21">
        <f t="shared" si="8"/>
        <v>0.48</v>
      </c>
      <c r="K102" s="18">
        <v>2.5</v>
      </c>
      <c r="L102" s="19">
        <f t="shared" si="9"/>
        <v>2.8799999999999999E-2</v>
      </c>
      <c r="M102" s="47">
        <f t="shared" si="7"/>
        <v>4.4728236518910016</v>
      </c>
    </row>
    <row r="103" spans="10:13" x14ac:dyDescent="0.25">
      <c r="J103" s="21">
        <f t="shared" si="8"/>
        <v>0.47054210371532207</v>
      </c>
      <c r="K103" s="18">
        <v>2.5249999999999999</v>
      </c>
      <c r="L103" s="19">
        <f t="shared" si="9"/>
        <v>2.8232526222919323E-2</v>
      </c>
      <c r="M103" s="47">
        <f t="shared" si="7"/>
        <v>4.4728236518910007</v>
      </c>
    </row>
    <row r="104" spans="10:13" x14ac:dyDescent="0.25">
      <c r="J104" s="21">
        <f t="shared" si="8"/>
        <v>0.46136101499423304</v>
      </c>
      <c r="K104" s="18">
        <v>2.5499999999999998</v>
      </c>
      <c r="L104" s="19">
        <f t="shared" si="9"/>
        <v>2.768166089965398E-2</v>
      </c>
      <c r="M104" s="47">
        <f t="shared" si="7"/>
        <v>4.4728236518910016</v>
      </c>
    </row>
    <row r="105" spans="10:13" x14ac:dyDescent="0.25">
      <c r="J105" s="21">
        <f t="shared" si="8"/>
        <v>0.452446036384202</v>
      </c>
      <c r="K105" s="18">
        <v>2.5750000000000002</v>
      </c>
      <c r="L105" s="19">
        <f t="shared" si="9"/>
        <v>2.714676218305212E-2</v>
      </c>
      <c r="M105" s="47">
        <f t="shared" si="7"/>
        <v>4.4728236518910016</v>
      </c>
    </row>
    <row r="106" spans="10:13" x14ac:dyDescent="0.25">
      <c r="J106" s="21">
        <f t="shared" si="8"/>
        <v>0.44378698224852065</v>
      </c>
      <c r="K106" s="18">
        <v>2.6</v>
      </c>
      <c r="L106" s="19">
        <f t="shared" si="9"/>
        <v>2.6627218934911236E-2</v>
      </c>
      <c r="M106" s="47">
        <f t="shared" si="7"/>
        <v>4.4728236518910007</v>
      </c>
    </row>
    <row r="107" spans="10:13" x14ac:dyDescent="0.25">
      <c r="J107" s="21">
        <f t="shared" si="8"/>
        <v>0.43537414965986393</v>
      </c>
      <c r="K107" s="18">
        <v>2.625</v>
      </c>
      <c r="L107" s="19">
        <f t="shared" si="9"/>
        <v>2.6122448979591834E-2</v>
      </c>
      <c r="M107" s="47">
        <f t="shared" si="7"/>
        <v>4.4728236518910007</v>
      </c>
    </row>
    <row r="108" spans="10:13" x14ac:dyDescent="0.25">
      <c r="J108" s="21">
        <f t="shared" si="8"/>
        <v>0.42719829120683517</v>
      </c>
      <c r="K108" s="18">
        <v>2.65</v>
      </c>
      <c r="L108" s="19">
        <f t="shared" si="9"/>
        <v>2.5631897472410108E-2</v>
      </c>
      <c r="M108" s="47">
        <f t="shared" si="7"/>
        <v>4.4728236518910007</v>
      </c>
    </row>
    <row r="109" spans="10:13" x14ac:dyDescent="0.25">
      <c r="J109" s="21">
        <f t="shared" si="8"/>
        <v>0.41925058957114164</v>
      </c>
      <c r="K109" s="18">
        <v>2.6749999999999998</v>
      </c>
      <c r="L109" s="19">
        <f t="shared" si="9"/>
        <v>2.5155035374268497E-2</v>
      </c>
      <c r="M109" s="47">
        <f t="shared" si="7"/>
        <v>4.4728236518910007</v>
      </c>
    </row>
    <row r="110" spans="10:13" x14ac:dyDescent="0.25">
      <c r="J110" s="21">
        <f t="shared" si="8"/>
        <v>0.41152263374485593</v>
      </c>
      <c r="K110" s="18">
        <v>2.7</v>
      </c>
      <c r="L110" s="19">
        <f t="shared" si="9"/>
        <v>2.4691358024691353E-2</v>
      </c>
      <c r="M110" s="47">
        <f t="shared" si="7"/>
        <v>4.4728236518910007</v>
      </c>
    </row>
    <row r="111" spans="10:13" x14ac:dyDescent="0.25">
      <c r="J111" s="21">
        <f t="shared" si="8"/>
        <v>0.40400639676794881</v>
      </c>
      <c r="K111" s="18">
        <v>2.7250000000000001</v>
      </c>
      <c r="L111" s="19">
        <f t="shared" si="9"/>
        <v>2.4240383806076928E-2</v>
      </c>
      <c r="M111" s="47">
        <f t="shared" si="7"/>
        <v>4.4728236518910016</v>
      </c>
    </row>
    <row r="112" spans="10:13" x14ac:dyDescent="0.25">
      <c r="J112" s="21">
        <f t="shared" si="8"/>
        <v>0.39669421487603307</v>
      </c>
      <c r="K112" s="18">
        <v>2.75</v>
      </c>
      <c r="L112" s="19">
        <f t="shared" si="9"/>
        <v>2.3801652892561982E-2</v>
      </c>
      <c r="M112" s="47">
        <f t="shared" si="7"/>
        <v>4.4728236518910007</v>
      </c>
    </row>
    <row r="113" spans="10:13" x14ac:dyDescent="0.25">
      <c r="J113" s="21">
        <f t="shared" si="8"/>
        <v>0.38957876795714635</v>
      </c>
      <c r="K113" s="18">
        <v>2.7749999999999999</v>
      </c>
      <c r="L113" s="19">
        <f t="shared" si="9"/>
        <v>2.3374726077428781E-2</v>
      </c>
      <c r="M113" s="47">
        <f t="shared" si="7"/>
        <v>4.4728236518910007</v>
      </c>
    </row>
    <row r="114" spans="10:13" x14ac:dyDescent="0.25">
      <c r="J114" s="21">
        <f t="shared" si="8"/>
        <v>0.38265306122448983</v>
      </c>
      <c r="K114" s="18">
        <v>2.8</v>
      </c>
      <c r="L114" s="19">
        <f t="shared" si="9"/>
        <v>2.2959183673469389E-2</v>
      </c>
      <c r="M114" s="47">
        <f t="shared" si="7"/>
        <v>4.4728236518910007</v>
      </c>
    </row>
    <row r="115" spans="10:13" x14ac:dyDescent="0.25">
      <c r="J115" s="21">
        <f t="shared" si="8"/>
        <v>0.37591040801942199</v>
      </c>
      <c r="K115" s="18">
        <v>2.8250000000000002</v>
      </c>
      <c r="L115" s="19">
        <f t="shared" si="9"/>
        <v>2.2554624481165318E-2</v>
      </c>
      <c r="M115" s="47">
        <f t="shared" si="7"/>
        <v>4.4728236518910007</v>
      </c>
    </row>
    <row r="116" spans="10:13" x14ac:dyDescent="0.25">
      <c r="J116" s="21">
        <f t="shared" si="8"/>
        <v>0.36934441366574328</v>
      </c>
      <c r="K116" s="18">
        <v>2.85</v>
      </c>
      <c r="L116" s="19">
        <f t="shared" si="9"/>
        <v>2.2160664819944595E-2</v>
      </c>
      <c r="M116" s="47">
        <f t="shared" si="7"/>
        <v>4.4728236518910007</v>
      </c>
    </row>
    <row r="117" spans="10:13" x14ac:dyDescent="0.25">
      <c r="J117" s="21">
        <f t="shared" si="8"/>
        <v>0.36294896030245749</v>
      </c>
      <c r="K117" s="18">
        <v>2.875</v>
      </c>
      <c r="L117" s="19">
        <f t="shared" si="9"/>
        <v>2.177693761814745E-2</v>
      </c>
      <c r="M117" s="47">
        <f t="shared" si="7"/>
        <v>4.4728236518910016</v>
      </c>
    </row>
    <row r="118" spans="10:13" x14ac:dyDescent="0.25">
      <c r="J118" s="21">
        <f t="shared" si="8"/>
        <v>0.356718192627824</v>
      </c>
      <c r="K118" s="18">
        <v>2.9</v>
      </c>
      <c r="L118" s="19">
        <f t="shared" si="9"/>
        <v>2.1403091557669441E-2</v>
      </c>
      <c r="M118" s="47">
        <f t="shared" si="7"/>
        <v>4.4728236518910007</v>
      </c>
    </row>
    <row r="119" spans="10:13" x14ac:dyDescent="0.25">
      <c r="J119" s="21">
        <f t="shared" si="8"/>
        <v>0.35064650449265838</v>
      </c>
      <c r="K119" s="18">
        <v>2.9249999999999998</v>
      </c>
      <c r="L119" s="19">
        <f t="shared" si="9"/>
        <v>2.1038790269559501E-2</v>
      </c>
      <c r="M119" s="47">
        <f t="shared" si="7"/>
        <v>4.4728236518910016</v>
      </c>
    </row>
    <row r="120" spans="10:13" x14ac:dyDescent="0.25">
      <c r="J120" s="21">
        <f t="shared" si="8"/>
        <v>0.34472852628555012</v>
      </c>
      <c r="K120" s="18">
        <v>2.95</v>
      </c>
      <c r="L120" s="19">
        <f t="shared" si="9"/>
        <v>2.0683711577133005E-2</v>
      </c>
      <c r="M120" s="47">
        <f t="shared" si="7"/>
        <v>4.4728236518910007</v>
      </c>
    </row>
    <row r="121" spans="10:13" x14ac:dyDescent="0.25">
      <c r="J121" s="21">
        <f t="shared" si="8"/>
        <v>0.33895911305698745</v>
      </c>
      <c r="K121" s="18">
        <v>2.9750000000000001</v>
      </c>
      <c r="L121" s="19">
        <f t="shared" si="9"/>
        <v>2.0337546783419248E-2</v>
      </c>
      <c r="M121" s="47">
        <f t="shared" si="7"/>
        <v>4.4728236518910007</v>
      </c>
    </row>
    <row r="122" spans="10:13" x14ac:dyDescent="0.25">
      <c r="J122" s="21">
        <f t="shared" si="8"/>
        <v>0.33333333333333331</v>
      </c>
      <c r="K122" s="18">
        <v>3</v>
      </c>
      <c r="L122" s="19">
        <f t="shared" si="9"/>
        <v>1.9999999999999997E-2</v>
      </c>
      <c r="M122" s="47">
        <f t="shared" si="7"/>
        <v>4.4728236518910007</v>
      </c>
    </row>
    <row r="123" spans="10:13" x14ac:dyDescent="0.25">
      <c r="J123" s="21">
        <f t="shared" si="8"/>
        <v>0.32784645857523392</v>
      </c>
      <c r="K123" s="18">
        <v>3.0249999999999999</v>
      </c>
      <c r="L123" s="19">
        <f t="shared" si="9"/>
        <v>1.9670787514514034E-2</v>
      </c>
      <c r="M123" s="47">
        <f t="shared" si="7"/>
        <v>4.4728236518910007</v>
      </c>
    </row>
    <row r="124" spans="10:13" x14ac:dyDescent="0.25">
      <c r="J124" s="21">
        <f t="shared" si="8"/>
        <v>0.32249395323837682</v>
      </c>
      <c r="K124" s="18">
        <v>3.05</v>
      </c>
      <c r="L124" s="19">
        <f t="shared" si="9"/>
        <v>1.9349637194302608E-2</v>
      </c>
      <c r="M124" s="47">
        <f t="shared" si="7"/>
        <v>4.4728236518910007</v>
      </c>
    </row>
    <row r="125" spans="10:13" x14ac:dyDescent="0.25">
      <c r="J125" s="21">
        <f t="shared" si="8"/>
        <v>0.31727146539758078</v>
      </c>
      <c r="K125" s="18">
        <v>3.0750000000000002</v>
      </c>
      <c r="L125" s="19">
        <f t="shared" si="9"/>
        <v>1.9036287923854846E-2</v>
      </c>
      <c r="M125" s="47">
        <f t="shared" si="7"/>
        <v>4.4728236518910007</v>
      </c>
    </row>
    <row r="126" spans="10:13" x14ac:dyDescent="0.25">
      <c r="J126" s="21">
        <f t="shared" si="8"/>
        <v>0.31217481789802287</v>
      </c>
      <c r="K126" s="18">
        <v>3.1</v>
      </c>
      <c r="L126" s="19">
        <f t="shared" si="9"/>
        <v>1.8730489073881373E-2</v>
      </c>
      <c r="M126" s="47">
        <f t="shared" si="7"/>
        <v>4.4728236518910016</v>
      </c>
    </row>
    <row r="127" spans="10:13" x14ac:dyDescent="0.25">
      <c r="J127" s="21">
        <f t="shared" si="8"/>
        <v>0.30719999999999997</v>
      </c>
      <c r="K127" s="18">
        <v>3.125</v>
      </c>
      <c r="L127" s="19">
        <f t="shared" si="9"/>
        <v>1.8431999999999997E-2</v>
      </c>
      <c r="M127" s="47">
        <f t="shared" si="7"/>
        <v>4.4728236518909998</v>
      </c>
    </row>
    <row r="128" spans="10:13" x14ac:dyDescent="0.25">
      <c r="J128" s="21">
        <f t="shared" si="8"/>
        <v>0.30234315948601664</v>
      </c>
      <c r="K128" s="18">
        <v>3.15</v>
      </c>
      <c r="L128" s="19">
        <f t="shared" si="9"/>
        <v>1.8140589569160998E-2</v>
      </c>
      <c r="M128" s="47">
        <f t="shared" si="7"/>
        <v>4.4728236518910007</v>
      </c>
    </row>
    <row r="129" spans="10:13" x14ac:dyDescent="0.25">
      <c r="J129" s="21">
        <f t="shared" si="8"/>
        <v>0.29760059520119042</v>
      </c>
      <c r="K129" s="18">
        <v>3.1749999999999998</v>
      </c>
      <c r="L129" s="19">
        <f t="shared" si="9"/>
        <v>1.7856035712071425E-2</v>
      </c>
      <c r="M129" s="47">
        <f t="shared" si="7"/>
        <v>4.4728236518910007</v>
      </c>
    </row>
    <row r="130" spans="10:13" x14ac:dyDescent="0.25">
      <c r="J130" s="21">
        <f t="shared" ref="J130:J161" si="10">IF(K130&lt;$H$6,$B$38*($H$3+K130/$H$6*($H$11/$B$38-$H$3)),IF(K130&lt;$H$7,$H$11,IF(K130&lt;$H$8,$H$11*$H$7/K130,$H$11*$H$7*$H$8/K130^2)))</f>
        <v>0.29296874999999994</v>
      </c>
      <c r="K130" s="18">
        <v>3.2</v>
      </c>
      <c r="L130" s="19">
        <f t="shared" ref="L130:L162" si="11">$B$25*J130/$B$38</f>
        <v>1.7578124999999997E-2</v>
      </c>
      <c r="M130" s="47">
        <f t="shared" si="7"/>
        <v>4.4728236518910007</v>
      </c>
    </row>
    <row r="131" spans="10:13" x14ac:dyDescent="0.25">
      <c r="J131" s="21">
        <f t="shared" si="10"/>
        <v>0.2884442040742744</v>
      </c>
      <c r="K131" s="18">
        <v>3.2250000000000001</v>
      </c>
      <c r="L131" s="19">
        <f t="shared" si="11"/>
        <v>1.7306652244456464E-2</v>
      </c>
      <c r="M131" s="47">
        <f t="shared" ref="M131:M162" si="12">L131*981*K131^2/(4*PI()^2)</f>
        <v>4.4728236518910007</v>
      </c>
    </row>
    <row r="132" spans="10:13" x14ac:dyDescent="0.25">
      <c r="J132" s="21">
        <f t="shared" si="10"/>
        <v>0.28402366863905326</v>
      </c>
      <c r="K132" s="18">
        <v>3.25</v>
      </c>
      <c r="L132" s="19">
        <f t="shared" si="11"/>
        <v>1.7041420118343194E-2</v>
      </c>
      <c r="M132" s="47">
        <f t="shared" si="12"/>
        <v>4.4728236518910007</v>
      </c>
    </row>
    <row r="133" spans="10:13" x14ac:dyDescent="0.25">
      <c r="J133" s="21">
        <f t="shared" si="10"/>
        <v>0.27970397995454815</v>
      </c>
      <c r="K133" s="18">
        <v>3.2749999999999999</v>
      </c>
      <c r="L133" s="19">
        <f t="shared" si="11"/>
        <v>1.6782238797272888E-2</v>
      </c>
      <c r="M133" s="47">
        <f t="shared" si="12"/>
        <v>4.4728236518910016</v>
      </c>
    </row>
    <row r="134" spans="10:13" x14ac:dyDescent="0.25">
      <c r="J134" s="21">
        <f t="shared" si="10"/>
        <v>0.27548209366391185</v>
      </c>
      <c r="K134" s="18">
        <v>3.3</v>
      </c>
      <c r="L134" s="19">
        <f t="shared" si="11"/>
        <v>1.6528925619834711E-2</v>
      </c>
      <c r="M134" s="47">
        <f t="shared" si="12"/>
        <v>4.4728236518910007</v>
      </c>
    </row>
    <row r="135" spans="10:13" x14ac:dyDescent="0.25">
      <c r="J135" s="21">
        <f t="shared" si="10"/>
        <v>0.271355079427893</v>
      </c>
      <c r="K135" s="18">
        <v>3.3250000000000002</v>
      </c>
      <c r="L135" s="19">
        <f t="shared" si="11"/>
        <v>1.628130476567358E-2</v>
      </c>
      <c r="M135" s="47">
        <f t="shared" si="12"/>
        <v>4.4728236518910007</v>
      </c>
    </row>
    <row r="136" spans="10:13" x14ac:dyDescent="0.25">
      <c r="J136" s="21">
        <f t="shared" si="10"/>
        <v>0.26732011583871684</v>
      </c>
      <c r="K136" s="18">
        <v>3.35</v>
      </c>
      <c r="L136" s="19">
        <f t="shared" si="11"/>
        <v>1.6039206950323012E-2</v>
      </c>
      <c r="M136" s="47">
        <f t="shared" si="12"/>
        <v>4.4728236518910016</v>
      </c>
    </row>
    <row r="137" spans="10:13" x14ac:dyDescent="0.25">
      <c r="J137" s="21">
        <f t="shared" si="10"/>
        <v>0.26337448559670784</v>
      </c>
      <c r="K137" s="18">
        <v>3.375</v>
      </c>
      <c r="L137" s="19">
        <f t="shared" si="11"/>
        <v>1.580246913580247E-2</v>
      </c>
      <c r="M137" s="47">
        <f t="shared" si="12"/>
        <v>4.4728236518910016</v>
      </c>
    </row>
    <row r="138" spans="10:13" x14ac:dyDescent="0.25">
      <c r="J138" s="21">
        <f t="shared" si="10"/>
        <v>0.25951557093425609</v>
      </c>
      <c r="K138" s="18">
        <v>3.4</v>
      </c>
      <c r="L138" s="19">
        <f t="shared" si="11"/>
        <v>1.5570934256055364E-2</v>
      </c>
      <c r="M138" s="47">
        <f t="shared" si="12"/>
        <v>4.4728236518910007</v>
      </c>
    </row>
    <row r="139" spans="10:13" x14ac:dyDescent="0.25">
      <c r="J139" s="21">
        <f t="shared" si="10"/>
        <v>0.25574084927273699</v>
      </c>
      <c r="K139" s="18">
        <v>3.4249999999999998</v>
      </c>
      <c r="L139" s="19">
        <f t="shared" si="11"/>
        <v>1.534445095636422E-2</v>
      </c>
      <c r="M139" s="47">
        <f t="shared" si="12"/>
        <v>4.4728236518910016</v>
      </c>
    </row>
    <row r="140" spans="10:13" x14ac:dyDescent="0.25">
      <c r="J140" s="21">
        <f t="shared" si="10"/>
        <v>0.25204788909892878</v>
      </c>
      <c r="K140" s="18">
        <v>3.45</v>
      </c>
      <c r="L140" s="19">
        <f t="shared" si="11"/>
        <v>1.5122873345935726E-2</v>
      </c>
      <c r="M140" s="47">
        <f t="shared" si="12"/>
        <v>4.4728236518910016</v>
      </c>
    </row>
    <row r="141" spans="10:13" x14ac:dyDescent="0.25">
      <c r="J141" s="21">
        <f t="shared" si="10"/>
        <v>0.24843434604834116</v>
      </c>
      <c r="K141" s="18">
        <v>3.4750000000000001</v>
      </c>
      <c r="L141" s="19">
        <f t="shared" si="11"/>
        <v>1.4906060762900469E-2</v>
      </c>
      <c r="M141" s="47">
        <f t="shared" si="12"/>
        <v>4.4728236518910007</v>
      </c>
    </row>
    <row r="142" spans="10:13" x14ac:dyDescent="0.25">
      <c r="J142" s="21">
        <f t="shared" si="10"/>
        <v>0.24489795918367346</v>
      </c>
      <c r="K142" s="18">
        <v>3.5</v>
      </c>
      <c r="L142" s="19">
        <f t="shared" si="11"/>
        <v>1.4693877551020407E-2</v>
      </c>
      <c r="M142" s="47">
        <f t="shared" si="12"/>
        <v>4.4728236518910007</v>
      </c>
    </row>
    <row r="143" spans="10:13" x14ac:dyDescent="0.25">
      <c r="J143" s="21">
        <f t="shared" si="10"/>
        <v>0.24143654745737136</v>
      </c>
      <c r="K143" s="18">
        <v>3.5249999999999999</v>
      </c>
      <c r="L143" s="19">
        <f t="shared" si="11"/>
        <v>1.4486192847442281E-2</v>
      </c>
      <c r="M143" s="47">
        <f t="shared" si="12"/>
        <v>4.4728236518910016</v>
      </c>
    </row>
    <row r="144" spans="10:13" x14ac:dyDescent="0.25">
      <c r="J144" s="21">
        <f t="shared" si="10"/>
        <v>0.23804800634794684</v>
      </c>
      <c r="K144" s="18">
        <v>3.55</v>
      </c>
      <c r="L144" s="19">
        <f t="shared" si="11"/>
        <v>1.4282880380876811E-2</v>
      </c>
      <c r="M144" s="47">
        <f t="shared" si="12"/>
        <v>4.4728236518910007</v>
      </c>
    </row>
    <row r="145" spans="10:13" x14ac:dyDescent="0.25">
      <c r="J145" s="21">
        <f t="shared" si="10"/>
        <v>0.23473030466037459</v>
      </c>
      <c r="K145" s="18">
        <v>3.5750000000000002</v>
      </c>
      <c r="L145" s="19">
        <f t="shared" si="11"/>
        <v>1.4083818279622474E-2</v>
      </c>
      <c r="M145" s="47">
        <f t="shared" si="12"/>
        <v>4.4728236518910007</v>
      </c>
    </row>
    <row r="146" spans="10:13" x14ac:dyDescent="0.25">
      <c r="J146" s="21">
        <f t="shared" si="10"/>
        <v>0.23148148148148145</v>
      </c>
      <c r="K146" s="18">
        <v>3.6</v>
      </c>
      <c r="L146" s="19">
        <f t="shared" si="11"/>
        <v>1.3888888888888886E-2</v>
      </c>
      <c r="M146" s="47">
        <f t="shared" si="12"/>
        <v>4.4728236518910007</v>
      </c>
    </row>
    <row r="147" spans="10:13" x14ac:dyDescent="0.25">
      <c r="J147" s="21">
        <f t="shared" si="10"/>
        <v>0.22829964328180738</v>
      </c>
      <c r="K147" s="18">
        <v>3.625</v>
      </c>
      <c r="L147" s="19">
        <f t="shared" si="11"/>
        <v>1.3697978596908442E-2</v>
      </c>
      <c r="M147" s="47">
        <f t="shared" si="12"/>
        <v>4.4728236518910007</v>
      </c>
    </row>
    <row r="148" spans="10:13" x14ac:dyDescent="0.25">
      <c r="J148" s="21">
        <f t="shared" si="10"/>
        <v>0.22518296115593919</v>
      </c>
      <c r="K148" s="18">
        <v>3.65</v>
      </c>
      <c r="L148" s="19">
        <f t="shared" si="11"/>
        <v>1.351097766935635E-2</v>
      </c>
      <c r="M148" s="47">
        <f t="shared" si="12"/>
        <v>4.4728236518910007</v>
      </c>
    </row>
    <row r="149" spans="10:13" x14ac:dyDescent="0.25">
      <c r="J149" s="21">
        <f t="shared" si="10"/>
        <v>0.22212966819380817</v>
      </c>
      <c r="K149" s="18">
        <v>3.6749999999999998</v>
      </c>
      <c r="L149" s="19">
        <f t="shared" si="11"/>
        <v>1.3327780091628489E-2</v>
      </c>
      <c r="M149" s="47">
        <f t="shared" si="12"/>
        <v>4.4728236518910007</v>
      </c>
    </row>
    <row r="150" spans="10:13" x14ac:dyDescent="0.25">
      <c r="J150" s="21">
        <f t="shared" si="10"/>
        <v>0.21913805697589478</v>
      </c>
      <c r="K150" s="18">
        <v>3.7</v>
      </c>
      <c r="L150" s="19">
        <f t="shared" si="11"/>
        <v>1.3148283418553687E-2</v>
      </c>
      <c r="M150" s="47">
        <f t="shared" si="12"/>
        <v>4.4728236518910007</v>
      </c>
    </row>
    <row r="151" spans="10:13" x14ac:dyDescent="0.25">
      <c r="J151" s="21">
        <f t="shared" si="10"/>
        <v>0.21620647718571234</v>
      </c>
      <c r="K151" s="18">
        <v>3.7250000000000001</v>
      </c>
      <c r="L151" s="19">
        <f t="shared" si="11"/>
        <v>1.297238863114274E-2</v>
      </c>
      <c r="M151" s="47">
        <f t="shared" si="12"/>
        <v>4.4728236518910016</v>
      </c>
    </row>
    <row r="152" spans="10:13" x14ac:dyDescent="0.25">
      <c r="J152" s="21">
        <f t="shared" si="10"/>
        <v>0.21333333333333335</v>
      </c>
      <c r="K152" s="18">
        <v>3.75</v>
      </c>
      <c r="L152" s="19">
        <f t="shared" si="11"/>
        <v>1.2800000000000001E-2</v>
      </c>
      <c r="M152" s="47">
        <f t="shared" si="12"/>
        <v>4.4728236518910016</v>
      </c>
    </row>
    <row r="153" spans="10:13" x14ac:dyDescent="0.25">
      <c r="J153" s="21">
        <f t="shared" si="10"/>
        <v>0.21051708258409721</v>
      </c>
      <c r="K153" s="18">
        <v>3.7749999999999999</v>
      </c>
      <c r="L153" s="19">
        <f t="shared" si="11"/>
        <v>1.2631024955045832E-2</v>
      </c>
      <c r="M153" s="47">
        <f t="shared" si="12"/>
        <v>4.4728236518910007</v>
      </c>
    </row>
    <row r="154" spans="10:13" x14ac:dyDescent="0.25">
      <c r="J154" s="21">
        <f t="shared" si="10"/>
        <v>0.20775623268698062</v>
      </c>
      <c r="K154" s="18">
        <v>3.8</v>
      </c>
      <c r="L154" s="19">
        <f t="shared" si="11"/>
        <v>1.2465373961218837E-2</v>
      </c>
      <c r="M154" s="47">
        <f t="shared" si="12"/>
        <v>4.4728236518910016</v>
      </c>
    </row>
    <row r="155" spans="10:13" x14ac:dyDescent="0.25">
      <c r="J155" s="21">
        <f t="shared" si="10"/>
        <v>0.20504933999743685</v>
      </c>
      <c r="K155" s="18">
        <v>3.8250000000000002</v>
      </c>
      <c r="L155" s="19">
        <f t="shared" si="11"/>
        <v>1.230296039984621E-2</v>
      </c>
      <c r="M155" s="47">
        <f t="shared" si="12"/>
        <v>4.4728236518910007</v>
      </c>
    </row>
    <row r="156" spans="10:13" x14ac:dyDescent="0.25">
      <c r="J156" s="21">
        <f t="shared" si="10"/>
        <v>0.20239500758981277</v>
      </c>
      <c r="K156" s="18">
        <v>3.85</v>
      </c>
      <c r="L156" s="19">
        <f t="shared" si="11"/>
        <v>1.2143700455388765E-2</v>
      </c>
      <c r="M156" s="47">
        <f t="shared" si="12"/>
        <v>4.4728236518910007</v>
      </c>
    </row>
    <row r="157" spans="10:13" x14ac:dyDescent="0.25">
      <c r="J157" s="21">
        <f t="shared" si="10"/>
        <v>0.19979188345473464</v>
      </c>
      <c r="K157" s="18">
        <v>3.875</v>
      </c>
      <c r="L157" s="19">
        <f t="shared" si="11"/>
        <v>1.1987513007284078E-2</v>
      </c>
      <c r="M157" s="47">
        <f t="shared" si="12"/>
        <v>4.4728236518910007</v>
      </c>
    </row>
    <row r="158" spans="10:13" x14ac:dyDescent="0.25">
      <c r="J158" s="21">
        <f t="shared" si="10"/>
        <v>0.19723865877712032</v>
      </c>
      <c r="K158" s="18">
        <v>3.9</v>
      </c>
      <c r="L158" s="19">
        <f t="shared" si="11"/>
        <v>1.1834319526627219E-2</v>
      </c>
      <c r="M158" s="47">
        <f t="shared" si="12"/>
        <v>4.4728236518910007</v>
      </c>
    </row>
    <row r="159" spans="10:13" x14ac:dyDescent="0.25">
      <c r="J159" s="21">
        <f t="shared" si="10"/>
        <v>0.19473406629072174</v>
      </c>
      <c r="K159" s="18">
        <v>3.9249999999999998</v>
      </c>
      <c r="L159" s="19">
        <f t="shared" si="11"/>
        <v>1.1684043977443303E-2</v>
      </c>
      <c r="M159" s="47">
        <f t="shared" si="12"/>
        <v>4.4728236518909998</v>
      </c>
    </row>
    <row r="160" spans="10:13" x14ac:dyDescent="0.25">
      <c r="J160" s="21">
        <f t="shared" si="10"/>
        <v>0.19227687870533566</v>
      </c>
      <c r="K160" s="18">
        <v>3.95</v>
      </c>
      <c r="L160" s="19">
        <f t="shared" si="11"/>
        <v>1.1536612722320139E-2</v>
      </c>
      <c r="M160" s="47">
        <f t="shared" si="12"/>
        <v>4.4728236518910007</v>
      </c>
    </row>
    <row r="161" spans="10:13" x14ac:dyDescent="0.25">
      <c r="J161" s="21">
        <f t="shared" si="10"/>
        <v>0.18986590720303786</v>
      </c>
      <c r="K161" s="18">
        <v>3.9750000000000001</v>
      </c>
      <c r="L161" s="19">
        <f t="shared" si="11"/>
        <v>1.1391954432182272E-2</v>
      </c>
      <c r="M161" s="47">
        <f t="shared" si="12"/>
        <v>4.4728236518910016</v>
      </c>
    </row>
    <row r="162" spans="10:13" x14ac:dyDescent="0.25">
      <c r="J162" s="21">
        <f t="shared" ref="J162" si="13">IF(K162&lt;$H$6,$B$38*($H$3+K162/$H$6*($H$11/$B$38-$H$3)),IF(K162&lt;$H$7,$H$11,IF(K162&lt;$H$8,$H$11*$H$7/K162,$H$11*$H$7*$H$8/K162^2)))</f>
        <v>0.1875</v>
      </c>
      <c r="K162" s="18">
        <v>4</v>
      </c>
      <c r="L162" s="19">
        <f t="shared" si="11"/>
        <v>1.125E-2</v>
      </c>
      <c r="M162" s="47">
        <f t="shared" si="12"/>
        <v>4.4728236518910007</v>
      </c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aux!$T$25:$T$26</xm:f>
          </x14:formula1>
          <xm:sqref>E24</xm:sqref>
        </x14:dataValidation>
        <x14:dataValidation type="list" allowBlank="1" showInputMessage="1" showErrorMessage="1">
          <x14:formula1>
            <xm:f>aux!$Q$36:$S$36</xm:f>
          </x14:formula1>
          <xm:sqref>B26</xm:sqref>
        </x14:dataValidation>
        <x14:dataValidation type="list" allowBlank="1" showInputMessage="1" showErrorMessage="1">
          <x14:formula1>
            <xm:f>aux!$Q$28:$S$28</xm:f>
          </x14:formula1>
          <xm:sqref>E15</xm:sqref>
        </x14:dataValidation>
        <x14:dataValidation type="list" allowBlank="1" showInputMessage="1" showErrorMessage="1">
          <x14:formula1>
            <xm:f>aux!$O$29:$O$32</xm:f>
          </x14:formula1>
          <xm:sqref>E14</xm:sqref>
        </x14:dataValidation>
        <x14:dataValidation type="list" allowBlank="1" showInputMessage="1" showErrorMessage="1">
          <x14:formula1>
            <xm:f>aux!$O$25:$O$26</xm:f>
          </x14:formula1>
          <xm:sqref>D24</xm:sqref>
        </x14:dataValidation>
        <x14:dataValidation type="list" allowBlank="1" showInputMessage="1" showErrorMessage="1">
          <x14:formula1>
            <xm:f>aux!$O$19:$O$22</xm:f>
          </x14:formula1>
          <xm:sqref>B10</xm:sqref>
        </x14:dataValidation>
        <x14:dataValidation type="list" allowBlank="1" showInputMessage="1" showErrorMessage="1">
          <x14:formula1>
            <xm:f>aux!$O$3:$O$7</xm:f>
          </x14:formula1>
          <xm:sqref>B16</xm:sqref>
        </x14:dataValidation>
        <x14:dataValidation type="list" allowBlank="1" showInputMessage="1" showErrorMessage="1">
          <x14:formula1>
            <xm:f>aux!$A$11:$A$12</xm:f>
          </x14:formula1>
          <xm:sqref>H2</xm:sqref>
        </x14:dataValidation>
        <x14:dataValidation type="list" allowBlank="1" showInputMessage="1" showErrorMessage="1">
          <x14:formula1>
            <xm:f>aux!$F$3:$F$4</xm:f>
          </x14:formula1>
          <xm:sqref>B2 B24 E9:E10 E13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M162"/>
  <sheetViews>
    <sheetView topLeftCell="G1" zoomScaleNormal="100" workbookViewId="0">
      <selection activeCell="W13" sqref="W13"/>
    </sheetView>
  </sheetViews>
  <sheetFormatPr baseColWidth="10" defaultRowHeight="15" x14ac:dyDescent="0.25"/>
  <cols>
    <col min="14" max="14" width="13.5703125" customWidth="1"/>
  </cols>
  <sheetData>
    <row r="1" spans="7:13" x14ac:dyDescent="0.25">
      <c r="G1" t="s">
        <v>54</v>
      </c>
      <c r="H1" t="s">
        <v>167</v>
      </c>
      <c r="I1" t="s">
        <v>168</v>
      </c>
      <c r="J1" t="s">
        <v>169</v>
      </c>
      <c r="K1" t="s">
        <v>170</v>
      </c>
      <c r="L1" t="s">
        <v>171</v>
      </c>
      <c r="M1" t="s">
        <v>172</v>
      </c>
    </row>
    <row r="2" spans="7:13" x14ac:dyDescent="0.25">
      <c r="G2" s="18">
        <v>0</v>
      </c>
      <c r="H2" s="18">
        <f>'MV-101 (1962)'!L3</f>
        <v>0.08</v>
      </c>
      <c r="I2" s="18"/>
      <c r="J2" s="18">
        <f>'PDS-1 (1974)'!L3</f>
        <v>8.1642884033187785E-2</v>
      </c>
      <c r="K2" s="18">
        <f>'NCSR-94 (1994)'!L3</f>
        <v>0.12</v>
      </c>
      <c r="L2" s="18">
        <f>'NCSE-02 (2002)'!L3</f>
        <v>0.12448032000000001</v>
      </c>
      <c r="M2" s="18">
        <f>'EC8 (2004)'!L3</f>
        <v>0.12717740931939522</v>
      </c>
    </row>
    <row r="3" spans="7:13" x14ac:dyDescent="0.25">
      <c r="G3" s="18">
        <v>2.5000000000000001E-2</v>
      </c>
      <c r="H3" s="18">
        <f>'MV-101 (1962)'!L4</f>
        <v>0.08</v>
      </c>
      <c r="I3" s="18">
        <f>'PGS-1 (1968)'!L4</f>
        <v>0.22161288268929993</v>
      </c>
      <c r="J3" s="18">
        <f>'PDS-1 (1974)'!L4</f>
        <v>8.1642884033187785E-2</v>
      </c>
      <c r="K3" s="18">
        <f>'NCSR-94 (1994)'!L4</f>
        <v>0.13384448076897654</v>
      </c>
      <c r="L3" s="18">
        <f>'NCSE-02 (2002)'!L4</f>
        <v>0.16038810461538464</v>
      </c>
      <c r="M3" s="18">
        <f>'EC8 (2004)'!L4</f>
        <v>0.22256046630894163</v>
      </c>
    </row>
    <row r="4" spans="7:13" x14ac:dyDescent="0.25">
      <c r="G4" s="18">
        <v>0.05</v>
      </c>
      <c r="H4" s="18">
        <f>'MV-101 (1962)'!L5</f>
        <v>0.08</v>
      </c>
      <c r="I4" s="18">
        <f>'PGS-1 (1968)'!L5</f>
        <v>0.17589426155534996</v>
      </c>
      <c r="J4" s="18">
        <f>'PDS-1 (1974)'!L5</f>
        <v>8.1642884033187785E-2</v>
      </c>
      <c r="K4" s="18">
        <f>'NCSR-94 (1994)'!L5</f>
        <v>0.14768896153795311</v>
      </c>
      <c r="L4" s="18">
        <f>'NCSE-02 (2002)'!L5</f>
        <v>0.19629588923076927</v>
      </c>
      <c r="M4" s="18">
        <f>'EC8 (2004)'!L5</f>
        <v>0.31794352329848807</v>
      </c>
    </row>
    <row r="5" spans="7:13" x14ac:dyDescent="0.25">
      <c r="G5" s="18">
        <v>7.4999999999999997E-2</v>
      </c>
      <c r="H5" s="18">
        <f>'MV-101 (1962)'!L6</f>
        <v>0.08</v>
      </c>
      <c r="I5" s="18">
        <f>'PGS-1 (1968)'!L6</f>
        <v>0.15365779075397074</v>
      </c>
      <c r="J5" s="18">
        <f>'PDS-1 (1974)'!L6</f>
        <v>8.1642884033187785E-2</v>
      </c>
      <c r="K5" s="18">
        <f>'NCSR-94 (1994)'!L6</f>
        <v>0.16153344230692959</v>
      </c>
      <c r="L5" s="18">
        <f>'NCSE-02 (2002)'!L6</f>
        <v>0.23220367384615387</v>
      </c>
      <c r="M5" s="18">
        <f>'EC8 (2004)'!L6</f>
        <v>0.31794352329848807</v>
      </c>
    </row>
    <row r="6" spans="7:13" x14ac:dyDescent="0.25">
      <c r="G6" s="18">
        <v>0.1</v>
      </c>
      <c r="H6" s="18">
        <f>'MV-101 (1962)'!L7</f>
        <v>0.08</v>
      </c>
      <c r="I6" s="18">
        <f>'PGS-1 (1968)'!L7</f>
        <v>0.13960736791406606</v>
      </c>
      <c r="J6" s="18">
        <f>'PDS-1 (1974)'!L7</f>
        <v>8.1642884033187785E-2</v>
      </c>
      <c r="K6" s="18">
        <f>'NCSR-94 (1994)'!L7</f>
        <v>0.17537792307590613</v>
      </c>
      <c r="L6" s="18">
        <f>'NCSE-02 (2002)'!L7</f>
        <v>0.2681114584615385</v>
      </c>
      <c r="M6" s="18">
        <f>'EC8 (2004)'!L7</f>
        <v>0.31794352329848807</v>
      </c>
    </row>
    <row r="7" spans="7:13" x14ac:dyDescent="0.25">
      <c r="G7" s="18">
        <v>0.125</v>
      </c>
      <c r="H7" s="18">
        <f>'MV-101 (1962)'!L8</f>
        <v>0.08</v>
      </c>
      <c r="I7" s="18">
        <f>'PGS-1 (1968)'!L8</f>
        <v>0.12959999999999999</v>
      </c>
      <c r="J7" s="18">
        <f>'PDS-1 (1974)'!L8</f>
        <v>8.1642884033187785E-2</v>
      </c>
      <c r="K7" s="18">
        <f>'NCSR-94 (1994)'!L8</f>
        <v>0.1892224038448827</v>
      </c>
      <c r="L7" s="18">
        <f>'NCSE-02 (2002)'!L8</f>
        <v>0.30401924307692307</v>
      </c>
      <c r="M7" s="18">
        <f>'EC8 (2004)'!L8</f>
        <v>0.31794352329848807</v>
      </c>
    </row>
    <row r="8" spans="7:13" x14ac:dyDescent="0.25">
      <c r="G8" s="18">
        <v>0.15</v>
      </c>
      <c r="H8" s="18">
        <f>'MV-101 (1962)'!L9</f>
        <v>0.08</v>
      </c>
      <c r="I8" s="18">
        <f>'PGS-1 (1968)'!L9</f>
        <v>0.1219582693429813</v>
      </c>
      <c r="J8" s="18">
        <f>'PDS-1 (1974)'!L9</f>
        <v>8.1642884033187785E-2</v>
      </c>
      <c r="K8" s="18">
        <f>'NCSR-94 (1994)'!L9</f>
        <v>0.20306688461385922</v>
      </c>
      <c r="L8" s="18">
        <f>'NCSE-02 (2002)'!L9</f>
        <v>0.3112008</v>
      </c>
      <c r="M8" s="18">
        <f>'EC8 (2004)'!L9</f>
        <v>0.31794352329848807</v>
      </c>
    </row>
    <row r="9" spans="7:13" x14ac:dyDescent="0.25">
      <c r="G9" s="18">
        <v>0.17499999999999999</v>
      </c>
      <c r="H9" s="18">
        <f>'MV-101 (1962)'!L10</f>
        <v>0.08</v>
      </c>
      <c r="I9" s="18">
        <f>'PGS-1 (1968)'!L10</f>
        <v>0.11584989814851518</v>
      </c>
      <c r="J9" s="18">
        <f>'PDS-1 (1974)'!L10</f>
        <v>8.1642884033187785E-2</v>
      </c>
      <c r="K9" s="18">
        <f>'NCSR-94 (1994)'!L10</f>
        <v>0.21691136538283576</v>
      </c>
      <c r="L9" s="18">
        <f>'NCSE-02 (2002)'!L10</f>
        <v>0.3112008</v>
      </c>
      <c r="M9" s="18">
        <f>'EC8 (2004)'!L10</f>
        <v>0.31794352329848807</v>
      </c>
    </row>
    <row r="10" spans="7:13" x14ac:dyDescent="0.25">
      <c r="G10" s="18">
        <v>0.2</v>
      </c>
      <c r="H10" s="18">
        <f>'MV-101 (1962)'!L11</f>
        <v>0.08</v>
      </c>
      <c r="I10" s="18">
        <f>'PGS-1 (1968)'!L11</f>
        <v>0.11080644134464997</v>
      </c>
      <c r="J10" s="18">
        <f>'PDS-1 (1974)'!L11</f>
        <v>8.1642884033187785E-2</v>
      </c>
      <c r="K10" s="18">
        <f>'NCSR-94 (1994)'!L11</f>
        <v>0.2307558461518123</v>
      </c>
      <c r="L10" s="18">
        <f>'NCSE-02 (2002)'!L11</f>
        <v>0.3112008</v>
      </c>
      <c r="M10" s="18">
        <f>'EC8 (2004)'!L11</f>
        <v>0.31794352329848807</v>
      </c>
    </row>
    <row r="11" spans="7:13" x14ac:dyDescent="0.25">
      <c r="G11" s="18">
        <v>0.22500000000000001</v>
      </c>
      <c r="H11" s="18">
        <f>'MV-101 (1962)'!L12</f>
        <v>0.08</v>
      </c>
      <c r="I11" s="18">
        <f>'PGS-1 (1968)'!L12</f>
        <v>0.10654036161107633</v>
      </c>
      <c r="J11" s="18">
        <f>'PDS-1 (1974)'!L12</f>
        <v>8.1642884033187785E-2</v>
      </c>
      <c r="K11" s="18">
        <f>'NCSR-94 (1994)'!L12</f>
        <v>0.2307558461518123</v>
      </c>
      <c r="L11" s="18">
        <f>'NCSE-02 (2002)'!L12</f>
        <v>0.3112008</v>
      </c>
      <c r="M11" s="18">
        <f>'EC8 (2004)'!L12</f>
        <v>0.31794352329848807</v>
      </c>
    </row>
    <row r="12" spans="7:13" x14ac:dyDescent="0.25">
      <c r="G12" s="18">
        <v>0.25</v>
      </c>
      <c r="H12" s="18">
        <f>'MV-101 (1962)'!L13</f>
        <v>0.08</v>
      </c>
      <c r="I12" s="18">
        <f>'PGS-1 (1968)'!L13</f>
        <v>0.10286358816753934</v>
      </c>
      <c r="J12" s="18">
        <f>'PDS-1 (1974)'!L13</f>
        <v>8.1642884033187785E-2</v>
      </c>
      <c r="K12" s="18">
        <f>'NCSR-94 (1994)'!L13</f>
        <v>0.2307558461518123</v>
      </c>
      <c r="L12" s="18">
        <f>'NCSE-02 (2002)'!L13</f>
        <v>0.3112008</v>
      </c>
      <c r="M12" s="18">
        <f>'EC8 (2004)'!L13</f>
        <v>0.31794352329848807</v>
      </c>
    </row>
    <row r="13" spans="7:13" x14ac:dyDescent="0.25">
      <c r="G13" s="18">
        <v>0.27500000000000002</v>
      </c>
      <c r="H13" s="18">
        <f>'MV-101 (1962)'!L14</f>
        <v>0.08</v>
      </c>
      <c r="I13" s="18">
        <f>'PGS-1 (1968)'!L14</f>
        <v>9.9646972393790348E-2</v>
      </c>
      <c r="J13" s="18">
        <f>'PDS-1 (1974)'!L14</f>
        <v>8.1642884033187785E-2</v>
      </c>
      <c r="K13" s="18">
        <f>'NCSR-94 (1994)'!L14</f>
        <v>0.2307558461518123</v>
      </c>
      <c r="L13" s="18">
        <f>'NCSE-02 (2002)'!L14</f>
        <v>0.3112008</v>
      </c>
      <c r="M13" s="18">
        <f>'EC8 (2004)'!L14</f>
        <v>0.28903956663498909</v>
      </c>
    </row>
    <row r="14" spans="7:13" x14ac:dyDescent="0.25">
      <c r="G14" s="18">
        <v>0.3</v>
      </c>
      <c r="H14" s="18">
        <f>'MV-101 (1962)'!L15</f>
        <v>0.08</v>
      </c>
      <c r="I14" s="18">
        <f>'PGS-1 (1968)'!L15</f>
        <v>9.6798342525634767E-2</v>
      </c>
      <c r="J14" s="18">
        <f>'PDS-1 (1974)'!L15</f>
        <v>8.1642884033187785E-2</v>
      </c>
      <c r="K14" s="18">
        <f>'NCSR-94 (1994)'!L15</f>
        <v>0.2307558461518123</v>
      </c>
      <c r="L14" s="18">
        <f>'NCSE-02 (2002)'!L15</f>
        <v>0.3112008</v>
      </c>
      <c r="M14" s="18">
        <f>'EC8 (2004)'!L15</f>
        <v>0.26495293608207338</v>
      </c>
    </row>
    <row r="15" spans="7:13" x14ac:dyDescent="0.25">
      <c r="G15" s="18">
        <v>0.32500000000000001</v>
      </c>
      <c r="H15" s="18">
        <f>'MV-101 (1962)'!L16</f>
        <v>0.08</v>
      </c>
      <c r="I15" s="18">
        <f>'PGS-1 (1968)'!L16</f>
        <v>9.4249824938413246E-2</v>
      </c>
      <c r="J15" s="18">
        <f>'PDS-1 (1974)'!L16</f>
        <v>8.1642884033187785E-2</v>
      </c>
      <c r="K15" s="18">
        <f>'NCSR-94 (1994)'!L16</f>
        <v>0.2307558461518123</v>
      </c>
      <c r="L15" s="18">
        <f>'NCSE-02 (2002)'!L16</f>
        <v>0.3112008</v>
      </c>
      <c r="M15" s="18">
        <f>'EC8 (2004)'!L16</f>
        <v>0.24457194099883695</v>
      </c>
    </row>
    <row r="16" spans="7:13" x14ac:dyDescent="0.25">
      <c r="G16" s="18">
        <v>0.35</v>
      </c>
      <c r="H16" s="18">
        <f>'MV-101 (1962)'!L17</f>
        <v>0.08</v>
      </c>
      <c r="I16" s="18">
        <f>'PGS-1 (1968)'!L17</f>
        <v>9.1950125095680887E-2</v>
      </c>
      <c r="J16" s="18">
        <f>'PDS-1 (1974)'!L17</f>
        <v>8.1642884033187785E-2</v>
      </c>
      <c r="K16" s="18">
        <f>'NCSR-94 (1994)'!L17</f>
        <v>0.2307558461518123</v>
      </c>
      <c r="L16" s="18">
        <f>'NCSE-02 (2002)'!L17</f>
        <v>0.3112008</v>
      </c>
      <c r="M16" s="18">
        <f>'EC8 (2004)'!L17</f>
        <v>0.22710251664177719</v>
      </c>
    </row>
    <row r="17" spans="7:13" x14ac:dyDescent="0.25">
      <c r="G17" s="18">
        <v>0.375</v>
      </c>
      <c r="H17" s="18">
        <f>'MV-101 (1962)'!L18</f>
        <v>0.08</v>
      </c>
      <c r="I17" s="18">
        <f>'PGS-1 (1968)'!L18</f>
        <v>8.9859621155842284E-2</v>
      </c>
      <c r="J17" s="18">
        <f>'PDS-1 (1974)'!L18</f>
        <v>8.1642884033187785E-2</v>
      </c>
      <c r="K17" s="18">
        <f>'NCSR-94 (1994)'!L18</f>
        <v>0.2307558461518123</v>
      </c>
      <c r="L17" s="18">
        <f>'NCSE-02 (2002)'!L18</f>
        <v>0.3112008</v>
      </c>
      <c r="M17" s="18">
        <f>'EC8 (2004)'!L18</f>
        <v>0.21196234886565871</v>
      </c>
    </row>
    <row r="18" spans="7:13" x14ac:dyDescent="0.25">
      <c r="G18" s="18">
        <v>0.4</v>
      </c>
      <c r="H18" s="18">
        <f>'MV-101 (1962)'!L19</f>
        <v>0.08</v>
      </c>
      <c r="I18" s="18">
        <f>'PGS-1 (1968)'!L19</f>
        <v>8.7947130777674992E-2</v>
      </c>
      <c r="J18" s="18">
        <f>'PDS-1 (1974)'!L19</f>
        <v>8.1642884033187785E-2</v>
      </c>
      <c r="K18" s="18">
        <f>'NCSR-94 (1994)'!L19</f>
        <v>0.2307558461518123</v>
      </c>
      <c r="L18" s="18">
        <f>'NCSE-02 (2002)'!L19</f>
        <v>0.3112008</v>
      </c>
      <c r="M18" s="18">
        <f>'EC8 (2004)'!L19</f>
        <v>0.19871470206155503</v>
      </c>
    </row>
    <row r="19" spans="7:13" x14ac:dyDescent="0.25">
      <c r="G19" s="18">
        <v>0.42499999999999999</v>
      </c>
      <c r="H19" s="18">
        <f>'MV-101 (1962)'!L20</f>
        <v>0.08</v>
      </c>
      <c r="I19" s="18">
        <f>'PGS-1 (1968)'!L20</f>
        <v>8.6187714132300905E-2</v>
      </c>
      <c r="J19" s="18">
        <f>'PDS-1 (1974)'!L20</f>
        <v>8.1642884033187785E-2</v>
      </c>
      <c r="K19" s="18">
        <f>'NCSR-94 (1994)'!L20</f>
        <v>0.2307558461518123</v>
      </c>
      <c r="L19" s="18">
        <f>'NCSE-02 (2002)'!L20</f>
        <v>0.3112008</v>
      </c>
      <c r="M19" s="18">
        <f>'EC8 (2004)'!L20</f>
        <v>0.18702560194028711</v>
      </c>
    </row>
    <row r="20" spans="7:13" x14ac:dyDescent="0.25">
      <c r="G20" s="18">
        <v>0.45</v>
      </c>
      <c r="H20" s="18">
        <f>'MV-101 (1962)'!L21</f>
        <v>0.08</v>
      </c>
      <c r="I20" s="18">
        <f>'PGS-1 (1968)'!L21</f>
        <v>8.4561141049247474E-2</v>
      </c>
      <c r="J20" s="18">
        <f>'PDS-1 (1974)'!L21</f>
        <v>8.1642884033187785E-2</v>
      </c>
      <c r="K20" s="18">
        <f>'NCSR-94 (1994)'!L21</f>
        <v>0.2307558461518123</v>
      </c>
      <c r="L20" s="18">
        <f>'NCSE-02 (2002)'!L21</f>
        <v>0.3112008</v>
      </c>
      <c r="M20" s="18">
        <f>'EC8 (2004)'!L21</f>
        <v>0.17663529072138226</v>
      </c>
    </row>
    <row r="21" spans="7:13" x14ac:dyDescent="0.25">
      <c r="G21" s="18">
        <v>0.47499999999999998</v>
      </c>
      <c r="H21" s="18">
        <f>'MV-101 (1962)'!L22</f>
        <v>0.08</v>
      </c>
      <c r="I21" s="18">
        <f>'PGS-1 (1968)'!L22</f>
        <v>8.3050796642793065E-2</v>
      </c>
      <c r="J21" s="18">
        <f>'PDS-1 (1974)'!L22</f>
        <v>8.1642884033187785E-2</v>
      </c>
      <c r="K21" s="18">
        <f>'NCSR-94 (1994)'!L22</f>
        <v>0.2307558461518123</v>
      </c>
      <c r="L21" s="18">
        <f>'NCSE-02 (2002)'!L22</f>
        <v>0.3112008</v>
      </c>
      <c r="M21" s="18">
        <f>'EC8 (2004)'!L22</f>
        <v>0.16733869647288846</v>
      </c>
    </row>
    <row r="22" spans="7:13" x14ac:dyDescent="0.25">
      <c r="G22" s="18">
        <v>0.5</v>
      </c>
      <c r="H22" s="18">
        <f>'MV-101 (1962)'!L23</f>
        <v>0.08</v>
      </c>
      <c r="I22" s="18">
        <f>'PGS-1 (1968)'!L23</f>
        <v>8.1642884033187785E-2</v>
      </c>
      <c r="J22" s="18">
        <f>'PDS-1 (1974)'!L23</f>
        <v>8.1642884033187785E-2</v>
      </c>
      <c r="K22" s="18">
        <f>'NCSR-94 (1994)'!L23</f>
        <v>0.2307558461518123</v>
      </c>
      <c r="L22" s="18">
        <f>'NCSE-02 (2002)'!L23</f>
        <v>0.3112008</v>
      </c>
      <c r="M22" s="18">
        <f>'EC8 (2004)'!L23</f>
        <v>0.15897176164924404</v>
      </c>
    </row>
    <row r="23" spans="7:13" x14ac:dyDescent="0.25">
      <c r="G23" s="18">
        <v>0.52500000000000002</v>
      </c>
      <c r="H23" s="18">
        <f>'MV-101 (1962)'!L24</f>
        <v>0.08</v>
      </c>
      <c r="I23" s="18">
        <f>'PGS-1 (1968)'!L24</f>
        <v>7.6500793346329268E-2</v>
      </c>
      <c r="J23" s="18">
        <f>'PDS-1 (1974)'!L24</f>
        <v>7.6500793346329268E-2</v>
      </c>
      <c r="K23" s="18">
        <f>'NCSR-94 (1994)'!L24</f>
        <v>0.2307558461518123</v>
      </c>
      <c r="L23" s="18">
        <f>'NCSE-02 (2002)'!L24</f>
        <v>0.3082369828571429</v>
      </c>
      <c r="M23" s="18">
        <f>'EC8 (2004)'!L24</f>
        <v>0.15140167776118479</v>
      </c>
    </row>
    <row r="24" spans="7:13" x14ac:dyDescent="0.25">
      <c r="G24" s="18">
        <v>0.55000000000000004</v>
      </c>
      <c r="H24" s="18">
        <f>'MV-101 (1962)'!L25</f>
        <v>0.08</v>
      </c>
      <c r="I24" s="18">
        <f>'PGS-1 (1968)'!L25</f>
        <v>7.1899867637885875E-2</v>
      </c>
      <c r="J24" s="18">
        <f>'PDS-1 (1974)'!L25</f>
        <v>7.1899867637885875E-2</v>
      </c>
      <c r="K24" s="18">
        <f>'NCSR-94 (1994)'!L25</f>
        <v>0.2307558461518123</v>
      </c>
      <c r="L24" s="18">
        <f>'NCSE-02 (2002)'!L25</f>
        <v>0.2942262109090909</v>
      </c>
      <c r="M24" s="18">
        <f>'EC8 (2004)'!L25</f>
        <v>0.14451978331749454</v>
      </c>
    </row>
    <row r="25" spans="7:13" x14ac:dyDescent="0.25">
      <c r="G25" s="18">
        <v>0.57499999999999996</v>
      </c>
      <c r="H25" s="18">
        <f>'MV-101 (1962)'!L26</f>
        <v>0.08</v>
      </c>
      <c r="I25" s="18">
        <f>'PGS-1 (1968)'!L26</f>
        <v>6.7762260287748413E-2</v>
      </c>
      <c r="J25" s="18">
        <f>'PDS-1 (1974)'!L26</f>
        <v>6.7762260287748413E-2</v>
      </c>
      <c r="K25" s="18">
        <f>'NCSR-94 (1994)'!L26</f>
        <v>0.2307558461518123</v>
      </c>
      <c r="L25" s="18">
        <f>'NCSE-02 (2002)'!L26</f>
        <v>0.28143376695652178</v>
      </c>
      <c r="M25" s="18">
        <f>'EC8 (2004)'!L26</f>
        <v>0.13823631447760351</v>
      </c>
    </row>
    <row r="26" spans="7:13" x14ac:dyDescent="0.25">
      <c r="G26" s="18">
        <v>0.6</v>
      </c>
      <c r="H26" s="18">
        <f>'MV-101 (1962)'!L27</f>
        <v>0.08</v>
      </c>
      <c r="I26" s="18">
        <f>'PGS-1 (1968)'!L27</f>
        <v>6.4024079480821144E-2</v>
      </c>
      <c r="J26" s="18">
        <f>'PDS-1 (1974)'!L27</f>
        <v>6.4024079480821144E-2</v>
      </c>
      <c r="K26" s="18">
        <f>'NCSR-94 (1994)'!L27</f>
        <v>0.22551139510290746</v>
      </c>
      <c r="L26" s="18">
        <f>'NCSE-02 (2002)'!L27</f>
        <v>0.26970736000000006</v>
      </c>
      <c r="M26" s="18">
        <f>'EC8 (2004)'!L27</f>
        <v>0.13247646804103669</v>
      </c>
    </row>
    <row r="27" spans="7:13" x14ac:dyDescent="0.25">
      <c r="G27" s="18">
        <v>0.625</v>
      </c>
      <c r="H27" s="18">
        <f>'MV-101 (1962)'!L28</f>
        <v>0.08</v>
      </c>
      <c r="I27" s="18">
        <f>'PGS-1 (1968)'!L28</f>
        <v>6.0632431819582E-2</v>
      </c>
      <c r="J27" s="18">
        <f>'PDS-1 (1974)'!L28</f>
        <v>6.0632431819582E-2</v>
      </c>
      <c r="K27" s="18">
        <f>'NCSR-94 (1994)'!L28</f>
        <v>0.21649093929879118</v>
      </c>
      <c r="L27" s="18">
        <f>'NCSE-02 (2002)'!L28</f>
        <v>0.2589190656</v>
      </c>
      <c r="M27" s="18">
        <f>'EC8 (2004)'!L28</f>
        <v>0.12717740931939522</v>
      </c>
    </row>
    <row r="28" spans="7:13" x14ac:dyDescent="0.25">
      <c r="G28" s="18">
        <v>0.65</v>
      </c>
      <c r="H28" s="18">
        <f>'MV-101 (1962)'!L29</f>
        <v>0.08</v>
      </c>
      <c r="I28" s="18">
        <f>'PGS-1 (1968)'!L29</f>
        <v>5.754318125194454E-2</v>
      </c>
      <c r="J28" s="18">
        <f>'PDS-1 (1974)'!L29</f>
        <v>5.7543181251944547E-2</v>
      </c>
      <c r="K28" s="18">
        <f>'NCSR-94 (1994)'!L29</f>
        <v>0.20816436471037611</v>
      </c>
      <c r="L28" s="18">
        <f>'NCSE-02 (2002)'!L29</f>
        <v>0.24896064000000001</v>
      </c>
      <c r="M28" s="18">
        <f>'EC8 (2004)'!L29</f>
        <v>0.12228597049941847</v>
      </c>
    </row>
    <row r="29" spans="7:13" x14ac:dyDescent="0.25">
      <c r="G29" s="18">
        <v>0.67500000000000004</v>
      </c>
      <c r="H29" s="18">
        <f>'MV-101 (1962)'!L30</f>
        <v>0.08</v>
      </c>
      <c r="I29" s="18">
        <f>'PGS-1 (1968)'!L30</f>
        <v>5.471923029365431E-2</v>
      </c>
      <c r="J29" s="18">
        <f>'PDS-1 (1974)'!L30</f>
        <v>5.471923029365431E-2</v>
      </c>
      <c r="K29" s="18">
        <f>'NCSR-94 (1994)'!L30</f>
        <v>0.2004545734248066</v>
      </c>
      <c r="L29" s="18">
        <f>'NCSE-02 (2002)'!L30</f>
        <v>0.23973987555555556</v>
      </c>
      <c r="M29" s="18">
        <f>'EC8 (2004)'!L30</f>
        <v>0.11775686048092149</v>
      </c>
    </row>
    <row r="30" spans="7:13" x14ac:dyDescent="0.25">
      <c r="G30" s="18">
        <v>0.7</v>
      </c>
      <c r="H30" s="18">
        <f>'MV-101 (1962)'!L31</f>
        <v>0.08</v>
      </c>
      <c r="I30" s="18">
        <f>'PGS-1 (1968)'!L31</f>
        <v>5.2129187609104066E-2</v>
      </c>
      <c r="J30" s="18">
        <f>'PDS-1 (1974)'!L31</f>
        <v>5.2129187609104066E-2</v>
      </c>
      <c r="K30" s="18">
        <f>'NCSR-94 (1994)'!L31</f>
        <v>0.19329548151677781</v>
      </c>
      <c r="L30" s="18">
        <f>'NCSE-02 (2002)'!L31</f>
        <v>0.23117773714285719</v>
      </c>
      <c r="M30" s="18">
        <f>'EC8 (2004)'!L31</f>
        <v>0.1135512583208886</v>
      </c>
    </row>
    <row r="31" spans="7:13" x14ac:dyDescent="0.25">
      <c r="G31" s="18">
        <v>0.72499999999999998</v>
      </c>
      <c r="H31" s="18">
        <f>'MV-101 (1962)'!L32</f>
        <v>0.08</v>
      </c>
      <c r="I31" s="18">
        <f>'PGS-1 (1968)'!L32</f>
        <v>4.9746324839427494E-2</v>
      </c>
      <c r="J31" s="18">
        <f>'PDS-1 (1974)'!L32</f>
        <v>4.9746324839427494E-2</v>
      </c>
      <c r="K31" s="18">
        <f>'NCSR-94 (1994)'!L32</f>
        <v>0.18663012008516477</v>
      </c>
      <c r="L31" s="18">
        <f>'NCSE-02 (2002)'!L32</f>
        <v>0.22320609103448277</v>
      </c>
      <c r="M31" s="18">
        <f>'EC8 (2004)'!L32</f>
        <v>0.10963569768913382</v>
      </c>
    </row>
    <row r="32" spans="7:13" x14ac:dyDescent="0.25">
      <c r="G32" s="18">
        <v>0.75</v>
      </c>
      <c r="H32" s="18">
        <f>'MV-101 (1962)'!L33</f>
        <v>0.08</v>
      </c>
      <c r="I32" s="18">
        <f>'PGS-1 (1968)'!L33</f>
        <v>4.7547752384082625E-2</v>
      </c>
      <c r="J32" s="18">
        <f>'PDS-1 (1974)'!L33</f>
        <v>4.7547752384082632E-2</v>
      </c>
      <c r="K32" s="18">
        <f>'NCSR-94 (1994)'!L33</f>
        <v>0.18040911608232596</v>
      </c>
      <c r="L32" s="18">
        <f>'NCSE-02 (2002)'!L33</f>
        <v>0.21576588800000002</v>
      </c>
      <c r="M32" s="18">
        <f>'EC8 (2004)'!L33</f>
        <v>0.10598117443282935</v>
      </c>
    </row>
    <row r="33" spans="7:13" x14ac:dyDescent="0.25">
      <c r="G33" s="18">
        <v>0.77500000000000002</v>
      </c>
      <c r="H33" s="18">
        <f>'MV-101 (1962)'!L34</f>
        <v>0.08</v>
      </c>
      <c r="I33" s="18">
        <f>'PGS-1 (1968)'!L34</f>
        <v>4.5513762631438553E-2</v>
      </c>
      <c r="J33" s="18">
        <f>'PDS-1 (1974)'!L34</f>
        <v>4.5513762631438553E-2</v>
      </c>
      <c r="K33" s="18">
        <f>'NCSR-94 (1994)'!L34</f>
        <v>0.17458946717644447</v>
      </c>
      <c r="L33" s="18">
        <f>'NCSE-02 (2002)'!L34</f>
        <v>0.20880569806451615</v>
      </c>
      <c r="M33" s="18">
        <f>'EC8 (2004)'!L34</f>
        <v>0.10256242687048002</v>
      </c>
    </row>
    <row r="34" spans="7:13" x14ac:dyDescent="0.25">
      <c r="G34" s="18">
        <v>0.8</v>
      </c>
      <c r="H34" s="18">
        <f>'MV-101 (1962)'!L35</f>
        <v>0.08</v>
      </c>
      <c r="I34" s="18">
        <f>'PGS-1 (1968)'!L35</f>
        <v>4.3627302473145647E-2</v>
      </c>
      <c r="J34" s="18">
        <f>'PDS-1 (1974)'!L35</f>
        <v>4.3627302473145647E-2</v>
      </c>
      <c r="K34" s="18">
        <f>'NCSR-94 (1994)'!L35</f>
        <v>0.16913354632718061</v>
      </c>
      <c r="L34" s="18">
        <f>'NCSE-02 (2002)'!L35</f>
        <v>0.20228052000000002</v>
      </c>
      <c r="M34" s="18">
        <f>'EC8 (2004)'!L35</f>
        <v>9.9357351030777516E-2</v>
      </c>
    </row>
    <row r="35" spans="7:13" x14ac:dyDescent="0.25">
      <c r="G35" s="18">
        <v>0.82499999999999996</v>
      </c>
      <c r="H35" s="18">
        <f>'MV-101 (1962)'!L36</f>
        <v>0.08</v>
      </c>
      <c r="I35" s="18">
        <f>'PGS-1 (1968)'!L36</f>
        <v>4.187354652372182E-2</v>
      </c>
      <c r="J35" s="18">
        <f>'PDS-1 (1974)'!L36</f>
        <v>4.187354652372182E-2</v>
      </c>
      <c r="K35" s="18">
        <f>'NCSR-94 (1994)'!L36</f>
        <v>0.16400828734756906</v>
      </c>
      <c r="L35" s="18">
        <f>'NCSE-02 (2002)'!L36</f>
        <v>0.1961508072727273</v>
      </c>
      <c r="M35" s="18">
        <f>'EC8 (2004)'!L36</f>
        <v>9.6346522211663052E-2</v>
      </c>
    </row>
    <row r="36" spans="7:13" x14ac:dyDescent="0.25">
      <c r="G36" s="18">
        <v>0.85</v>
      </c>
      <c r="H36" s="18">
        <f>'MV-101 (1962)'!L37</f>
        <v>0.08</v>
      </c>
      <c r="I36" s="18">
        <f>'PGS-1 (1968)'!L37</f>
        <v>4.0239549435396746E-2</v>
      </c>
      <c r="J36" s="18">
        <f>'PDS-1 (1974)'!L37</f>
        <v>4.0239549435396746E-2</v>
      </c>
      <c r="K36" s="18">
        <f>'NCSR-94 (1994)'!L37</f>
        <v>0.15918451419028765</v>
      </c>
      <c r="L36" s="18">
        <f>'NCSE-02 (2002)'!L37</f>
        <v>0.19038166588235297</v>
      </c>
      <c r="M36" s="18">
        <f>'EC8 (2004)'!L37</f>
        <v>9.3512800970143556E-2</v>
      </c>
    </row>
    <row r="37" spans="7:13" x14ac:dyDescent="0.25">
      <c r="G37" s="18">
        <v>0.875</v>
      </c>
      <c r="H37" s="18">
        <f>'MV-101 (1962)'!L38</f>
        <v>0.08</v>
      </c>
      <c r="I37" s="18">
        <f>'PGS-1 (1968)'!L38</f>
        <v>3.8713960817875682E-2</v>
      </c>
      <c r="J37" s="18">
        <f>'PDS-1 (1974)'!L38</f>
        <v>3.8713960817875689E-2</v>
      </c>
      <c r="K37" s="18">
        <f>'NCSR-94 (1994)'!L38</f>
        <v>0.15463638521342227</v>
      </c>
      <c r="L37" s="18">
        <f>'NCSE-02 (2002)'!L38</f>
        <v>0.18494218971428572</v>
      </c>
      <c r="M37" s="18">
        <f>'EC8 (2004)'!L38</f>
        <v>9.0841006656710882E-2</v>
      </c>
    </row>
    <row r="38" spans="7:13" x14ac:dyDescent="0.25">
      <c r="G38" s="18">
        <v>0.9</v>
      </c>
      <c r="H38" s="18">
        <f>'MV-101 (1962)'!L39</f>
        <v>0.08</v>
      </c>
      <c r="I38" s="18">
        <f>'PGS-1 (1968)'!L39</f>
        <v>3.7286790071446314E-2</v>
      </c>
      <c r="J38" s="18">
        <f>'PDS-1 (1974)'!L39</f>
        <v>3.7286790071446314E-2</v>
      </c>
      <c r="K38" s="18">
        <f>'NCSR-94 (1994)'!L39</f>
        <v>0.15034093006860497</v>
      </c>
      <c r="L38" s="18">
        <f>'NCSE-02 (2002)'!L39</f>
        <v>0.17980490666666668</v>
      </c>
      <c r="M38" s="18">
        <f>'EC8 (2004)'!L39</f>
        <v>8.831764536069113E-2</v>
      </c>
    </row>
    <row r="39" spans="7:13" x14ac:dyDescent="0.25">
      <c r="G39" s="18">
        <v>0.92500000000000004</v>
      </c>
      <c r="H39" s="18">
        <f>'MV-101 (1962)'!L40</f>
        <v>0.08</v>
      </c>
      <c r="I39" s="18">
        <f>'PGS-1 (1968)'!L40</f>
        <v>3.5949211286892817E-2</v>
      </c>
      <c r="J39" s="18">
        <f>'PDS-1 (1974)'!L40</f>
        <v>3.5949211286892817E-2</v>
      </c>
      <c r="K39" s="18">
        <f>'NCSR-94 (1994)'!L40</f>
        <v>0.14627766168837239</v>
      </c>
      <c r="L39" s="18">
        <f>'NCSE-02 (2002)'!L40</f>
        <v>0.17494531459459461</v>
      </c>
      <c r="M39" s="18">
        <f>'EC8 (2004)'!L40</f>
        <v>8.5930681972564343E-2</v>
      </c>
    </row>
    <row r="40" spans="7:13" x14ac:dyDescent="0.25">
      <c r="G40" s="18">
        <v>0.95</v>
      </c>
      <c r="H40" s="18">
        <f>'MV-101 (1962)'!L41</f>
        <v>0.08</v>
      </c>
      <c r="I40" s="18">
        <f>'PGS-1 (1968)'!L41</f>
        <v>3.4693400515149131E-2</v>
      </c>
      <c r="J40" s="18">
        <f>'PDS-1 (1974)'!L41</f>
        <v>3.4693400515149138E-2</v>
      </c>
      <c r="K40" s="18">
        <f>'NCSR-94 (1994)'!L41</f>
        <v>0.14242824953867839</v>
      </c>
      <c r="L40" s="18">
        <f>'NCSE-02 (2002)'!L41</f>
        <v>0.17034149052631581</v>
      </c>
      <c r="M40" s="18">
        <f>'EC8 (2004)'!L41</f>
        <v>8.366934823644423E-2</v>
      </c>
    </row>
    <row r="41" spans="7:13" x14ac:dyDescent="0.25">
      <c r="G41" s="18">
        <v>0.97499999999999998</v>
      </c>
      <c r="H41" s="18">
        <f>'MV-101 (1962)'!L42</f>
        <v>0.08</v>
      </c>
      <c r="I41" s="18">
        <f>'PGS-1 (1968)'!L42</f>
        <v>3.3512399346985869E-2</v>
      </c>
      <c r="J41" s="18">
        <f>'PDS-1 (1974)'!L42</f>
        <v>3.3512399346985862E-2</v>
      </c>
      <c r="K41" s="18">
        <f>'NCSR-94 (1994)'!L42</f>
        <v>0.13877624314025072</v>
      </c>
      <c r="L41" s="18">
        <f>'NCSE-02 (2002)'!L42</f>
        <v>0.16597376000000003</v>
      </c>
      <c r="M41" s="18">
        <f>'EC8 (2004)'!L42</f>
        <v>8.1523980332945667E-2</v>
      </c>
    </row>
    <row r="42" spans="7:13" x14ac:dyDescent="0.25">
      <c r="G42" s="18">
        <v>1</v>
      </c>
      <c r="H42" s="18">
        <f>'MV-101 (1962)'!L43</f>
        <v>0.08</v>
      </c>
      <c r="I42" s="18">
        <f>'PGS-1 (1968)'!L43</f>
        <v>3.2400000000000005E-2</v>
      </c>
      <c r="J42" s="18">
        <f>'PDS-1 (1974)'!L43</f>
        <v>3.2400000000000005E-2</v>
      </c>
      <c r="K42" s="18">
        <f>'NCSR-94 (1994)'!L43</f>
        <v>0.13530683706174446</v>
      </c>
      <c r="L42" s="18">
        <f>'NCSE-02 (2002)'!L43</f>
        <v>0.161824416</v>
      </c>
      <c r="M42" s="18">
        <f>'EC8 (2004)'!L43</f>
        <v>7.9485880824622018E-2</v>
      </c>
    </row>
    <row r="43" spans="7:13" x14ac:dyDescent="0.25">
      <c r="G43" s="18">
        <v>1.0249999999999999</v>
      </c>
      <c r="H43" s="18">
        <f>'MV-101 (1962)'!L44</f>
        <v>0.08</v>
      </c>
      <c r="I43" s="18">
        <f>'PGS-1 (1968)'!L44</f>
        <v>3.1350648082222869E-2</v>
      </c>
      <c r="J43" s="18">
        <f>'PDS-1 (1974)'!L44</f>
        <v>3.1350648082222869E-2</v>
      </c>
      <c r="K43" s="18">
        <f>'NCSR-94 (1994)'!L44</f>
        <v>0.13200667030414098</v>
      </c>
      <c r="L43" s="18">
        <f>'NCSE-02 (2002)'!L44</f>
        <v>0.15787747902439028</v>
      </c>
      <c r="M43" s="18">
        <f>'EC8 (2004)'!L44</f>
        <v>7.7547200804509289E-2</v>
      </c>
    </row>
    <row r="44" spans="7:13" x14ac:dyDescent="0.25">
      <c r="G44" s="18">
        <v>1.05</v>
      </c>
      <c r="H44" s="18">
        <f>'MV-101 (1962)'!L45</f>
        <v>0.08</v>
      </c>
      <c r="I44" s="18">
        <f>'PGS-1 (1968)'!L45</f>
        <v>3.0359359958591223E-2</v>
      </c>
      <c r="J44" s="18">
        <f>'PDS-1 (1974)'!L45</f>
        <v>3.0359359958591226E-2</v>
      </c>
      <c r="K44" s="18">
        <f>'NCSR-94 (1994)'!L45</f>
        <v>0.12886365434451855</v>
      </c>
      <c r="L44" s="18">
        <f>'NCSE-02 (2002)'!L45</f>
        <v>0.15411849142857145</v>
      </c>
      <c r="M44" s="18">
        <f>'EC8 (2004)'!L45</f>
        <v>7.5700838880592397E-2</v>
      </c>
    </row>
    <row r="45" spans="7:13" x14ac:dyDescent="0.25">
      <c r="G45" s="18">
        <v>1.075</v>
      </c>
      <c r="H45" s="18">
        <f>'MV-101 (1962)'!L46</f>
        <v>0.08</v>
      </c>
      <c r="I45" s="18">
        <f>'PGS-1 (1968)'!L46</f>
        <v>2.9421652239823987E-2</v>
      </c>
      <c r="J45" s="18">
        <f>'PDS-1 (1974)'!L46</f>
        <v>2.9421652239823987E-2</v>
      </c>
      <c r="K45" s="18">
        <f>'NCSR-94 (1994)'!L46</f>
        <v>0.12586682517371581</v>
      </c>
      <c r="L45" s="18">
        <f>'NCSE-02 (2002)'!L46</f>
        <v>0.1505343404651163</v>
      </c>
      <c r="M45" s="18">
        <f>'EC8 (2004)'!L46</f>
        <v>7.3940354255462346E-2</v>
      </c>
    </row>
    <row r="46" spans="7:13" x14ac:dyDescent="0.25">
      <c r="G46" s="18">
        <v>1.1000000000000001</v>
      </c>
      <c r="H46" s="18">
        <f>'MV-101 (1962)'!L47</f>
        <v>0.08</v>
      </c>
      <c r="I46" s="18">
        <f>'PGS-1 (1968)'!L47</f>
        <v>2.8533481381188587E-2</v>
      </c>
      <c r="J46" s="18">
        <f>'PDS-1 (1974)'!L47</f>
        <v>2.8533481381188587E-2</v>
      </c>
      <c r="K46" s="18">
        <f>'NCSR-94 (1994)'!L47</f>
        <v>0.12300621551067677</v>
      </c>
      <c r="L46" s="18">
        <f>'NCSE-02 (2002)'!L47</f>
        <v>0.14711310545454545</v>
      </c>
      <c r="M46" s="18">
        <f>'EC8 (2004)'!L47</f>
        <v>7.2259891658747272E-2</v>
      </c>
    </row>
    <row r="47" spans="7:13" x14ac:dyDescent="0.25">
      <c r="G47" s="18">
        <v>1.125</v>
      </c>
      <c r="H47" s="18">
        <f>'MV-101 (1962)'!L48</f>
        <v>0.08</v>
      </c>
      <c r="I47" s="18">
        <f>'PGS-1 (1968)'!L48</f>
        <v>2.7691191749902245E-2</v>
      </c>
      <c r="J47" s="18">
        <f>'PDS-1 (1974)'!L48</f>
        <v>2.7691191749902248E-2</v>
      </c>
      <c r="K47" s="18">
        <f>'NCSR-94 (1994)'!L48</f>
        <v>0.12027274405488397</v>
      </c>
      <c r="L47" s="18">
        <f>'NCSE-02 (2002)'!L48</f>
        <v>0.14384392533333334</v>
      </c>
      <c r="M47" s="18">
        <f>'EC8 (2004)'!L48</f>
        <v>7.0654116288552907E-2</v>
      </c>
    </row>
    <row r="48" spans="7:13" x14ac:dyDescent="0.25">
      <c r="G48" s="18">
        <v>1.1499999999999999</v>
      </c>
      <c r="H48" s="18">
        <f>'MV-101 (1962)'!L49</f>
        <v>0.08</v>
      </c>
      <c r="I48" s="18">
        <f>'PGS-1 (1968)'!L49</f>
        <v>2.68914708161287E-2</v>
      </c>
      <c r="J48" s="18">
        <f>'PDS-1 (1974)'!L49</f>
        <v>2.68914708161287E-2</v>
      </c>
      <c r="K48" s="18">
        <f>'NCSR-94 (1994)'!L49</f>
        <v>0.11765811918412564</v>
      </c>
      <c r="L48" s="18">
        <f>'NCSE-02 (2002)'!L49</f>
        <v>0.14071688347826089</v>
      </c>
      <c r="M48" s="18">
        <f>'EC8 (2004)'!L49</f>
        <v>6.9118157238801756E-2</v>
      </c>
    </row>
    <row r="49" spans="7:13" x14ac:dyDescent="0.25">
      <c r="G49" s="18">
        <v>1.175</v>
      </c>
      <c r="H49" s="18">
        <f>'MV-101 (1962)'!L50</f>
        <v>0.08</v>
      </c>
      <c r="I49" s="18">
        <f>'PGS-1 (1968)'!L50</f>
        <v>2.6131310360140176E-2</v>
      </c>
      <c r="J49" s="18">
        <f>'PDS-1 (1974)'!L50</f>
        <v>2.6131310360140172E-2</v>
      </c>
      <c r="K49" s="18">
        <f>'NCSR-94 (1994)'!L50</f>
        <v>0.11515475494616552</v>
      </c>
      <c r="L49" s="18">
        <f>'NCSE-02 (2002)'!L50</f>
        <v>0.13772290723404257</v>
      </c>
      <c r="M49" s="18">
        <f>'EC8 (2004)'!L50</f>
        <v>6.7647558148614478E-2</v>
      </c>
    </row>
    <row r="50" spans="7:13" x14ac:dyDescent="0.25">
      <c r="G50" s="18">
        <v>1.2</v>
      </c>
      <c r="H50" s="18">
        <f>'MV-101 (1962)'!L51</f>
        <v>0.08</v>
      </c>
      <c r="I50" s="18">
        <f>'PGS-1 (1968)'!L51</f>
        <v>2.5407972779787773E-2</v>
      </c>
      <c r="J50" s="18">
        <f>'PDS-1 (1974)'!L51</f>
        <v>2.5407972779787773E-2</v>
      </c>
      <c r="K50" s="18">
        <f>'NCSR-94 (1994)'!L51</f>
        <v>0.11275569755145373</v>
      </c>
      <c r="L50" s="18">
        <f>'NCSE-02 (2002)'!L51</f>
        <v>0.13485368000000003</v>
      </c>
      <c r="M50" s="18">
        <f>'EC8 (2004)'!L51</f>
        <v>6.6238234020518344E-2</v>
      </c>
    </row>
    <row r="51" spans="7:13" x14ac:dyDescent="0.25">
      <c r="G51" s="18">
        <v>1.2250000000000001</v>
      </c>
      <c r="H51" s="18">
        <f>'MV-101 (1962)'!L52</f>
        <v>0.08</v>
      </c>
      <c r="I51" s="18">
        <f>'PGS-1 (1968)'!L52</f>
        <v>2.4718961737635058E-2</v>
      </c>
      <c r="J51" s="18">
        <f>'PDS-1 (1974)'!L52</f>
        <v>2.4718961737635058E-2</v>
      </c>
      <c r="K51" s="18">
        <f>'NCSR-94 (1994)'!L52</f>
        <v>0.11045456086673017</v>
      </c>
      <c r="L51" s="18">
        <f>'NCSE-02 (2002)'!L52</f>
        <v>0.13210156408163268</v>
      </c>
      <c r="M51" s="18">
        <f>'EC8 (2004)'!L52</f>
        <v>6.3562220401197092E-2</v>
      </c>
    </row>
    <row r="52" spans="7:13" x14ac:dyDescent="0.25">
      <c r="G52" s="18">
        <v>1.25</v>
      </c>
      <c r="H52" s="18">
        <f>'MV-101 (1962)'!L53</f>
        <v>0.08</v>
      </c>
      <c r="I52" s="18">
        <f>'PGS-1 (1968)'!L53</f>
        <v>2.406199651344865E-2</v>
      </c>
      <c r="J52" s="18">
        <f>'PDS-1 (1974)'!L53</f>
        <v>2.406199651344865E-2</v>
      </c>
      <c r="K52" s="18">
        <f>'NCSR-94 (1994)'!L53</f>
        <v>0.10824546964939559</v>
      </c>
      <c r="L52" s="18">
        <f>'NCSE-02 (2002)'!L53</f>
        <v>0.1294595328</v>
      </c>
      <c r="M52" s="18">
        <f>'EC8 (2004)'!L53</f>
        <v>6.1045156473309707E-2</v>
      </c>
    </row>
    <row r="53" spans="7:13" x14ac:dyDescent="0.25">
      <c r="G53" s="18">
        <v>1.2749999999999999</v>
      </c>
      <c r="H53" s="18">
        <f>'MV-101 (1962)'!L54</f>
        <v>0.08</v>
      </c>
      <c r="I53" s="18">
        <f>'PGS-1 (1968)'!L54</f>
        <v>2.3434989531035441E-2</v>
      </c>
      <c r="J53" s="18">
        <f>'PDS-1 (1974)'!L54</f>
        <v>2.3434989531035441E-2</v>
      </c>
      <c r="K53" s="18">
        <f>'NCSR-94 (1994)'!L54</f>
        <v>0.10612300946019176</v>
      </c>
      <c r="L53" s="18">
        <f>'NCSE-02 (2002)'!L54</f>
        <v>0.12692111058823533</v>
      </c>
      <c r="M53" s="18">
        <f>'EC8 (2004)'!L54</f>
        <v>5.8674698647933211E-2</v>
      </c>
    </row>
    <row r="54" spans="7:13" x14ac:dyDescent="0.25">
      <c r="G54" s="18">
        <v>1.3</v>
      </c>
      <c r="H54" s="18">
        <f>'MV-101 (1962)'!L55</f>
        <v>0.08</v>
      </c>
      <c r="I54" s="18">
        <f>'PGS-1 (1968)'!L55</f>
        <v>2.2836026613233383E-2</v>
      </c>
      <c r="J54" s="18">
        <f>'PDS-1 (1974)'!L55</f>
        <v>2.2836026613233383E-2</v>
      </c>
      <c r="K54" s="18">
        <f>'NCSR-94 (1994)'!L55</f>
        <v>0.10408218235518805</v>
      </c>
      <c r="L54" s="18">
        <f>'NCSE-02 (2002)'!L55</f>
        <v>0.12448032000000001</v>
      </c>
      <c r="M54" s="18">
        <f>'EC8 (2004)'!L55</f>
        <v>5.6439678692039294E-2</v>
      </c>
    </row>
    <row r="55" spans="7:13" x14ac:dyDescent="0.25">
      <c r="G55" s="18">
        <v>1.325</v>
      </c>
      <c r="H55" s="18">
        <f>'MV-101 (1962)'!L56</f>
        <v>0.08</v>
      </c>
      <c r="I55" s="18">
        <f>'PGS-1 (1968)'!L56</f>
        <v>2.2263349588791916E-2</v>
      </c>
      <c r="J55" s="18">
        <f>'PDS-1 (1974)'!L56</f>
        <v>2.2263349588791916E-2</v>
      </c>
      <c r="K55" s="18">
        <f>'NCSR-94 (1994)'!L56</f>
        <v>0.10211836759376941</v>
      </c>
      <c r="L55" s="18">
        <f>'NCSE-02 (2002)'!L56</f>
        <v>0.12213163471698116</v>
      </c>
      <c r="M55" s="18">
        <f>'EC8 (2004)'!L56</f>
        <v>5.4329971941357871E-2</v>
      </c>
    </row>
    <row r="56" spans="7:13" x14ac:dyDescent="0.25">
      <c r="G56" s="18">
        <v>1.35</v>
      </c>
      <c r="H56" s="18">
        <f>'MV-101 (1962)'!L57</f>
        <v>0.08</v>
      </c>
      <c r="I56" s="18">
        <f>'PGS-1 (1968)'!L57</f>
        <v>2.1715340932759251E-2</v>
      </c>
      <c r="J56" s="18">
        <f>'PDS-1 (1974)'!L57</f>
        <v>2.1715340932759251E-2</v>
      </c>
      <c r="K56" s="18">
        <f>'NCSR-94 (1994)'!L57</f>
        <v>0.1002272867124033</v>
      </c>
      <c r="L56" s="18">
        <f>'NCSE-02 (2002)'!L57</f>
        <v>0.11986993777777778</v>
      </c>
      <c r="M56" s="18">
        <f>'EC8 (2004)'!L57</f>
        <v>5.2336382435965105E-2</v>
      </c>
    </row>
    <row r="57" spans="7:13" x14ac:dyDescent="0.25">
      <c r="G57" s="18">
        <v>1.375</v>
      </c>
      <c r="H57" s="18">
        <f>'MV-101 (1962)'!L58</f>
        <v>0.08</v>
      </c>
      <c r="I57" s="18">
        <f>'PGS-1 (1968)'!L58</f>
        <v>2.1190510170083693E-2</v>
      </c>
      <c r="J57" s="18">
        <f>'PDS-1 (1974)'!L58</f>
        <v>2.1190510170083693E-2</v>
      </c>
      <c r="K57" s="18">
        <f>'NCSR-94 (1994)'!L58</f>
        <v>9.8404972408541444E-2</v>
      </c>
      <c r="L57" s="18">
        <f>'NCSE-02 (2002)'!L58</f>
        <v>0.11769048436363637</v>
      </c>
      <c r="M57" s="18">
        <f>'EC8 (2004)'!L58</f>
        <v>5.0450542539925376E-2</v>
      </c>
    </row>
    <row r="58" spans="7:13" x14ac:dyDescent="0.25">
      <c r="G58" s="18">
        <v>1.4</v>
      </c>
      <c r="H58" s="18">
        <f>'MV-101 (1962)'!L59</f>
        <v>0.08</v>
      </c>
      <c r="I58" s="18">
        <f>'PGS-1 (1968)'!L59</f>
        <v>2.0687481812234853E-2</v>
      </c>
      <c r="J58" s="18">
        <f>'PDS-1 (1974)'!L59</f>
        <v>2.0687481812234853E-2</v>
      </c>
      <c r="K58" s="18">
        <f>'NCSR-94 (1994)'!L59</f>
        <v>9.6647740758388903E-2</v>
      </c>
      <c r="L58" s="18">
        <f>'NCSE-02 (2002)'!L59</f>
        <v>0.1155888685714286</v>
      </c>
      <c r="M58" s="18">
        <f>'EC8 (2004)'!L59</f>
        <v>4.8664824994666546E-2</v>
      </c>
    </row>
    <row r="59" spans="7:13" x14ac:dyDescent="0.25">
      <c r="G59" s="18">
        <v>1.425</v>
      </c>
      <c r="H59" s="18">
        <f>'MV-101 (1962)'!L60</f>
        <v>0.08</v>
      </c>
      <c r="I59" s="18">
        <f>'PGS-1 (1968)'!L60</f>
        <v>2.0204984630204353E-2</v>
      </c>
      <c r="J59" s="18">
        <f>'PDS-1 (1974)'!L60</f>
        <v>2.0204984630204353E-2</v>
      </c>
      <c r="K59" s="18">
        <f>'NCSR-94 (1994)'!L60</f>
        <v>9.4952166359118934E-2</v>
      </c>
      <c r="L59" s="18">
        <f>'NCSE-02 (2002)'!L60</f>
        <v>0.11356099368421052</v>
      </c>
      <c r="M59" s="18">
        <f>'EC8 (2004)'!L60</f>
        <v>4.6972265676600261E-2</v>
      </c>
    </row>
    <row r="60" spans="7:13" x14ac:dyDescent="0.25">
      <c r="G60" s="18">
        <v>1.45</v>
      </c>
      <c r="H60" s="18">
        <f>'MV-101 (1962)'!L61</f>
        <v>0.08</v>
      </c>
      <c r="I60" s="18">
        <f>'PGS-1 (1968)'!L61</f>
        <v>1.9741842095414745E-2</v>
      </c>
      <c r="J60" s="18">
        <f>'PDS-1 (1974)'!L61</f>
        <v>1.9741842095414741E-2</v>
      </c>
      <c r="K60" s="18">
        <f>'NCSR-94 (1994)'!L61</f>
        <v>9.3315060042582387E-2</v>
      </c>
      <c r="L60" s="18">
        <f>'NCSE-02 (2002)'!L61</f>
        <v>0.11160304551724139</v>
      </c>
      <c r="M60" s="18">
        <f>'EC8 (2004)'!L61</f>
        <v>4.5366495595503646E-2</v>
      </c>
    </row>
    <row r="61" spans="7:13" x14ac:dyDescent="0.25">
      <c r="G61" s="18">
        <v>1.4750000000000001</v>
      </c>
      <c r="H61" s="18">
        <f>'MV-101 (1962)'!L62</f>
        <v>0.08</v>
      </c>
      <c r="I61" s="18">
        <f>'PGS-1 (1968)'!L62</f>
        <v>1.9296963843792123E-2</v>
      </c>
      <c r="J61" s="18">
        <f>'PDS-1 (1974)'!L62</f>
        <v>1.9296963843792123E-2</v>
      </c>
      <c r="K61" s="18">
        <f>'NCSR-94 (1994)'!L62</f>
        <v>9.173344885541998E-2</v>
      </c>
      <c r="L61" s="18">
        <f>'NCSE-02 (2002)'!L62</f>
        <v>0.10971146847457627</v>
      </c>
      <c r="M61" s="18">
        <f>'EC8 (2004)'!L62</f>
        <v>4.38416808914893E-2</v>
      </c>
    </row>
    <row r="62" spans="7:13" x14ac:dyDescent="0.25">
      <c r="G62" s="18">
        <v>1.5</v>
      </c>
      <c r="H62" s="18">
        <f>'MV-101 (1962)'!L63</f>
        <v>0.08</v>
      </c>
      <c r="I62" s="18">
        <f>'PGS-1 (1968)'!L63</f>
        <v>1.8869338038304057E-2</v>
      </c>
      <c r="J62" s="18">
        <f>'PDS-1 (1974)'!L63</f>
        <v>1.8869338038304057E-2</v>
      </c>
      <c r="K62" s="18">
        <f>'NCSR-94 (1994)'!L63</f>
        <v>9.020455804116298E-2</v>
      </c>
      <c r="L62" s="18">
        <f>'NCSE-02 (2002)'!L63</f>
        <v>0.10788294400000001</v>
      </c>
      <c r="M62" s="18">
        <f>'EC8 (2004)'!L63</f>
        <v>4.2392469773131741E-2</v>
      </c>
    </row>
    <row r="63" spans="7:13" x14ac:dyDescent="0.25">
      <c r="G63" s="18">
        <v>1.5249999999999999</v>
      </c>
      <c r="H63" s="18">
        <f>'MV-101 (1962)'!L64</f>
        <v>0.08</v>
      </c>
      <c r="I63" s="18">
        <f>'PGS-1 (1968)'!L64</f>
        <v>1.8458024522251894E-2</v>
      </c>
      <c r="J63" s="18">
        <f>'PDS-1 (1974)'!L64</f>
        <v>1.8458024522251894E-2</v>
      </c>
      <c r="K63" s="18">
        <f>'NCSR-94 (1994)'!L64</f>
        <v>8.8725794794586546E-2</v>
      </c>
      <c r="L63" s="18">
        <f>'NCSE-02 (2002)'!L64</f>
        <v>0.10611437114754099</v>
      </c>
      <c r="M63" s="18">
        <f>'EC8 (2004)'!L64</f>
        <v>4.1013945494026954E-2</v>
      </c>
    </row>
    <row r="64" spans="7:13" x14ac:dyDescent="0.25">
      <c r="G64" s="18">
        <v>1.55</v>
      </c>
      <c r="H64" s="18">
        <f>'MV-101 (1962)'!L65</f>
        <v>0.08</v>
      </c>
      <c r="I64" s="18">
        <f>'PGS-1 (1968)'!L65</f>
        <v>1.8062148670044124E-2</v>
      </c>
      <c r="J64" s="18">
        <f>'PDS-1 (1974)'!L65</f>
        <v>1.8062148670044124E-2</v>
      </c>
      <c r="K64" s="18">
        <f>'NCSR-94 (1994)'!L65</f>
        <v>8.7294733588222234E-2</v>
      </c>
      <c r="L64" s="18">
        <f>'NCSE-02 (2002)'!L65</f>
        <v>0.10440284903225808</v>
      </c>
      <c r="M64" s="18">
        <f>'EC8 (2004)'!L65</f>
        <v>3.9701584595024521E-2</v>
      </c>
    </row>
    <row r="65" spans="7:13" x14ac:dyDescent="0.25">
      <c r="G65" s="18">
        <v>1.575</v>
      </c>
      <c r="H65" s="18">
        <f>'MV-101 (1962)'!L66</f>
        <v>0.08</v>
      </c>
      <c r="I65" s="18">
        <f>'PGS-1 (1968)'!L66</f>
        <v>1.7680895854481803E-2</v>
      </c>
      <c r="J65" s="18">
        <f>'PDS-1 (1974)'!L66</f>
        <v>1.7680895854481807E-2</v>
      </c>
      <c r="K65" s="18">
        <f>'NCSR-94 (1994)'!L66</f>
        <v>8.5909102896345707E-2</v>
      </c>
      <c r="L65" s="18">
        <f>'NCSE-02 (2002)'!L66</f>
        <v>0.10274566095238097</v>
      </c>
      <c r="M65" s="18">
        <f>'EC8 (2004)'!L66</f>
        <v>3.8451219748872327E-2</v>
      </c>
    </row>
    <row r="66" spans="7:13" x14ac:dyDescent="0.25">
      <c r="G66" s="18">
        <v>1.6</v>
      </c>
      <c r="H66" s="18">
        <f>'MV-101 (1962)'!L67</f>
        <v>0.08</v>
      </c>
      <c r="I66" s="18">
        <f>'PGS-1 (1968)'!L67</f>
        <v>1.731350646010156E-2</v>
      </c>
      <c r="J66" s="18">
        <f>'PDS-1 (1974)'!L67</f>
        <v>1.731350646010156E-2</v>
      </c>
      <c r="K66" s="18">
        <f>'NCSR-94 (1994)'!L67</f>
        <v>8.4566773163590306E-2</v>
      </c>
      <c r="L66" s="18">
        <f>'NCSE-02 (2002)'!L67</f>
        <v>0.10114026000000001</v>
      </c>
      <c r="M66" s="18">
        <f>'EC8 (2004)'!L67</f>
        <v>3.725900663654156E-2</v>
      </c>
    </row>
    <row r="67" spans="7:13" x14ac:dyDescent="0.25">
      <c r="G67" s="18">
        <v>1.625</v>
      </c>
      <c r="H67" s="18">
        <f>'MV-101 (1962)'!L68</f>
        <v>0.08</v>
      </c>
      <c r="I67" s="18">
        <f>'PGS-1 (1968)'!L68</f>
        <v>1.6959271381130934E-2</v>
      </c>
      <c r="J67" s="18">
        <f>'PDS-1 (1974)'!L68</f>
        <v>1.6959271381130934E-2</v>
      </c>
      <c r="K67" s="18">
        <f>'NCSR-94 (1994)'!L68</f>
        <v>8.3265745884150449E-2</v>
      </c>
      <c r="L67" s="18">
        <f>'NCSE-02 (2002)'!L68</f>
        <v>9.958425600000001E-2</v>
      </c>
      <c r="M67" s="18">
        <f>'EC8 (2004)'!L68</f>
        <v>3.6121394362905151E-2</v>
      </c>
    </row>
    <row r="68" spans="7:13" x14ac:dyDescent="0.25">
      <c r="G68" s="18">
        <v>1.65</v>
      </c>
      <c r="H68" s="18">
        <f>'MV-101 (1962)'!L69</f>
        <v>0.08</v>
      </c>
      <c r="I68" s="18">
        <f>'PGS-1 (1968)'!L69</f>
        <v>1.6617527950348841E-2</v>
      </c>
      <c r="J68" s="18">
        <f>'PDS-1 (1974)'!L69</f>
        <v>1.6617527950348841E-2</v>
      </c>
      <c r="K68" s="18">
        <f>'NCSR-94 (1994)'!L69</f>
        <v>8.200414367378453E-2</v>
      </c>
      <c r="L68" s="18">
        <f>'NCSE-02 (2002)'!L69</f>
        <v>9.8075403636363648E-2</v>
      </c>
      <c r="M68" s="18">
        <f>'EC8 (2004)'!L69</f>
        <v>3.503509898605929E-2</v>
      </c>
    </row>
    <row r="69" spans="7:13" x14ac:dyDescent="0.25">
      <c r="G69" s="18">
        <v>1.675</v>
      </c>
      <c r="H69" s="18">
        <f>'MV-101 (1962)'!L70</f>
        <v>0.08</v>
      </c>
      <c r="I69" s="18">
        <f>'PGS-1 (1968)'!L70</f>
        <v>1.6287656251806969E-2</v>
      </c>
      <c r="J69" s="18">
        <f>'PDS-1 (1974)'!L70</f>
        <v>1.6287656251806969E-2</v>
      </c>
      <c r="K69" s="18">
        <f>'NCSR-94 (1994)'!L70</f>
        <v>8.0780201230892218E-2</v>
      </c>
      <c r="L69" s="18">
        <f>'NCSE-02 (2002)'!L70</f>
        <v>9.6611591641791048E-2</v>
      </c>
      <c r="M69" s="18">
        <f>'EC8 (2004)'!L70</f>
        <v>3.3997079791328641E-2</v>
      </c>
    </row>
    <row r="70" spans="7:13" x14ac:dyDescent="0.25">
      <c r="G70" s="18">
        <v>1.7</v>
      </c>
      <c r="H70" s="18">
        <f>'MV-101 (1962)'!L71</f>
        <v>0.08</v>
      </c>
      <c r="I70" s="18">
        <f>'PGS-1 (1968)'!L71</f>
        <v>1.596907577611879E-2</v>
      </c>
      <c r="J70" s="18">
        <f>'PDS-1 (1974)'!L71</f>
        <v>1.596907577611879E-2</v>
      </c>
      <c r="K70" s="18">
        <f>'NCSR-94 (1994)'!L71</f>
        <v>7.9592257095143823E-2</v>
      </c>
      <c r="L70" s="18">
        <f>'NCSE-02 (2002)'!L71</f>
        <v>9.5190832941176487E-2</v>
      </c>
      <c r="M70" s="18">
        <f>'EC8 (2004)'!L71</f>
        <v>3.3004517989462433E-2</v>
      </c>
    </row>
    <row r="71" spans="7:13" x14ac:dyDescent="0.25">
      <c r="G71" s="18">
        <v>1.7250000000000001</v>
      </c>
      <c r="H71" s="18">
        <f>'MV-101 (1962)'!L72</f>
        <v>0.08</v>
      </c>
      <c r="I71" s="18">
        <f>'PGS-1 (1968)'!L72</f>
        <v>1.566124238199755E-2</v>
      </c>
      <c r="J71" s="18">
        <f>'PDS-1 (1974)'!L72</f>
        <v>1.566124238199755E-2</v>
      </c>
      <c r="K71" s="18">
        <f>'NCSR-94 (1994)'!L72</f>
        <v>7.8438746122750425E-2</v>
      </c>
      <c r="L71" s="18">
        <f>'NCSE-02 (2002)'!L72</f>
        <v>9.3811255652173922E-2</v>
      </c>
      <c r="M71" s="18">
        <f>'EC8 (2004)'!L72</f>
        <v>3.2054797560023995E-2</v>
      </c>
    </row>
    <row r="72" spans="7:13" x14ac:dyDescent="0.25">
      <c r="G72" s="18">
        <v>1.75</v>
      </c>
      <c r="H72" s="18">
        <f>'MV-101 (1962)'!L73</f>
        <v>0.08</v>
      </c>
      <c r="I72" s="18">
        <f>'PGS-1 (1968)'!L73</f>
        <v>1.5363645532037878E-2</v>
      </c>
      <c r="J72" s="18">
        <f>'PDS-1 (1974)'!L73</f>
        <v>1.542857142857143E-2</v>
      </c>
      <c r="K72" s="18">
        <f>'NCSR-94 (1994)'!L73</f>
        <v>7.7318192606711134E-2</v>
      </c>
      <c r="L72" s="18">
        <f>'NCSE-02 (2002)'!L73</f>
        <v>9.247109485714286E-2</v>
      </c>
      <c r="M72" s="18">
        <f>'EC8 (2004)'!L73</f>
        <v>3.1145487996586584E-2</v>
      </c>
    </row>
    <row r="73" spans="7:13" x14ac:dyDescent="0.25">
      <c r="G73" s="18">
        <v>1.7749999999999999</v>
      </c>
      <c r="H73" s="18">
        <f>'MV-101 (1962)'!L74</f>
        <v>0.08</v>
      </c>
      <c r="I73" s="18">
        <f>'PGS-1 (1968)'!L74</f>
        <v>1.5075805774483053E-2</v>
      </c>
      <c r="J73" s="18">
        <f>'PDS-1 (1974)'!L74</f>
        <v>1.5211267605633806E-2</v>
      </c>
      <c r="K73" s="18">
        <f>'NCSR-94 (1994)'!L74</f>
        <v>7.6229203978447596E-2</v>
      </c>
      <c r="L73" s="18">
        <f>'NCSE-02 (2002)'!L74</f>
        <v>9.1168685070422542E-2</v>
      </c>
      <c r="M73" s="18">
        <f>'EC8 (2004)'!L74</f>
        <v>3.027432874097883E-2</v>
      </c>
    </row>
    <row r="74" spans="7:13" x14ac:dyDescent="0.25">
      <c r="G74" s="18">
        <v>1.8</v>
      </c>
      <c r="H74" s="18">
        <f>'MV-101 (1962)'!L75</f>
        <v>0.08</v>
      </c>
      <c r="I74" s="18">
        <f>'PGS-1 (1968)'!L75</f>
        <v>1.4797272445982824E-2</v>
      </c>
      <c r="J74" s="18">
        <f>'PDS-1 (1974)'!L75</f>
        <v>1.5000000000000001E-2</v>
      </c>
      <c r="K74" s="18">
        <f>'NCSR-94 (1994)'!L75</f>
        <v>7.5170465034302483E-2</v>
      </c>
      <c r="L74" s="18">
        <f>'NCSE-02 (2002)'!L75</f>
        <v>8.990245333333334E-2</v>
      </c>
      <c r="M74" s="18">
        <f>'EC8 (2004)'!L75</f>
        <v>2.9439215120230372E-2</v>
      </c>
    </row>
    <row r="75" spans="7:13" x14ac:dyDescent="0.25">
      <c r="G75" s="18">
        <v>1.825</v>
      </c>
      <c r="H75" s="18">
        <f>'MV-101 (1962)'!L76</f>
        <v>0.08</v>
      </c>
      <c r="I75" s="18">
        <f>'PGS-1 (1968)'!L76</f>
        <v>1.452762157319348E-2</v>
      </c>
      <c r="J75" s="18">
        <f>'PDS-1 (1974)'!L76</f>
        <v>1.4794520547945209E-2</v>
      </c>
      <c r="K75" s="18">
        <f>'NCSR-94 (1994)'!L76</f>
        <v>7.414073263657231E-2</v>
      </c>
      <c r="L75" s="18">
        <f>'NCSE-02 (2002)'!L76</f>
        <v>8.8670912876712346E-2</v>
      </c>
      <c r="M75" s="18">
        <f>'EC8 (2004)'!L76</f>
        <v>2.8638185622682354E-2</v>
      </c>
    </row>
    <row r="76" spans="7:13" x14ac:dyDescent="0.25">
      <c r="G76" s="18">
        <v>1.85</v>
      </c>
      <c r="H76" s="18">
        <f>'MV-101 (1962)'!L77</f>
        <v>0.08</v>
      </c>
      <c r="I76" s="18">
        <f>'PGS-1 (1968)'!L77</f>
        <v>1.4266453953560181E-2</v>
      </c>
      <c r="J76" s="18">
        <f>'PDS-1 (1974)'!L77</f>
        <v>1.4594594594594595E-2</v>
      </c>
      <c r="K76" s="18">
        <f>'NCSR-94 (1994)'!L77</f>
        <v>7.3138830844186195E-2</v>
      </c>
      <c r="L76" s="18">
        <f>'NCSE-02 (2002)'!L77</f>
        <v>8.7472657297297307E-2</v>
      </c>
      <c r="M76" s="18">
        <f>'EC8 (2004)'!L77</f>
        <v>2.7869410369480322E-2</v>
      </c>
    </row>
    <row r="77" spans="7:13" x14ac:dyDescent="0.25">
      <c r="G77" s="18">
        <v>1.875</v>
      </c>
      <c r="H77" s="18">
        <f>'MV-101 (1962)'!L78</f>
        <v>0.08</v>
      </c>
      <c r="I77" s="18">
        <f>'PGS-1 (1968)'!L78</f>
        <v>1.4013393397801117E-2</v>
      </c>
      <c r="J77" s="18">
        <f>'PDS-1 (1974)'!L78</f>
        <v>1.4400000000000001E-2</v>
      </c>
      <c r="K77" s="18">
        <f>'NCSR-94 (1994)'!L78</f>
        <v>7.2163646432930398E-2</v>
      </c>
      <c r="L77" s="18">
        <f>'NCSE-02 (2002)'!L78</f>
        <v>8.6306355200000004E-2</v>
      </c>
      <c r="M77" s="18">
        <f>'EC8 (2004)'!L78</f>
        <v>2.7131180654804316E-2</v>
      </c>
    </row>
    <row r="78" spans="7:13" x14ac:dyDescent="0.25">
      <c r="G78" s="18">
        <v>1.9</v>
      </c>
      <c r="H78" s="18">
        <f>'MV-101 (1962)'!L79</f>
        <v>0.08</v>
      </c>
      <c r="I78" s="18">
        <f>'PGS-1 (1968)'!L79</f>
        <v>1.3768085118525454E-2</v>
      </c>
      <c r="J78" s="18">
        <f>'PDS-1 (1974)'!L79</f>
        <v>1.4210526315789477E-2</v>
      </c>
      <c r="K78" s="18">
        <f>'NCSR-94 (1994)'!L79</f>
        <v>7.1214124769339193E-2</v>
      </c>
      <c r="L78" s="18">
        <f>'NCSE-02 (2002)'!L79</f>
        <v>8.5170745263157904E-2</v>
      </c>
      <c r="M78" s="18">
        <f>'EC8 (2004)'!L79</f>
        <v>2.6421899443087652E-2</v>
      </c>
    </row>
    <row r="79" spans="7:13" x14ac:dyDescent="0.25">
      <c r="G79" s="18">
        <v>1.925</v>
      </c>
      <c r="H79" s="18">
        <f>'MV-101 (1962)'!L80</f>
        <v>0.08</v>
      </c>
      <c r="I79" s="18">
        <f>'PGS-1 (1968)'!L80</f>
        <v>1.3530194251098271E-2</v>
      </c>
      <c r="J79" s="18">
        <f>'PDS-1 (1974)'!L80</f>
        <v>1.4025974025974029E-2</v>
      </c>
      <c r="K79" s="18">
        <f>'NCSR-94 (1994)'!L80</f>
        <v>7.0289266006101025E-2</v>
      </c>
      <c r="L79" s="18">
        <f>'NCSE-02 (2002)'!L80</f>
        <v>8.4064631688311686E-2</v>
      </c>
      <c r="M79" s="18">
        <f>'EC8 (2004)'!L80</f>
        <v>2.574007272445172E-2</v>
      </c>
    </row>
    <row r="80" spans="7:13" x14ac:dyDescent="0.25">
      <c r="G80" s="18">
        <v>1.95</v>
      </c>
      <c r="H80" s="18">
        <f>'MV-101 (1962)'!L81</f>
        <v>0.08</v>
      </c>
      <c r="I80" s="18">
        <f>'PGS-1 (1968)'!L81</f>
        <v>1.3299404494345943E-2</v>
      </c>
      <c r="J80" s="18">
        <f>'PDS-1 (1974)'!L81</f>
        <v>1.384615384615385E-2</v>
      </c>
      <c r="K80" s="18">
        <f>'NCSR-94 (1994)'!L81</f>
        <v>6.9388121570125361E-2</v>
      </c>
      <c r="L80" s="18">
        <f>'NCSE-02 (2002)'!L81</f>
        <v>8.2986880000000013E-2</v>
      </c>
      <c r="M80" s="18">
        <f>'EC8 (2004)'!L81</f>
        <v>2.5084301640906356E-2</v>
      </c>
    </row>
    <row r="81" spans="7:13" x14ac:dyDescent="0.25">
      <c r="G81" s="18">
        <v>1.9750000000000001</v>
      </c>
      <c r="H81" s="18">
        <f>'MV-101 (1962)'!L82</f>
        <v>0.08</v>
      </c>
      <c r="I81" s="18">
        <f>'PGS-1 (1968)'!L82</f>
        <v>1.3075416860001361E-2</v>
      </c>
      <c r="J81" s="18">
        <f>'PDS-1 (1974)'!L82</f>
        <v>1.3670886075949368E-2</v>
      </c>
      <c r="K81" s="18">
        <f>'NCSR-94 (1994)'!L82</f>
        <v>6.850979091733897E-2</v>
      </c>
      <c r="L81" s="18">
        <f>'NCSE-02 (2002)'!L82</f>
        <v>8.1936413164556965E-2</v>
      </c>
      <c r="M81" s="18">
        <f>'EC8 (2004)'!L82</f>
        <v>2.4453275305764181E-2</v>
      </c>
    </row>
    <row r="82" spans="7:13" x14ac:dyDescent="0.25">
      <c r="G82" s="18">
        <v>2</v>
      </c>
      <c r="H82" s="18">
        <f>'MV-101 (1962)'!L83</f>
        <v>0.08</v>
      </c>
      <c r="I82" s="18">
        <f>'PGS-1 (1968)'!L83</f>
        <v>1.2857948520942417E-2</v>
      </c>
      <c r="J82" s="18">
        <f>'PDS-1 (1974)'!L83</f>
        <v>1.3500000000000003E-2</v>
      </c>
      <c r="K82" s="18">
        <f>'NCSR-94 (1994)'!L83</f>
        <v>6.7653418530872228E-2</v>
      </c>
      <c r="L82" s="18">
        <f>'NCSE-02 (2002)'!L83</f>
        <v>8.0912207999999999E-2</v>
      </c>
      <c r="M82" s="18">
        <f>'EC8 (2004)'!L83</f>
        <v>2.3845764247386603E-2</v>
      </c>
    </row>
    <row r="83" spans="7:13" x14ac:dyDescent="0.25">
      <c r="G83" s="18">
        <v>2.0249999999999999</v>
      </c>
      <c r="H83" s="18">
        <f>'MV-101 (1962)'!L84</f>
        <v>0.08</v>
      </c>
      <c r="I83" s="18">
        <f>'PGS-1 (1968)'!L84</f>
        <v>1.2646731749298005E-2</v>
      </c>
      <c r="J83" s="18">
        <f>'PDS-1 (1974)'!L84</f>
        <v>1.3333333333333338E-2</v>
      </c>
      <c r="K83" s="18">
        <f>'NCSR-94 (1994)'!L84</f>
        <v>6.6818191141602201E-2</v>
      </c>
      <c r="L83" s="18">
        <f>'NCSE-02 (2002)'!L84</f>
        <v>7.9913291851851864E-2</v>
      </c>
      <c r="M83" s="18">
        <f>'EC8 (2004)'!L84</f>
        <v>2.3260614415984492E-2</v>
      </c>
    </row>
    <row r="84" spans="7:13" x14ac:dyDescent="0.25">
      <c r="G84" s="18">
        <v>2.0499999999999998</v>
      </c>
      <c r="H84" s="18">
        <f>'MV-101 (1962)'!L85</f>
        <v>0.08</v>
      </c>
      <c r="I84" s="18">
        <f>'PGS-1 (1968)'!L85</f>
        <v>1.2441512936401349E-2</v>
      </c>
      <c r="J84" s="18">
        <f>'PDS-1 (1974)'!L85</f>
        <v>1.3170731707317078E-2</v>
      </c>
      <c r="K84" s="18">
        <f>'NCSR-94 (1994)'!L85</f>
        <v>6.6003335152070491E-2</v>
      </c>
      <c r="L84" s="18">
        <f>'NCSE-02 (2002)'!L85</f>
        <v>7.8938739512195141E-2</v>
      </c>
      <c r="M84" s="18">
        <f>'EC8 (2004)'!L85</f>
        <v>2.2696741698880769E-2</v>
      </c>
    </row>
    <row r="85" spans="7:13" x14ac:dyDescent="0.25">
      <c r="G85" s="18">
        <v>2.0750000000000002</v>
      </c>
      <c r="H85" s="18">
        <f>'MV-101 (1962)'!L86</f>
        <v>0.08</v>
      </c>
      <c r="I85" s="18">
        <f>'PGS-1 (1968)'!L86</f>
        <v>1.2242051687373854E-2</v>
      </c>
      <c r="J85" s="18">
        <f>'PDS-1 (1974)'!L86</f>
        <v>1.3012048192771084E-2</v>
      </c>
      <c r="K85" s="18">
        <f>'NCSR-94 (1994)'!L86</f>
        <v>6.5208114246623844E-2</v>
      </c>
      <c r="L85" s="18">
        <f>'NCSE-02 (2002)'!L86</f>
        <v>7.7987670361445785E-2</v>
      </c>
      <c r="M85" s="18">
        <f>'EC8 (2004)'!L86</f>
        <v>2.2153126895525364E-2</v>
      </c>
    </row>
    <row r="86" spans="7:13" x14ac:dyDescent="0.25">
      <c r="G86" s="18">
        <v>2.1</v>
      </c>
      <c r="H86" s="18">
        <f>'MV-101 (1962)'!L87</f>
        <v>0.08</v>
      </c>
      <c r="I86" s="18">
        <f>'PGS-1 (1968)'!L87</f>
        <v>1.2048119983837237E-2</v>
      </c>
      <c r="J86" s="18">
        <f>'PDS-1 (1974)'!L87</f>
        <v>1.2857142857142859E-2</v>
      </c>
      <c r="K86" s="18">
        <f>'NCSR-94 (1994)'!L87</f>
        <v>6.4431827172259273E-2</v>
      </c>
      <c r="L86" s="18">
        <f>'NCSE-02 (2002)'!L87</f>
        <v>7.7059245714285726E-2</v>
      </c>
      <c r="M86" s="18">
        <f>'EC8 (2004)'!L87</f>
        <v>2.1628811108740684E-2</v>
      </c>
    </row>
    <row r="87" spans="7:13" x14ac:dyDescent="0.25">
      <c r="G87" s="18">
        <v>2.125</v>
      </c>
      <c r="H87" s="18">
        <f>'MV-101 (1962)'!L88</f>
        <v>0.08</v>
      </c>
      <c r="I87" s="18">
        <f>'PGS-1 (1968)'!L88</f>
        <v>1.1859501408887887E-2</v>
      </c>
      <c r="J87" s="18">
        <f>'PDS-1 (1974)'!L88</f>
        <v>1.270588235294118E-2</v>
      </c>
      <c r="K87" s="18">
        <f>'NCSR-94 (1994)'!L88</f>
        <v>6.3673805676115039E-2</v>
      </c>
      <c r="L87" s="18">
        <f>'NCSE-02 (2002)'!L88</f>
        <v>7.6152666352941184E-2</v>
      </c>
      <c r="M87" s="18">
        <f>'EC8 (2004)'!L88</f>
        <v>2.1122891513255953E-2</v>
      </c>
    </row>
    <row r="88" spans="7:13" x14ac:dyDescent="0.25">
      <c r="G88" s="18">
        <v>2.15</v>
      </c>
      <c r="H88" s="18">
        <f>'MV-101 (1962)'!L89</f>
        <v>0.08</v>
      </c>
      <c r="I88" s="18">
        <f>'PGS-1 (1968)'!L89</f>
        <v>1.1675990429034781E-2</v>
      </c>
      <c r="J88" s="18">
        <f>'PDS-1 (1974)'!L89</f>
        <v>1.2558139534883725E-2</v>
      </c>
      <c r="K88" s="18">
        <f>'NCSR-94 (1994)'!L89</f>
        <v>6.2933412586857904E-2</v>
      </c>
      <c r="L88" s="18">
        <f>'NCSE-02 (2002)'!L89</f>
        <v>7.5267170232558148E-2</v>
      </c>
      <c r="M88" s="18">
        <f>'EC8 (2004)'!L89</f>
        <v>2.0634517466640655E-2</v>
      </c>
    </row>
    <row r="89" spans="7:13" x14ac:dyDescent="0.25">
      <c r="G89" s="18">
        <v>2.1749999999999998</v>
      </c>
      <c r="H89" s="18">
        <f>'MV-101 (1962)'!L90</f>
        <v>0.08</v>
      </c>
      <c r="I89" s="18">
        <f>'PGS-1 (1968)'!L90</f>
        <v>1.1497391728308694E-2</v>
      </c>
      <c r="J89" s="18">
        <f>'PDS-1 (1974)'!L90</f>
        <v>1.2413793103448279E-2</v>
      </c>
      <c r="K89" s="18">
        <f>'NCSR-94 (1994)'!L90</f>
        <v>6.2210040028388265E-2</v>
      </c>
      <c r="L89" s="18">
        <f>'NCSE-02 (2002)'!L90</f>
        <v>7.4402030344827591E-2</v>
      </c>
      <c r="M89" s="18">
        <f>'EC8 (2004)'!L90</f>
        <v>2.0162886931334958E-2</v>
      </c>
    </row>
    <row r="90" spans="7:13" x14ac:dyDescent="0.25">
      <c r="G90" s="18">
        <v>2.2000000000000002</v>
      </c>
      <c r="H90" s="18">
        <f>'MV-101 (1962)'!L91</f>
        <v>0.08</v>
      </c>
      <c r="I90" s="18">
        <f>'PGS-1 (1968)'!L91</f>
        <v>1.1323519590203449E-2</v>
      </c>
      <c r="J90" s="18">
        <f>'PDS-1 (1974)'!L91</f>
        <v>1.2272727272727275E-2</v>
      </c>
      <c r="K90" s="18">
        <f>'NCSR-94 (1994)'!L91</f>
        <v>6.1503107755338383E-2</v>
      </c>
      <c r="L90" s="18">
        <f>'NCSE-02 (2002)'!L91</f>
        <v>7.3556552727272725E-2</v>
      </c>
      <c r="M90" s="18">
        <f>'EC8 (2004)'!L91</f>
        <v>1.970724317965835E-2</v>
      </c>
    </row>
    <row r="91" spans="7:13" x14ac:dyDescent="0.25">
      <c r="G91" s="18">
        <v>2.2250000000000001</v>
      </c>
      <c r="H91" s="18">
        <f>'MV-101 (1962)'!L92</f>
        <v>0.08</v>
      </c>
      <c r="I91" s="18">
        <f>'PGS-1 (1968)'!L92</f>
        <v>1.1154197323515568E-2</v>
      </c>
      <c r="J91" s="18">
        <f>'PDS-1 (1974)'!L92</f>
        <v>1.2134831460674161E-2</v>
      </c>
      <c r="K91" s="18">
        <f>'NCSR-94 (1994)'!L92</f>
        <v>6.0812061600784027E-2</v>
      </c>
      <c r="L91" s="18">
        <f>'NCSE-02 (2002)'!L92</f>
        <v>7.2730074606741579E-2</v>
      </c>
      <c r="M91" s="18">
        <f>'EC8 (2004)'!L92</f>
        <v>1.9266871756504766E-2</v>
      </c>
    </row>
    <row r="92" spans="7:13" x14ac:dyDescent="0.25">
      <c r="G92" s="18">
        <v>2.25</v>
      </c>
      <c r="H92" s="18">
        <f>'MV-101 (1962)'!L93</f>
        <v>0.08</v>
      </c>
      <c r="I92" s="18">
        <f>'PGS-1 (1968)'!L93</f>
        <v>1.0989256728511988E-2</v>
      </c>
      <c r="J92" s="18">
        <f>'PDS-1 (1974)'!L93</f>
        <v>1.2000000000000004E-2</v>
      </c>
      <c r="K92" s="18">
        <f>'NCSR-94 (1994)'!L93</f>
        <v>6.0136372027441987E-2</v>
      </c>
      <c r="L92" s="18">
        <f>'NCSE-02 (2002)'!L93</f>
        <v>7.1921962666666672E-2</v>
      </c>
      <c r="M92" s="18">
        <f>'EC8 (2004)'!L93</f>
        <v>1.884109767694744E-2</v>
      </c>
    </row>
    <row r="93" spans="7:13" x14ac:dyDescent="0.25">
      <c r="G93" s="18">
        <v>2.2749999999999999</v>
      </c>
      <c r="H93" s="18">
        <f>'MV-101 (1962)'!L94</f>
        <v>0.08</v>
      </c>
      <c r="I93" s="18">
        <f>'PGS-1 (1968)'!L94</f>
        <v>1.0828537600182138E-2</v>
      </c>
      <c r="J93" s="18">
        <f>'PDS-1 (1974)'!L94</f>
        <v>1.1868131868131869E-2</v>
      </c>
      <c r="K93" s="18">
        <f>'NCSR-94 (1994)'!L94</f>
        <v>5.9475532774393172E-2</v>
      </c>
      <c r="L93" s="18">
        <f>'NCSE-02 (2002)'!L94</f>
        <v>7.113161142857144E-2</v>
      </c>
      <c r="M93" s="18">
        <f>'EC8 (2004)'!L94</f>
        <v>1.8429282838216914E-2</v>
      </c>
    </row>
    <row r="94" spans="7:13" x14ac:dyDescent="0.25">
      <c r="G94" s="18">
        <v>2.2999999999999998</v>
      </c>
      <c r="H94" s="18">
        <f>'MV-101 (1962)'!L95</f>
        <v>0.08</v>
      </c>
      <c r="I94" s="18">
        <f>'PGS-1 (1968)'!L95</f>
        <v>1.0671887265623708E-2</v>
      </c>
      <c r="J94" s="18">
        <f>'PDS-1 (1974)'!L95</f>
        <v>1.1739130434782613E-2</v>
      </c>
      <c r="K94" s="18">
        <f>'NCSR-94 (1994)'!L95</f>
        <v>5.8829059592062818E-2</v>
      </c>
      <c r="L94" s="18">
        <f>'NCSE-02 (2002)'!L95</f>
        <v>7.0358441739130445E-2</v>
      </c>
      <c r="M94" s="18">
        <f>'EC8 (2004)'!L95</f>
        <v>1.8030823627513504E-2</v>
      </c>
    </row>
    <row r="95" spans="7:13" x14ac:dyDescent="0.25">
      <c r="G95" s="18">
        <v>2.3250000000000002</v>
      </c>
      <c r="H95" s="18">
        <f>'MV-101 (1962)'!L96</f>
        <v>0.08</v>
      </c>
      <c r="I95" s="18">
        <f>'PGS-1 (1968)'!L96</f>
        <v>1.0519160152875512E-2</v>
      </c>
      <c r="J95" s="18">
        <f>'PDS-1 (1974)'!L96</f>
        <v>1.1612903225806454E-2</v>
      </c>
      <c r="K95" s="18">
        <f>'NCSR-94 (1994)'!L96</f>
        <v>5.8196489058814825E-2</v>
      </c>
      <c r="L95" s="18">
        <f>'NCSE-02 (2002)'!L96</f>
        <v>6.9601899354838709E-2</v>
      </c>
      <c r="M95" s="18">
        <f>'EC8 (2004)'!L96</f>
        <v>1.7645148708899789E-2</v>
      </c>
    </row>
    <row r="96" spans="7:13" x14ac:dyDescent="0.25">
      <c r="G96" s="18">
        <v>2.35</v>
      </c>
      <c r="H96" s="18">
        <f>'MV-101 (1962)'!L97</f>
        <v>0.08</v>
      </c>
      <c r="I96" s="18">
        <f>'PGS-1 (1968)'!L97</f>
        <v>1.0370217388748505E-2</v>
      </c>
      <c r="J96" s="18">
        <f>'PDS-1 (1974)'!L97</f>
        <v>1.1489361702127662E-2</v>
      </c>
      <c r="K96" s="18">
        <f>'NCSR-94 (1994)'!L97</f>
        <v>5.7577377473082759E-2</v>
      </c>
      <c r="L96" s="18">
        <f>'NCSE-02 (2002)'!L97</f>
        <v>6.8861453617021284E-2</v>
      </c>
      <c r="M96" s="18">
        <f>'EC8 (2004)'!L97</f>
        <v>1.7271716974114334E-2</v>
      </c>
    </row>
    <row r="97" spans="7:13" x14ac:dyDescent="0.25">
      <c r="G97" s="18">
        <v>2.375</v>
      </c>
      <c r="H97" s="18">
        <f>'MV-101 (1962)'!L98</f>
        <v>0.08</v>
      </c>
      <c r="I97" s="18">
        <f>'PGS-1 (1968)'!L98</f>
        <v>1.0224926423420481E-2</v>
      </c>
      <c r="J97" s="18">
        <f>'PDS-1 (1974)'!L98</f>
        <v>1.136842105263158E-2</v>
      </c>
      <c r="K97" s="18">
        <f>'NCSR-94 (1994)'!L98</f>
        <v>5.697129981547136E-2</v>
      </c>
      <c r="L97" s="18">
        <f>'NCSE-02 (2002)'!L98</f>
        <v>6.8136596210526326E-2</v>
      </c>
      <c r="M97" s="18">
        <f>'EC8 (2004)'!L98</f>
        <v>1.6910015643576096E-2</v>
      </c>
    </row>
    <row r="98" spans="7:13" x14ac:dyDescent="0.25">
      <c r="G98" s="18">
        <v>2.4</v>
      </c>
      <c r="H98" s="18">
        <f>'MV-101 (1962)'!L99</f>
        <v>0.08</v>
      </c>
      <c r="I98" s="18">
        <f>'PGS-1 (1968)'!L99</f>
        <v>1.0083160679753622E-2</v>
      </c>
      <c r="J98" s="18">
        <f>'PDS-1 (1974)'!L99</f>
        <v>1.1250000000000001E-2</v>
      </c>
      <c r="K98" s="18">
        <f>'NCSR-94 (1994)'!L99</f>
        <v>5.6377848775726866E-2</v>
      </c>
      <c r="L98" s="18">
        <f>'NCSE-02 (2002)'!L99</f>
        <v>6.7426840000000016E-2</v>
      </c>
      <c r="M98" s="18">
        <f>'EC8 (2004)'!L99</f>
        <v>1.6559558505129586E-2</v>
      </c>
    </row>
    <row r="99" spans="7:13" x14ac:dyDescent="0.25">
      <c r="G99" s="18">
        <v>2.4249999999999998</v>
      </c>
      <c r="H99" s="18">
        <f>'MV-101 (1962)'!L100</f>
        <v>0.08</v>
      </c>
      <c r="I99" s="18">
        <f>'PGS-1 (1968)'!L100</f>
        <v>9.94479922546904E-3</v>
      </c>
      <c r="J99" s="18">
        <f>'PDS-1 (1974)'!L100</f>
        <v>1.1134020618556704E-2</v>
      </c>
      <c r="K99" s="18">
        <f>'NCSR-94 (1994)'!L100</f>
        <v>5.5796633839894645E-2</v>
      </c>
      <c r="L99" s="18">
        <f>'NCSE-02 (2002)'!L100</f>
        <v>6.673171793814435E-2</v>
      </c>
      <c r="M99" s="18">
        <f>'EC8 (2004)'!L100</f>
        <v>1.6219884279229917E-2</v>
      </c>
    </row>
    <row r="100" spans="7:13" x14ac:dyDescent="0.25">
      <c r="G100" s="18">
        <v>2.4500000000000002</v>
      </c>
      <c r="H100" s="18">
        <f>'MV-101 (1962)'!L101</f>
        <v>0.08</v>
      </c>
      <c r="I100" s="18">
        <f>'PGS-1 (1968)'!L101</f>
        <v>9.8097264664708909E-3</v>
      </c>
      <c r="J100" s="18">
        <f>'PDS-1 (1974)'!L101</f>
        <v>1.1020408163265308E-2</v>
      </c>
      <c r="K100" s="18">
        <f>'NCSR-94 (1994)'!L101</f>
        <v>5.5227280433365084E-2</v>
      </c>
      <c r="L100" s="18">
        <f>'NCSE-02 (2002)'!L101</f>
        <v>6.6050782040816339E-2</v>
      </c>
      <c r="M100" s="18">
        <f>'EC8 (2004)'!L101</f>
        <v>1.5890555100299273E-2</v>
      </c>
    </row>
    <row r="101" spans="7:13" x14ac:dyDescent="0.25">
      <c r="G101" s="18">
        <v>2.4750000000000001</v>
      </c>
      <c r="H101" s="18">
        <f>'MV-101 (1962)'!L102</f>
        <v>0.08</v>
      </c>
      <c r="I101" s="18">
        <f>'PGS-1 (1968)'!L102</f>
        <v>9.6778318597561166E-3</v>
      </c>
      <c r="J101" s="18">
        <f>'PDS-1 (1974)'!L102</f>
        <v>1.090909090909091E-2</v>
      </c>
      <c r="K101" s="18">
        <f>'NCSR-94 (1994)'!L102</f>
        <v>5.4669429115856351E-2</v>
      </c>
      <c r="L101" s="18">
        <f>'NCSE-02 (2002)'!L102</f>
        <v>6.5383602424242432E-2</v>
      </c>
      <c r="M101" s="18">
        <f>'EC8 (2004)'!L102</f>
        <v>1.5571155104915239E-2</v>
      </c>
    </row>
    <row r="102" spans="7:13" x14ac:dyDescent="0.25">
      <c r="G102" s="18">
        <v>2.5</v>
      </c>
      <c r="H102" s="18">
        <f>'MV-101 (1962)'!L103</f>
        <v>0.08</v>
      </c>
      <c r="I102" s="18">
        <f>'PGS-1 (1968)'!L103</f>
        <v>9.5490096444758848E-3</v>
      </c>
      <c r="J102" s="18">
        <f>'PDS-1 (1974)'!L103</f>
        <v>1.0800000000000001E-2</v>
      </c>
      <c r="K102" s="18">
        <f>'NCSR-94 (1994)'!L103</f>
        <v>5.4122734824697795E-2</v>
      </c>
      <c r="L102" s="18">
        <f>'NCSE-02 (2002)'!L103</f>
        <v>6.4729766399999999E-2</v>
      </c>
      <c r="M102" s="18">
        <f>'EC8 (2004)'!L103</f>
        <v>1.5261289118327427E-2</v>
      </c>
    </row>
    <row r="103" spans="7:13" x14ac:dyDescent="0.25">
      <c r="G103" s="18">
        <v>2.5249999999999999</v>
      </c>
      <c r="H103" s="18">
        <f>'MV-101 (1962)'!L104</f>
        <v>0.08</v>
      </c>
      <c r="I103" s="18">
        <f>'PGS-1 (1968)'!L104</f>
        <v>9.4231585898330809E-3</v>
      </c>
      <c r="J103" s="18">
        <f>'PDS-1 (1974)'!L104</f>
        <v>1.0693069306930694E-2</v>
      </c>
      <c r="K103" s="18">
        <f>'NCSR-94 (1994)'!L104</f>
        <v>5.3586866163067119E-2</v>
      </c>
      <c r="L103" s="18">
        <f>'NCSE-02 (2002)'!L104</f>
        <v>6.4088877623762378E-2</v>
      </c>
      <c r="M103" s="18">
        <f>'EC8 (2004)'!L104</f>
        <v>1.4960581431553209E-2</v>
      </c>
    </row>
    <row r="104" spans="7:13" x14ac:dyDescent="0.25">
      <c r="G104" s="18">
        <v>2.5499999999999998</v>
      </c>
      <c r="H104" s="18">
        <f>'MV-101 (1962)'!L105</f>
        <v>0.08</v>
      </c>
      <c r="I104" s="18">
        <f>'PGS-1 (1968)'!L105</f>
        <v>9.3001817586073517E-3</v>
      </c>
      <c r="J104" s="18">
        <f>'PDS-1 (1974)'!L105</f>
        <v>1.058823529411765E-2</v>
      </c>
      <c r="K104" s="18">
        <f>'NCSR-94 (1994)'!L105</f>
        <v>5.3061504730095882E-2</v>
      </c>
      <c r="L104" s="18">
        <f>'NCSE-02 (2002)'!L105</f>
        <v>6.3460555294117663E-2</v>
      </c>
      <c r="M104" s="18">
        <f>'EC8 (2004)'!L105</f>
        <v>1.4668674661983303E-2</v>
      </c>
    </row>
    <row r="105" spans="7:13" x14ac:dyDescent="0.25">
      <c r="G105" s="18">
        <v>2.5750000000000002</v>
      </c>
      <c r="H105" s="18">
        <f>'MV-101 (1962)'!L106</f>
        <v>0.08</v>
      </c>
      <c r="I105" s="18">
        <f>'PGS-1 (1968)'!L106</f>
        <v>9.1799862851969054E-3</v>
      </c>
      <c r="J105" s="18">
        <f>'PDS-1 (1974)'!L106</f>
        <v>1.0485436893203885E-2</v>
      </c>
      <c r="K105" s="18">
        <f>'NCSR-94 (1994)'!L106</f>
        <v>5.254634448999785E-2</v>
      </c>
      <c r="L105" s="18">
        <f>'NCSE-02 (2002)'!L106</f>
        <v>6.2844433398058258E-2</v>
      </c>
      <c r="M105" s="18">
        <f>'EC8 (2004)'!L106</f>
        <v>1.438522869104291E-2</v>
      </c>
    </row>
    <row r="106" spans="7:13" x14ac:dyDescent="0.25">
      <c r="G106" s="18">
        <v>2.6</v>
      </c>
      <c r="H106" s="18">
        <f>'MV-101 (1962)'!L107</f>
        <v>0.08</v>
      </c>
      <c r="I106" s="18">
        <f>'PGS-1 (1968)'!L107</f>
        <v>9.0624831671551193E-3</v>
      </c>
      <c r="J106" s="18">
        <f>'PDS-1 (1974)'!L107</f>
        <v>1.0384615384615384E-2</v>
      </c>
      <c r="K106" s="18">
        <f>'NCSR-94 (1994)'!L107</f>
        <v>5.2041091177594027E-2</v>
      </c>
      <c r="L106" s="18">
        <f>'NCSE-02 (2002)'!L107</f>
        <v>6.2240160000000003E-2</v>
      </c>
      <c r="M106" s="18">
        <f>'EC8 (2004)'!L107</f>
        <v>1.4109919673009823E-2</v>
      </c>
    </row>
    <row r="107" spans="7:13" x14ac:dyDescent="0.25">
      <c r="G107" s="18">
        <v>2.625</v>
      </c>
      <c r="H107" s="18">
        <f>'MV-101 (1962)'!L108</f>
        <v>0.08</v>
      </c>
      <c r="I107" s="18">
        <f>'PGS-1 (1968)'!L108</f>
        <v>8.947587069280942E-3</v>
      </c>
      <c r="J107" s="18">
        <f>'PDS-1 (1974)'!L108</f>
        <v>1.0285714285714287E-2</v>
      </c>
      <c r="K107" s="18">
        <f>'NCSR-94 (1994)'!L108</f>
        <v>5.154546173780742E-2</v>
      </c>
      <c r="L107" s="18">
        <f>'NCSE-02 (2002)'!L108</f>
        <v>6.1647396571428578E-2</v>
      </c>
      <c r="M107" s="18">
        <f>'EC8 (2004)'!L108</f>
        <v>1.3842439109594037E-2</v>
      </c>
    </row>
    <row r="108" spans="7:13" x14ac:dyDescent="0.25">
      <c r="G108" s="18">
        <v>2.65</v>
      </c>
      <c r="H108" s="18">
        <f>'MV-101 (1962)'!L109</f>
        <v>0.08</v>
      </c>
      <c r="I108" s="18">
        <f>'PGS-1 (1968)'!L109</f>
        <v>8.8352161393960189E-3</v>
      </c>
      <c r="J108" s="18">
        <f>'PDS-1 (1974)'!L109</f>
        <v>1.0188679245283022E-2</v>
      </c>
      <c r="K108" s="18">
        <f>'NCSR-94 (1994)'!L109</f>
        <v>5.1059183796884705E-2</v>
      </c>
      <c r="L108" s="18">
        <f>'NCSE-02 (2002)'!L109</f>
        <v>6.1065817358490579E-2</v>
      </c>
      <c r="M108" s="18">
        <f>'EC8 (2004)'!L109</f>
        <v>1.3582492985339468E-2</v>
      </c>
    </row>
    <row r="109" spans="7:13" x14ac:dyDescent="0.25">
      <c r="G109" s="18">
        <v>2.6749999999999998</v>
      </c>
      <c r="H109" s="18">
        <f>'MV-101 (1962)'!L110</f>
        <v>0.08</v>
      </c>
      <c r="I109" s="18">
        <f>'PGS-1 (1968)'!L110</f>
        <v>8.7252918350087891E-3</v>
      </c>
      <c r="J109" s="18">
        <f>'PDS-1 (1974)'!L110</f>
        <v>1.0093457943925237E-2</v>
      </c>
      <c r="K109" s="18">
        <f>'NCSR-94 (1994)'!L110</f>
        <v>5.0581995163268965E-2</v>
      </c>
      <c r="L109" s="18">
        <f>'NCSE-02 (2002)'!L110</f>
        <v>6.0495108785046742E-2</v>
      </c>
      <c r="M109" s="18">
        <f>'EC8 (2004)'!L110</f>
        <v>1.3329800959321713E-2</v>
      </c>
    </row>
    <row r="110" spans="7:13" x14ac:dyDescent="0.25">
      <c r="G110" s="18">
        <v>2.7</v>
      </c>
      <c r="H110" s="18">
        <f>'MV-101 (1962)'!L111</f>
        <v>0.08</v>
      </c>
      <c r="I110" s="18">
        <f>'PGS-1 (1968)'!L111</f>
        <v>8.6177387601275354E-3</v>
      </c>
      <c r="J110" s="18">
        <f>'PDS-1 (1974)'!L111</f>
        <v>0.01</v>
      </c>
      <c r="K110" s="18">
        <f>'NCSR-94 (1994)'!L111</f>
        <v>5.0113643356201651E-2</v>
      </c>
      <c r="L110" s="18">
        <f>'NCSE-02 (2002)'!L111</f>
        <v>5.9934968888888891E-2</v>
      </c>
      <c r="M110" s="18">
        <f>'EC8 (2004)'!L111</f>
        <v>1.3084095608991276E-2</v>
      </c>
    </row>
    <row r="111" spans="7:13" x14ac:dyDescent="0.25">
      <c r="G111" s="18">
        <v>2.7250000000000001</v>
      </c>
      <c r="H111" s="18">
        <f>'MV-101 (1962)'!L112</f>
        <v>0.08</v>
      </c>
      <c r="I111" s="18">
        <f>'PGS-1 (1968)'!L112</f>
        <v>8.512484511540571E-3</v>
      </c>
      <c r="J111" s="18">
        <f>'PDS-1 (1974)'!L112</f>
        <v>9.9082568807339465E-3</v>
      </c>
      <c r="K111" s="18">
        <f>'NCSR-94 (1994)'!L112</f>
        <v>4.9653885160273199E-2</v>
      </c>
      <c r="L111" s="18">
        <f>'NCSE-02 (2002)'!L112</f>
        <v>5.9385106788990831E-2</v>
      </c>
      <c r="M111" s="18">
        <f>'EC8 (2004)'!L112</f>
        <v>1.2845121722352854E-2</v>
      </c>
    </row>
    <row r="112" spans="7:13" x14ac:dyDescent="0.25">
      <c r="G112" s="18">
        <v>2.75</v>
      </c>
      <c r="H112" s="18">
        <f>'MV-101 (1962)'!L113</f>
        <v>0.08</v>
      </c>
      <c r="I112" s="18">
        <f>'PGS-1 (1968)'!L113</f>
        <v>8.4094595339334211E-3</v>
      </c>
      <c r="J112" s="18">
        <f>'PDS-1 (1974)'!L113</f>
        <v>9.8181818181818196E-3</v>
      </c>
      <c r="K112" s="18">
        <f>'NCSR-94 (1994)'!L113</f>
        <v>4.9202486204270722E-2</v>
      </c>
      <c r="L112" s="18">
        <f>'NCSE-02 (2002)'!L113</f>
        <v>5.8845242181818185E-2</v>
      </c>
      <c r="M112" s="18">
        <f>'EC8 (2004)'!L113</f>
        <v>1.2612635634981344E-2</v>
      </c>
    </row>
    <row r="113" spans="7:13" x14ac:dyDescent="0.25">
      <c r="G113" s="18">
        <v>2.7749999999999999</v>
      </c>
      <c r="H113" s="18">
        <f>'MV-101 (1962)'!L114</f>
        <v>0.08</v>
      </c>
      <c r="I113" s="18">
        <f>'PGS-1 (1968)'!L114</f>
        <v>8.3085969832600772E-3</v>
      </c>
      <c r="J113" s="18">
        <f>'PDS-1 (1974)'!L114</f>
        <v>9.7297297297297327E-3</v>
      </c>
      <c r="K113" s="18">
        <f>'NCSR-94 (1994)'!L114</f>
        <v>4.8759220562790799E-2</v>
      </c>
      <c r="L113" s="18">
        <f>'NCSE-02 (2002)'!L114</f>
        <v>5.8315104864864874E-2</v>
      </c>
      <c r="M113" s="18">
        <f>'EC8 (2004)'!L114</f>
        <v>1.2386404608657923E-2</v>
      </c>
    </row>
    <row r="114" spans="7:13" x14ac:dyDescent="0.25">
      <c r="G114" s="18">
        <v>2.8</v>
      </c>
      <c r="H114" s="18">
        <f>'MV-101 (1962)'!L115</f>
        <v>0.08</v>
      </c>
      <c r="I114" s="18">
        <f>'PGS-1 (1968)'!L115</f>
        <v>8.2098325978286514E-3</v>
      </c>
      <c r="J114" s="18">
        <f>'PDS-1 (1974)'!L115</f>
        <v>9.642857142857144E-3</v>
      </c>
      <c r="K114" s="18">
        <f>'NCSR-94 (1994)'!L115</f>
        <v>4.8323870379194452E-2</v>
      </c>
      <c r="L114" s="18">
        <f>'NCSE-02 (2002)'!L115</f>
        <v>5.7794434285714298E-2</v>
      </c>
      <c r="M114" s="18">
        <f>'EC8 (2004)'!L115</f>
        <v>1.2166206248666636E-2</v>
      </c>
    </row>
    <row r="115" spans="7:13" x14ac:dyDescent="0.25">
      <c r="G115" s="18">
        <v>2.8250000000000002</v>
      </c>
      <c r="H115" s="18">
        <f>'MV-101 (1962)'!L116</f>
        <v>0.08</v>
      </c>
      <c r="I115" s="18">
        <f>'PGS-1 (1968)'!L116</f>
        <v>8.1131045766015767E-3</v>
      </c>
      <c r="J115" s="18">
        <f>'PDS-1 (1974)'!L116</f>
        <v>9.5575221238938073E-3</v>
      </c>
      <c r="K115" s="18">
        <f>'NCSR-94 (1994)'!L116</f>
        <v>4.7896225508582108E-2</v>
      </c>
      <c r="L115" s="18">
        <f>'NCSE-02 (2002)'!L116</f>
        <v>5.728297911504425E-2</v>
      </c>
      <c r="M115" s="18">
        <f>'EC8 (2004)'!L116</f>
        <v>1.1951827957026725E-2</v>
      </c>
    </row>
    <row r="116" spans="7:13" x14ac:dyDescent="0.25">
      <c r="G116" s="18">
        <v>2.85</v>
      </c>
      <c r="H116" s="18">
        <f>'MV-101 (1962)'!L117</f>
        <v>0.08</v>
      </c>
      <c r="I116" s="18">
        <f>'PGS-1 (1968)'!L117</f>
        <v>8.0183534642469228E-3</v>
      </c>
      <c r="J116" s="18">
        <f>'PDS-1 (1974)'!L117</f>
        <v>9.4736842105263164E-3</v>
      </c>
      <c r="K116" s="18">
        <f>'NCSR-94 (1994)'!L117</f>
        <v>4.7476083179559467E-2</v>
      </c>
      <c r="L116" s="18">
        <f>'NCSE-02 (2002)'!L117</f>
        <v>5.678049684210526E-2</v>
      </c>
      <c r="M116" s="18">
        <f>'EC8 (2004)'!L117</f>
        <v>1.1743066419150065E-2</v>
      </c>
    </row>
    <row r="117" spans="7:13" x14ac:dyDescent="0.25">
      <c r="G117" s="18">
        <v>2.875</v>
      </c>
      <c r="H117" s="18">
        <f>'MV-101 (1962)'!L118</f>
        <v>0.08</v>
      </c>
      <c r="I117" s="18">
        <f>'PGS-1 (1968)'!L118</f>
        <v>7.9255220425109452E-3</v>
      </c>
      <c r="J117" s="18">
        <f>'PDS-1 (1974)'!L118</f>
        <v>9.3913043478260887E-3</v>
      </c>
      <c r="K117" s="18">
        <f>'NCSR-94 (1994)'!L118</f>
        <v>4.7063247673650249E-2</v>
      </c>
      <c r="L117" s="18">
        <f>'NCSE-02 (2002)'!L118</f>
        <v>5.6286753391304352E-2</v>
      </c>
      <c r="M117" s="18">
        <f>'EC8 (2004)'!L118</f>
        <v>1.1539727121608641E-2</v>
      </c>
    </row>
    <row r="118" spans="7:13" x14ac:dyDescent="0.25">
      <c r="G118" s="18">
        <v>2.9</v>
      </c>
      <c r="H118" s="18">
        <f>'MV-101 (1962)'!L119</f>
        <v>0.08</v>
      </c>
      <c r="I118" s="18">
        <f>'PGS-1 (1968)'!L119</f>
        <v>7.8345552275128627E-3</v>
      </c>
      <c r="J118" s="18">
        <f>'PDS-1 (1974)'!L119</f>
        <v>9.3103448275862078E-3</v>
      </c>
      <c r="K118" s="18">
        <f>'NCSR-94 (1994)'!L119</f>
        <v>4.6657530021291194E-2</v>
      </c>
      <c r="L118" s="18">
        <f>'NCSE-02 (2002)'!L119</f>
        <v>5.5801522758620693E-2</v>
      </c>
      <c r="M118" s="18">
        <f>'EC8 (2004)'!L119</f>
        <v>1.1341623898875912E-2</v>
      </c>
    </row>
    <row r="119" spans="7:13" x14ac:dyDescent="0.25">
      <c r="G119" s="18">
        <v>2.9249999999999998</v>
      </c>
      <c r="H119" s="18">
        <f>'MV-101 (1962)'!L120</f>
        <v>0.08</v>
      </c>
      <c r="I119" s="18">
        <f>'PGS-1 (1968)'!L120</f>
        <v>7.7453999725911656E-3</v>
      </c>
      <c r="J119" s="18">
        <f>'PDS-1 (1974)'!L120</f>
        <v>9.2307692307692316E-3</v>
      </c>
      <c r="K119" s="18">
        <f>'NCSR-94 (1994)'!L120</f>
        <v>4.6258747713416919E-2</v>
      </c>
      <c r="L119" s="18">
        <f>'NCSE-02 (2002)'!L120</f>
        <v>5.5324586666666675E-2</v>
      </c>
      <c r="M119" s="18">
        <f>'EC8 (2004)'!L120</f>
        <v>1.1148578507069493E-2</v>
      </c>
    </row>
    <row r="120" spans="7:13" x14ac:dyDescent="0.25">
      <c r="G120" s="18">
        <v>2.95</v>
      </c>
      <c r="H120" s="18">
        <f>'MV-101 (1962)'!L121</f>
        <v>0.08</v>
      </c>
      <c r="I120" s="18">
        <f>'PGS-1 (1968)'!L121</f>
        <v>7.6580051763569809E-3</v>
      </c>
      <c r="J120" s="18">
        <f>'PDS-1 (1974)'!L121</f>
        <v>9.1525423728813574E-3</v>
      </c>
      <c r="K120" s="18">
        <f>'NCSR-94 (1994)'!L121</f>
        <v>4.586672442770999E-2</v>
      </c>
      <c r="L120" s="18">
        <f>'NCSE-02 (2002)'!L121</f>
        <v>5.4855734237288137E-2</v>
      </c>
      <c r="M120" s="18">
        <f>'EC8 (2004)'!L121</f>
        <v>1.0960420222872325E-2</v>
      </c>
    </row>
    <row r="121" spans="7:13" x14ac:dyDescent="0.25">
      <c r="G121" s="18">
        <v>2.9750000000000001</v>
      </c>
      <c r="H121" s="18">
        <f>'MV-101 (1962)'!L122</f>
        <v>0.08</v>
      </c>
      <c r="I121" s="18">
        <f>'PGS-1 (1968)'!L122</f>
        <v>7.5723215956340038E-3</v>
      </c>
      <c r="J121" s="18">
        <f>'PDS-1 (1974)'!L122</f>
        <v>9.0756302521008414E-3</v>
      </c>
      <c r="K121" s="18">
        <f>'NCSR-94 (1994)'!L122</f>
        <v>4.5481289768653607E-2</v>
      </c>
      <c r="L121" s="18">
        <f>'NCSE-02 (2002)'!L122</f>
        <v>5.4394761680672268E-2</v>
      </c>
      <c r="M121" s="18">
        <f>'EC8 (2004)'!L122</f>
        <v>1.0776985465946914E-2</v>
      </c>
    </row>
    <row r="122" spans="7:13" x14ac:dyDescent="0.25">
      <c r="G122" s="18">
        <v>3</v>
      </c>
      <c r="H122" s="18">
        <f>'MV-101 (1962)'!L123</f>
        <v>0.08</v>
      </c>
      <c r="I122" s="18">
        <f>'PGS-1 (1968)'!L123</f>
        <v>7.4883017629868561E-3</v>
      </c>
      <c r="J122" s="18">
        <f>'PDS-1 (1974)'!L123</f>
        <v>9.0000000000000011E-3</v>
      </c>
      <c r="K122" s="18">
        <f>'NCSR-94 (1994)'!L123</f>
        <v>4.510227902058149E-2</v>
      </c>
      <c r="L122" s="18">
        <f>'NCSE-02 (2002)'!L123</f>
        <v>5.3941472000000004E-2</v>
      </c>
      <c r="M122" s="18">
        <f>'EC8 (2004)'!L123</f>
        <v>1.0598117443282935E-2</v>
      </c>
    </row>
    <row r="123" spans="7:13" x14ac:dyDescent="0.25">
      <c r="G123" s="18">
        <v>3.0249999999999999</v>
      </c>
      <c r="H123" s="18">
        <f>'MV-101 (1962)'!L124</f>
        <v>0.08</v>
      </c>
      <c r="I123" s="18">
        <f>'PGS-1 (1968)'!L124</f>
        <v>7.4058999085601269E-3</v>
      </c>
      <c r="J123" s="18">
        <f>'PDS-1 (1974)'!L124</f>
        <v>8.9256198347107459E-3</v>
      </c>
      <c r="K123" s="18">
        <f>'NCSR-94 (1994)'!L124</f>
        <v>4.4729532912973373E-2</v>
      </c>
      <c r="L123" s="18">
        <f>'NCSE-02 (2002)'!L124</f>
        <v>5.3495674710743804E-2</v>
      </c>
      <c r="M123" s="18">
        <f>'EC8 (2004)'!L124</f>
        <v>1.0423665814034169E-2</v>
      </c>
    </row>
    <row r="124" spans="7:13" x14ac:dyDescent="0.25">
      <c r="G124" s="18">
        <v>3.05</v>
      </c>
      <c r="H124" s="18">
        <f>'MV-101 (1962)'!L125</f>
        <v>0.08</v>
      </c>
      <c r="I124" s="18">
        <f>'PGS-1 (1968)'!L125</f>
        <v>7.325071885969368E-3</v>
      </c>
      <c r="J124" s="18">
        <f>'PDS-1 (1974)'!L125</f>
        <v>8.8524590163934457E-3</v>
      </c>
      <c r="K124" s="18">
        <f>'NCSR-94 (1994)'!L125</f>
        <v>4.4362897397293273E-2</v>
      </c>
      <c r="L124" s="18">
        <f>'NCSE-02 (2002)'!L125</f>
        <v>5.3057185573770496E-2</v>
      </c>
      <c r="M124" s="18">
        <f>'EC8 (2004)'!L125</f>
        <v>1.0253486373506739E-2</v>
      </c>
    </row>
    <row r="125" spans="7:13" x14ac:dyDescent="0.25">
      <c r="G125" s="18">
        <v>3.0750000000000002</v>
      </c>
      <c r="H125" s="18">
        <f>'MV-101 (1962)'!L126</f>
        <v>0.08</v>
      </c>
      <c r="I125" s="18">
        <f>'PGS-1 (1968)'!L126</f>
        <v>7.2457751020027746E-3</v>
      </c>
      <c r="J125" s="18">
        <f>'PDS-1 (1974)'!L126</f>
        <v>8.7804878048780514E-3</v>
      </c>
      <c r="K125" s="18">
        <f>'NCSR-94 (1994)'!L126</f>
        <v>4.4002223434713647E-2</v>
      </c>
      <c r="L125" s="18">
        <f>'NCSE-02 (2002)'!L126</f>
        <v>5.2625826341463414E-2</v>
      </c>
      <c r="M125" s="18">
        <f>'EC8 (2004)'!L126</f>
        <v>1.0087440755058116E-2</v>
      </c>
    </row>
    <row r="126" spans="7:13" x14ac:dyDescent="0.25">
      <c r="G126" s="18">
        <v>3.1</v>
      </c>
      <c r="H126" s="18">
        <f>'MV-101 (1962)'!L127</f>
        <v>0.08</v>
      </c>
      <c r="I126" s="18">
        <f>'PGS-1 (1968)'!L127</f>
        <v>7.1679684499085143E-3</v>
      </c>
      <c r="J126" s="18">
        <f>'PDS-1 (1974)'!L127</f>
        <v>8.7096774193548415E-3</v>
      </c>
      <c r="K126" s="18">
        <f>'NCSR-94 (1994)'!L127</f>
        <v>4.3647366794111117E-2</v>
      </c>
      <c r="L126" s="18">
        <f>'NCSE-02 (2002)'!L127</f>
        <v>5.2201424516129039E-2</v>
      </c>
      <c r="M126" s="18">
        <f>'EC8 (2004)'!L127</f>
        <v>9.9253961487561302E-3</v>
      </c>
    </row>
    <row r="127" spans="7:13" x14ac:dyDescent="0.25">
      <c r="G127" s="18">
        <v>3.125</v>
      </c>
      <c r="H127" s="18">
        <f>'MV-101 (1962)'!L128</f>
        <v>0.08</v>
      </c>
      <c r="I127" s="18">
        <f>'PGS-1 (1968)'!L128</f>
        <v>7.0916122460575985E-3</v>
      </c>
      <c r="J127" s="18">
        <f>'PDS-1 (1974)'!L128</f>
        <v>8.6400000000000018E-3</v>
      </c>
      <c r="K127" s="18">
        <f>'NCSR-94 (1994)'!L128</f>
        <v>4.3298187859758232E-2</v>
      </c>
      <c r="L127" s="18">
        <f>'NCSE-02 (2002)'!L128</f>
        <v>5.1783813120000008E-2</v>
      </c>
      <c r="M127" s="18">
        <f>'EC8 (2004)'!L128</f>
        <v>9.7672250357295522E-3</v>
      </c>
    </row>
    <row r="128" spans="7:13" x14ac:dyDescent="0.25">
      <c r="G128" s="18">
        <v>3.15</v>
      </c>
      <c r="H128" s="18">
        <f>'MV-101 (1962)'!L129</f>
        <v>0.08</v>
      </c>
      <c r="I128" s="18">
        <f>'PGS-1 (1968)'!L129</f>
        <v>7.016668169786148E-3</v>
      </c>
      <c r="J128" s="18">
        <f>'PDS-1 (1974)'!L129</f>
        <v>8.5714285714285736E-3</v>
      </c>
      <c r="K128" s="18">
        <f>'NCSR-94 (1994)'!L129</f>
        <v>4.2954551448172854E-2</v>
      </c>
      <c r="L128" s="18">
        <f>'NCSE-02 (2002)'!L129</f>
        <v>5.1372830476190484E-2</v>
      </c>
      <c r="M128" s="18">
        <f>'EC8 (2004)'!L129</f>
        <v>9.6128049372180818E-3</v>
      </c>
    </row>
    <row r="129" spans="7:13" x14ac:dyDescent="0.25">
      <c r="G129" s="18">
        <v>3.1749999999999998</v>
      </c>
      <c r="H129" s="18">
        <f>'MV-101 (1962)'!L130</f>
        <v>0.08</v>
      </c>
      <c r="I129" s="18">
        <f>'PGS-1 (1968)'!L130</f>
        <v>6.9430992062336546E-3</v>
      </c>
      <c r="J129" s="18">
        <f>'PDS-1 (1974)'!L130</f>
        <v>8.5039370078740188E-3</v>
      </c>
      <c r="K129" s="18">
        <f>'NCSR-94 (1994)'!L130</f>
        <v>4.2616326633620312E-2</v>
      </c>
      <c r="L129" s="18">
        <f>'NCSE-02 (2002)'!L130</f>
        <v>5.0968320000000011E-2</v>
      </c>
      <c r="M129" s="18">
        <f>'EC8 (2004)'!L130</f>
        <v>9.4620181773993599E-3</v>
      </c>
    </row>
    <row r="130" spans="7:13" x14ac:dyDescent="0.25">
      <c r="G130" s="18">
        <v>3.2</v>
      </c>
      <c r="H130" s="18">
        <f>'MV-101 (1962)'!L131</f>
        <v>0.08</v>
      </c>
      <c r="I130" s="18">
        <f>'PGS-1 (1968)'!L131</f>
        <v>6.8708695920058583E-3</v>
      </c>
      <c r="J130" s="18">
        <f>'PDS-1 (1974)'!L131</f>
        <v>8.4375000000000023E-3</v>
      </c>
      <c r="K130" s="18">
        <f>'NCSR-94 (1994)'!L131</f>
        <v>4.2283386581795153E-2</v>
      </c>
      <c r="L130" s="18">
        <f>'NCSE-02 (2002)'!L131</f>
        <v>5.0570130000000005E-2</v>
      </c>
      <c r="M130" s="18">
        <f>'EC8 (2004)'!L131</f>
        <v>9.31475165913539E-3</v>
      </c>
    </row>
    <row r="131" spans="7:13" x14ac:dyDescent="0.25">
      <c r="G131" s="18">
        <v>3.2250000000000001</v>
      </c>
      <c r="H131" s="18">
        <f>'MV-101 (1962)'!L132</f>
        <v>0.08</v>
      </c>
      <c r="I131" s="18">
        <f>'PGS-1 (1968)'!L132</f>
        <v>6.7999447635018551E-3</v>
      </c>
      <c r="J131" s="18">
        <f>'PDS-1 (1974)'!L132</f>
        <v>8.3720930232558145E-3</v>
      </c>
      <c r="K131" s="18">
        <f>'NCSR-94 (1994)'!L132</f>
        <v>4.1955608391238595E-2</v>
      </c>
      <c r="L131" s="18">
        <f>'NCSE-02 (2002)'!L132</f>
        <v>5.0178113488372096E-2</v>
      </c>
      <c r="M131" s="18">
        <f>'EC8 (2004)'!L132</f>
        <v>9.1708966518402914E-3</v>
      </c>
    </row>
    <row r="132" spans="7:13" x14ac:dyDescent="0.25">
      <c r="G132" s="18">
        <v>3.25</v>
      </c>
      <c r="H132" s="18">
        <f>'MV-101 (1962)'!L133</f>
        <v>0.08</v>
      </c>
      <c r="I132" s="18">
        <f>'PGS-1 (1968)'!L133</f>
        <v>6.7302913077553553E-3</v>
      </c>
      <c r="J132" s="18">
        <f>'PDS-1 (1974)'!L133</f>
        <v>8.3076923076923093E-3</v>
      </c>
      <c r="K132" s="18">
        <f>'NCSR-94 (1994)'!L133</f>
        <v>4.1632872942075225E-2</v>
      </c>
      <c r="L132" s="18">
        <f>'NCSE-02 (2002)'!L133</f>
        <v>4.9792128000000005E-2</v>
      </c>
      <c r="M132" s="18">
        <f>'EC8 (2004)'!L133</f>
        <v>9.0303485907262879E-3</v>
      </c>
    </row>
    <row r="133" spans="7:13" x14ac:dyDescent="0.25">
      <c r="G133" s="18">
        <v>3.2749999999999999</v>
      </c>
      <c r="H133" s="18">
        <f>'MV-101 (1962)'!L134</f>
        <v>0.08</v>
      </c>
      <c r="I133" s="18">
        <f>'PGS-1 (1968)'!L134</f>
        <v>6.6618769156495195E-3</v>
      </c>
      <c r="J133" s="18">
        <f>'PDS-1 (1974)'!L134</f>
        <v>8.2442748091603058E-3</v>
      </c>
      <c r="K133" s="18">
        <f>'NCSR-94 (1994)'!L134</f>
        <v>4.1315064751677698E-2</v>
      </c>
      <c r="L133" s="18">
        <f>'NCSE-02 (2002)'!L134</f>
        <v>4.9412035419847337E-2</v>
      </c>
      <c r="M133" s="18">
        <f>'EC8 (2004)'!L134</f>
        <v>8.8930068867358724E-3</v>
      </c>
    </row>
    <row r="134" spans="7:13" x14ac:dyDescent="0.25">
      <c r="G134" s="18">
        <v>3.3</v>
      </c>
      <c r="H134" s="18">
        <f>'MV-101 (1962)'!L135</f>
        <v>0.08</v>
      </c>
      <c r="I134" s="18">
        <f>'PGS-1 (1968)'!L135</f>
        <v>6.5946703373736771E-3</v>
      </c>
      <c r="J134" s="18">
        <f>'PDS-1 (1974)'!L135</f>
        <v>8.1818181818181842E-3</v>
      </c>
      <c r="K134" s="18">
        <f>'NCSR-94 (1994)'!L135</f>
        <v>4.1002071836892265E-2</v>
      </c>
      <c r="L134" s="18">
        <f>'NCSE-02 (2002)'!L135</f>
        <v>4.9037701818181824E-2</v>
      </c>
      <c r="M134" s="18">
        <f>'EC8 (2004)'!L135</f>
        <v>8.7587747465148226E-3</v>
      </c>
    </row>
    <row r="135" spans="7:13" x14ac:dyDescent="0.25">
      <c r="G135" s="18">
        <v>3.3250000000000002</v>
      </c>
      <c r="H135" s="18">
        <f>'MV-101 (1962)'!L136</f>
        <v>0.08</v>
      </c>
      <c r="I135" s="18">
        <f>'PGS-1 (1968)'!L136</f>
        <v>6.5286413399984807E-3</v>
      </c>
      <c r="J135" s="18">
        <f>'PDS-1 (1974)'!L136</f>
        <v>8.1203007518796996E-3</v>
      </c>
      <c r="K135" s="18">
        <f>'NCSR-94 (1994)'!L136</f>
        <v>4.069378558247954E-2</v>
      </c>
      <c r="L135" s="18">
        <f>'NCSE-02 (2002)'!L136</f>
        <v>4.8668997293233082E-2</v>
      </c>
      <c r="M135" s="18">
        <f>'EC8 (2004)'!L136</f>
        <v>8.627559001824537E-3</v>
      </c>
    </row>
    <row r="136" spans="7:13" x14ac:dyDescent="0.25">
      <c r="G136" s="18">
        <v>3.35</v>
      </c>
      <c r="H136" s="18">
        <f>'MV-101 (1962)'!L137</f>
        <v>0.08</v>
      </c>
      <c r="I136" s="18">
        <f>'PGS-1 (1968)'!L137</f>
        <v>6.4637606670537012E-3</v>
      </c>
      <c r="J136" s="18">
        <f>'PDS-1 (1974)'!L137</f>
        <v>8.0597014925373155E-3</v>
      </c>
      <c r="K136" s="18">
        <f>'NCSR-94 (1994)'!L137</f>
        <v>4.0390100615446109E-2</v>
      </c>
      <c r="L136" s="18">
        <f>'NCSE-02 (2002)'!L137</f>
        <v>4.8305795820895524E-2</v>
      </c>
      <c r="M136" s="18">
        <f>'EC8 (2004)'!L137</f>
        <v>8.4992699478321602E-3</v>
      </c>
    </row>
    <row r="137" spans="7:13" x14ac:dyDescent="0.25">
      <c r="G137" s="18">
        <v>3.375</v>
      </c>
      <c r="H137" s="18">
        <f>'MV-101 (1962)'!L138</f>
        <v>0.08</v>
      </c>
      <c r="I137" s="18">
        <f>'PGS-1 (1968)'!L138</f>
        <v>6.4000000000000003E-3</v>
      </c>
      <c r="J137" s="18">
        <f>'PDS-1 (1974)'!L138</f>
        <v>8.0000000000000019E-3</v>
      </c>
      <c r="K137" s="18">
        <f>'NCSR-94 (1994)'!L138</f>
        <v>4.0090914684961329E-2</v>
      </c>
      <c r="L137" s="18">
        <f>'NCSE-02 (2002)'!L138</f>
        <v>4.794797511111111E-2</v>
      </c>
      <c r="M137" s="18">
        <f>'EC8 (2004)'!L138</f>
        <v>8.3738211897544188E-3</v>
      </c>
    </row>
    <row r="138" spans="7:13" x14ac:dyDescent="0.25">
      <c r="G138" s="18">
        <v>3.4</v>
      </c>
      <c r="H138" s="18">
        <f>'MV-101 (1962)'!L139</f>
        <v>0.08</v>
      </c>
      <c r="I138" s="18">
        <f>'PGS-1 (1968)'!L139</f>
        <v>6.3373319214927136E-3</v>
      </c>
      <c r="J138" s="18">
        <f>'PDS-1 (1974)'!L139</f>
        <v>7.9411764705882362E-3</v>
      </c>
      <c r="K138" s="18">
        <f>'NCSR-94 (1994)'!L139</f>
        <v>3.9796128547571911E-2</v>
      </c>
      <c r="L138" s="18">
        <f>'NCSE-02 (2002)'!L139</f>
        <v>4.7595416470588243E-2</v>
      </c>
      <c r="M138" s="18">
        <f>'EC8 (2004)'!L139</f>
        <v>8.2511294973656082E-3</v>
      </c>
    </row>
    <row r="139" spans="7:13" x14ac:dyDescent="0.25">
      <c r="G139" s="18">
        <v>3.4249999999999998</v>
      </c>
      <c r="H139" s="18">
        <f>'MV-101 (1962)'!L140</f>
        <v>0.08</v>
      </c>
      <c r="I139" s="18">
        <f>'PGS-1 (1968)'!L140</f>
        <v>6.2757298803418019E-3</v>
      </c>
      <c r="J139" s="18">
        <f>'PDS-1 (1974)'!L140</f>
        <v>7.8832116788321201E-3</v>
      </c>
      <c r="K139" s="18">
        <f>'NCSR-94 (1994)'!L140</f>
        <v>3.9505645857443643E-2</v>
      </c>
      <c r="L139" s="18">
        <f>'NCSE-02 (2002)'!L140</f>
        <v>4.7248004671532853E-2</v>
      </c>
      <c r="M139" s="18">
        <f>'EC8 (2004)'!L140</f>
        <v>8.1311146669121575E-3</v>
      </c>
    </row>
    <row r="140" spans="7:13" x14ac:dyDescent="0.25">
      <c r="G140" s="18">
        <v>3.45</v>
      </c>
      <c r="H140" s="18">
        <f>'MV-101 (1962)'!L141</f>
        <v>0.08</v>
      </c>
      <c r="I140" s="18">
        <f>'PGS-1 (1968)'!L141</f>
        <v>6.2151681580779649E-3</v>
      </c>
      <c r="J140" s="18">
        <f>'PDS-1 (1974)'!L141</f>
        <v>7.8260869565217415E-3</v>
      </c>
      <c r="K140" s="18">
        <f>'NCSR-94 (1994)'!L141</f>
        <v>3.9219373061375212E-2</v>
      </c>
      <c r="L140" s="18">
        <f>'NCSE-02 (2002)'!L141</f>
        <v>4.6905627826086961E-2</v>
      </c>
      <c r="M140" s="18">
        <f>'EC8 (2004)'!L141</f>
        <v>8.0136993900059988E-3</v>
      </c>
    </row>
    <row r="141" spans="7:13" x14ac:dyDescent="0.25">
      <c r="G141" s="18">
        <v>3.4750000000000001</v>
      </c>
      <c r="H141" s="18">
        <f>'MV-101 (1962)'!L142</f>
        <v>0.08</v>
      </c>
      <c r="I141" s="18">
        <f>'PGS-1 (1968)'!L142</f>
        <v>6.1556218370403025E-3</v>
      </c>
      <c r="J141" s="18">
        <f>'PDS-1 (1974)'!L142</f>
        <v>7.7697841726618718E-3</v>
      </c>
      <c r="K141" s="18">
        <f>'NCSR-94 (1994)'!L142</f>
        <v>3.8937219298343734E-2</v>
      </c>
      <c r="L141" s="18">
        <f>'NCSE-02 (2002)'!L142</f>
        <v>4.6568177266187054E-2</v>
      </c>
      <c r="M141" s="18">
        <f>'EC8 (2004)'!L142</f>
        <v>7.8988091290965404E-3</v>
      </c>
    </row>
    <row r="142" spans="7:13" x14ac:dyDescent="0.25">
      <c r="G142" s="18">
        <v>3.5</v>
      </c>
      <c r="H142" s="18">
        <f>'MV-101 (1962)'!L143</f>
        <v>0.08</v>
      </c>
      <c r="I142" s="18">
        <f>'PGS-1 (1968)'!L143</f>
        <v>6.0970667699058638E-3</v>
      </c>
      <c r="J142" s="18">
        <f>'PDS-1 (1974)'!L143</f>
        <v>7.7142857142857152E-3</v>
      </c>
      <c r="K142" s="18">
        <f>'NCSR-94 (1994)'!L143</f>
        <v>3.8659096303355567E-2</v>
      </c>
      <c r="L142" s="18">
        <f>'NCSE-02 (2002)'!L143</f>
        <v>4.623554742857143E-2</v>
      </c>
      <c r="M142" s="18">
        <f>'EC8 (2004)'!L143</f>
        <v>7.7863719991466459E-3</v>
      </c>
    </row>
    <row r="143" spans="7:13" x14ac:dyDescent="0.25">
      <c r="G143" s="18">
        <v>3.5249999999999999</v>
      </c>
      <c r="H143" s="18">
        <f>'MV-101 (1962)'!L144</f>
        <v>0.08</v>
      </c>
      <c r="I143" s="18">
        <f>'PGS-1 (1968)'!L144</f>
        <v>6.0394795505862454E-3</v>
      </c>
      <c r="J143" s="18">
        <f>'PDS-1 (1974)'!L144</f>
        <v>7.6595744680851086E-3</v>
      </c>
      <c r="K143" s="18">
        <f>'NCSR-94 (1994)'!L144</f>
        <v>3.8384918315388504E-2</v>
      </c>
      <c r="L143" s="18">
        <f>'NCSE-02 (2002)'!L144</f>
        <v>4.5907635744680854E-2</v>
      </c>
      <c r="M143" s="18">
        <f>'EC8 (2004)'!L144</f>
        <v>7.676318655161927E-3</v>
      </c>
    </row>
    <row r="144" spans="7:13" x14ac:dyDescent="0.25">
      <c r="G144" s="18">
        <v>3.55</v>
      </c>
      <c r="H144" s="18">
        <f>'MV-101 (1962)'!L145</f>
        <v>0.08</v>
      </c>
      <c r="I144" s="18">
        <f>'PGS-1 (1968)'!L145</f>
        <v>5.9828374864206637E-3</v>
      </c>
      <c r="J144" s="18">
        <f>'PDS-1 (1974)'!L145</f>
        <v>7.6056338028169029E-3</v>
      </c>
      <c r="K144" s="18">
        <f>'NCSR-94 (1994)'!L145</f>
        <v>3.8114601989223798E-2</v>
      </c>
      <c r="L144" s="18">
        <f>'NCSE-02 (2002)'!L145</f>
        <v>4.5584342535211271E-2</v>
      </c>
      <c r="M144" s="18">
        <f>'EC8 (2004)'!L145</f>
        <v>7.5685821852447075E-3</v>
      </c>
    </row>
    <row r="145" spans="7:13" x14ac:dyDescent="0.25">
      <c r="G145" s="18">
        <v>3.5750000000000002</v>
      </c>
      <c r="H145" s="18">
        <f>'MV-101 (1962)'!L146</f>
        <v>0.08</v>
      </c>
      <c r="I145" s="18">
        <f>'PGS-1 (1968)'!L146</f>
        <v>5.9271185715991607E-3</v>
      </c>
      <c r="J145" s="18">
        <f>'PDS-1 (1974)'!L146</f>
        <v>7.5524475524475533E-3</v>
      </c>
      <c r="K145" s="18">
        <f>'NCSR-94 (1994)'!L146</f>
        <v>3.7848066310977473E-2</v>
      </c>
      <c r="L145" s="18">
        <f>'NCSE-02 (2002)'!L146</f>
        <v>4.5265570909090912E-2</v>
      </c>
      <c r="M145" s="18">
        <f>'EC8 (2004)'!L146</f>
        <v>7.4630980088647011E-3</v>
      </c>
    </row>
    <row r="146" spans="7:13" x14ac:dyDescent="0.25">
      <c r="G146" s="18">
        <v>3.6</v>
      </c>
      <c r="H146" s="18">
        <f>'MV-101 (1962)'!L147</f>
        <v>0.08</v>
      </c>
      <c r="I146" s="18">
        <f>'PGS-1 (1968)'!L147</f>
        <v>5.872301461753297E-3</v>
      </c>
      <c r="J146" s="18">
        <f>'PDS-1 (1974)'!L147</f>
        <v>7.5000000000000006E-3</v>
      </c>
      <c r="K146" s="18">
        <f>'NCSR-94 (1994)'!L147</f>
        <v>3.7585232517151242E-2</v>
      </c>
      <c r="L146" s="18">
        <f>'NCSE-02 (2002)'!L147</f>
        <v>4.495122666666667E-2</v>
      </c>
      <c r="M146" s="18">
        <f>'EC8 (2004)'!L147</f>
        <v>7.359803780057593E-3</v>
      </c>
    </row>
    <row r="147" spans="7:13" x14ac:dyDescent="0.25">
      <c r="G147" s="18">
        <v>3.625</v>
      </c>
      <c r="H147" s="18">
        <f>'MV-101 (1962)'!L148</f>
        <v>0.08</v>
      </c>
      <c r="I147" s="18">
        <f>'PGS-1 (1968)'!L148</f>
        <v>5.8183654496554108E-3</v>
      </c>
      <c r="J147" s="18">
        <f>'PDS-1 (1974)'!L148</f>
        <v>7.4482758620689673E-3</v>
      </c>
      <c r="K147" s="18">
        <f>'NCSR-94 (1994)'!L148</f>
        <v>3.7326024017032958E-2</v>
      </c>
      <c r="L147" s="18">
        <f>'NCSE-02 (2002)'!L148</f>
        <v>4.4641218206896552E-2</v>
      </c>
      <c r="M147" s="18">
        <f>'EC8 (2004)'!L148</f>
        <v>7.2586392952805837E-3</v>
      </c>
    </row>
    <row r="148" spans="7:13" x14ac:dyDescent="0.25">
      <c r="G148" s="18">
        <v>3.65</v>
      </c>
      <c r="H148" s="18">
        <f>'MV-101 (1962)'!L149</f>
        <v>0.08</v>
      </c>
      <c r="I148" s="18">
        <f>'PGS-1 (1968)'!L149</f>
        <v>5.7652904419708091E-3</v>
      </c>
      <c r="J148" s="18">
        <f>'PDS-1 (1974)'!L149</f>
        <v>7.3972602739726043E-3</v>
      </c>
      <c r="K148" s="18">
        <f>'NCSR-94 (1994)'!L149</f>
        <v>3.7070366318286155E-2</v>
      </c>
      <c r="L148" s="18">
        <f>'NCSE-02 (2002)'!L149</f>
        <v>4.4335456438356173E-2</v>
      </c>
      <c r="M148" s="18">
        <f>'EC8 (2004)'!L149</f>
        <v>7.1595464056705884E-3</v>
      </c>
    </row>
    <row r="149" spans="7:13" x14ac:dyDescent="0.25">
      <c r="G149" s="18">
        <v>3.6749999999999998</v>
      </c>
      <c r="H149" s="18">
        <f>'MV-101 (1962)'!L150</f>
        <v>0.08</v>
      </c>
      <c r="I149" s="18">
        <f>'PGS-1 (1968)'!L150</f>
        <v>5.7130569370104096E-3</v>
      </c>
      <c r="J149" s="18">
        <f>'PDS-1 (1974)'!L150</f>
        <v>7.3469387755102063E-3</v>
      </c>
      <c r="K149" s="18">
        <f>'NCSR-94 (1994)'!L150</f>
        <v>3.6818186955576732E-2</v>
      </c>
      <c r="L149" s="18">
        <f>'NCSE-02 (2002)'!L150</f>
        <v>4.4033854693877557E-2</v>
      </c>
      <c r="M149" s="18">
        <f>'EC8 (2004)'!L150</f>
        <v>7.0624689334663465E-3</v>
      </c>
    </row>
    <row r="150" spans="7:13" x14ac:dyDescent="0.25">
      <c r="G150" s="18">
        <v>3.7</v>
      </c>
      <c r="H150" s="18">
        <f>'MV-101 (1962)'!L151</f>
        <v>0.08</v>
      </c>
      <c r="I150" s="18">
        <f>'PGS-1 (1968)'!L151</f>
        <v>5.6616460034343277E-3</v>
      </c>
      <c r="J150" s="18">
        <f>'PDS-1 (1974)'!L151</f>
        <v>7.2972972972972974E-3</v>
      </c>
      <c r="K150" s="18">
        <f>'NCSR-94 (1994)'!L151</f>
        <v>3.6569415422093098E-2</v>
      </c>
      <c r="L150" s="18">
        <f>'NCSE-02 (2002)'!L151</f>
        <v>4.3736328648648654E-2</v>
      </c>
      <c r="M150" s="18">
        <f>'EC8 (2004)'!L151</f>
        <v>6.9673525923700805E-3</v>
      </c>
    </row>
    <row r="151" spans="7:13" x14ac:dyDescent="0.25">
      <c r="G151" s="18">
        <v>3.7250000000000001</v>
      </c>
      <c r="H151" s="18">
        <f>'MV-101 (1962)'!L152</f>
        <v>0.08</v>
      </c>
      <c r="I151" s="18">
        <f>'PGS-1 (1968)'!L152</f>
        <v>5.6110392598596867E-3</v>
      </c>
      <c r="J151" s="18">
        <f>'PDS-1 (1974)'!L152</f>
        <v>7.2483221476510084E-3</v>
      </c>
      <c r="K151" s="18">
        <f>'NCSR-94 (1994)'!L152</f>
        <v>3.6323983103824023E-2</v>
      </c>
      <c r="L151" s="18">
        <f>'NCSE-02 (2002)'!L152</f>
        <v>4.3442796241610737E-2</v>
      </c>
      <c r="M151" s="18">
        <f>'EC8 (2004)'!L152</f>
        <v>6.8741449116379557E-3</v>
      </c>
    </row>
    <row r="152" spans="7:13" x14ac:dyDescent="0.25">
      <c r="G152" s="18">
        <v>3.75</v>
      </c>
      <c r="H152" s="18">
        <f>'MV-101 (1962)'!L153</f>
        <v>0.08</v>
      </c>
      <c r="I152" s="18">
        <f>'PGS-1 (1968)'!L153</f>
        <v>5.5612188553284285E-3</v>
      </c>
      <c r="J152" s="18">
        <f>'PDS-1 (1974)'!L153</f>
        <v>7.2000000000000007E-3</v>
      </c>
      <c r="K152" s="18">
        <f>'NCSR-94 (1994)'!L153</f>
        <v>3.6081823216465199E-2</v>
      </c>
      <c r="L152" s="18">
        <f>'NCSE-02 (2002)'!L153</f>
        <v>4.3153177600000002E-2</v>
      </c>
      <c r="M152" s="18">
        <f>'EC8 (2004)'!L153</f>
        <v>6.7827951637010791E-3</v>
      </c>
    </row>
    <row r="153" spans="7:13" x14ac:dyDescent="0.25">
      <c r="G153" s="18">
        <v>3.7749999999999999</v>
      </c>
      <c r="H153" s="18">
        <f>'MV-101 (1962)'!L154</f>
        <v>0.08</v>
      </c>
      <c r="I153" s="18">
        <f>'PGS-1 (1968)'!L154</f>
        <v>5.5121674505934732E-3</v>
      </c>
      <c r="J153" s="18">
        <f>'PDS-1 (1974)'!L154</f>
        <v>7.1523178807947046E-3</v>
      </c>
      <c r="K153" s="18">
        <f>'NCSR-94 (1994)'!L154</f>
        <v>3.5842870744832972E-2</v>
      </c>
      <c r="L153" s="18">
        <f>'NCSE-02 (2002)'!L154</f>
        <v>4.286739496688742E-2</v>
      </c>
      <c r="M153" s="18">
        <f>'EC8 (2004)'!L154</f>
        <v>6.6932542951306647E-3</v>
      </c>
    </row>
    <row r="154" spans="7:13" x14ac:dyDescent="0.25">
      <c r="G154" s="18">
        <v>3.8</v>
      </c>
      <c r="H154" s="18">
        <f>'MV-101 (1962)'!L155</f>
        <v>0.08</v>
      </c>
      <c r="I154" s="18">
        <f>'PGS-1 (1968)'!L155</f>
        <v>5.4638682001837543E-3</v>
      </c>
      <c r="J154" s="18">
        <f>'PDS-1 (1974)'!L155</f>
        <v>7.1052631578947386E-3</v>
      </c>
      <c r="K154" s="18">
        <f>'NCSR-94 (1994)'!L155</f>
        <v>3.5607062384669597E-2</v>
      </c>
      <c r="L154" s="18">
        <f>'NCSE-02 (2002)'!L155</f>
        <v>4.2585372631578952E-2</v>
      </c>
      <c r="M154" s="18">
        <f>'EC8 (2004)'!L155</f>
        <v>6.605474860771913E-3</v>
      </c>
    </row>
    <row r="155" spans="7:13" x14ac:dyDescent="0.25">
      <c r="G155" s="18">
        <v>3.8250000000000002</v>
      </c>
      <c r="H155" s="18">
        <f>'MV-101 (1962)'!L156</f>
        <v>0.08</v>
      </c>
      <c r="I155" s="18">
        <f>'PGS-1 (1968)'!L156</f>
        <v>5.4163047352108386E-3</v>
      </c>
      <c r="J155" s="18">
        <f>'PDS-1 (1974)'!L156</f>
        <v>7.0588235294117658E-3</v>
      </c>
      <c r="K155" s="18">
        <f>'NCSR-94 (1994)'!L156</f>
        <v>3.5374336486730579E-2</v>
      </c>
      <c r="L155" s="18">
        <f>'NCSE-02 (2002)'!L156</f>
        <v>4.2307036862745104E-2</v>
      </c>
      <c r="M155" s="18">
        <f>'EC8 (2004)'!L156</f>
        <v>6.5194109608814662E-3</v>
      </c>
    </row>
    <row r="156" spans="7:13" x14ac:dyDescent="0.25">
      <c r="G156" s="18">
        <v>3.85</v>
      </c>
      <c r="H156" s="18">
        <f>'MV-101 (1962)'!L157</f>
        <v>0.08</v>
      </c>
      <c r="I156" s="18">
        <f>'PGS-1 (1968)'!L157</f>
        <v>5.3694611468818702E-3</v>
      </c>
      <c r="J156" s="18">
        <f>'PDS-1 (1974)'!L157</f>
        <v>7.0129870129870143E-3</v>
      </c>
      <c r="K156" s="18">
        <f>'NCSR-94 (1994)'!L157</f>
        <v>3.5144633003050513E-2</v>
      </c>
      <c r="L156" s="18">
        <f>'NCSE-02 (2002)'!L157</f>
        <v>4.2032315844155843E-2</v>
      </c>
      <c r="M156" s="18">
        <f>'EC8 (2004)'!L157</f>
        <v>6.43501818111293E-3</v>
      </c>
    </row>
    <row r="157" spans="7:13" x14ac:dyDescent="0.25">
      <c r="G157" s="18">
        <v>3.875</v>
      </c>
      <c r="H157" s="18">
        <f>'MV-101 (1962)'!L158</f>
        <v>0.08</v>
      </c>
      <c r="I157" s="18">
        <f>'PGS-1 (1968)'!L158</f>
        <v>5.3233219706854493E-3</v>
      </c>
      <c r="J157" s="18">
        <f>'PDS-1 (1974)'!L158</f>
        <v>6.967741935483873E-3</v>
      </c>
      <c r="K157" s="18">
        <f>'NCSR-94 (1994)'!L158</f>
        <v>3.4917893435288894E-2</v>
      </c>
      <c r="L157" s="18">
        <f>'NCSE-02 (2002)'!L158</f>
        <v>4.1761139612903231E-2</v>
      </c>
      <c r="M157" s="18">
        <f>'EC8 (2004)'!L158</f>
        <v>6.3522535352039233E-3</v>
      </c>
    </row>
    <row r="158" spans="7:13" x14ac:dyDescent="0.25">
      <c r="G158" s="18">
        <v>3.9</v>
      </c>
      <c r="H158" s="18">
        <f>'MV-101 (1962)'!L159</f>
        <v>0.08</v>
      </c>
      <c r="I158" s="18">
        <f>'PGS-1 (1968)'!L159</f>
        <v>5.277872171218838E-3</v>
      </c>
      <c r="J158" s="18">
        <f>'PDS-1 (1974)'!L159</f>
        <v>6.923076923076925E-3</v>
      </c>
      <c r="K158" s="18">
        <f>'NCSR-94 (1994)'!L159</f>
        <v>3.469406078506268E-2</v>
      </c>
      <c r="L158" s="18">
        <f>'NCSE-02 (2002)'!L159</f>
        <v>4.1493440000000006E-2</v>
      </c>
      <c r="M158" s="18">
        <f>'EC8 (2004)'!L159</f>
        <v>6.2710754102265889E-3</v>
      </c>
    </row>
    <row r="159" spans="7:13" x14ac:dyDescent="0.25">
      <c r="G159" s="18">
        <v>3.9249999999999998</v>
      </c>
      <c r="H159" s="18">
        <f>'MV-101 (1962)'!L160</f>
        <v>0.08</v>
      </c>
      <c r="I159" s="18">
        <f>'PGS-1 (1968)'!L160</f>
        <v>5.2330971276265846E-3</v>
      </c>
      <c r="J159" s="18">
        <f>'PDS-1 (1974)'!L160</f>
        <v>6.8789808917197465E-3</v>
      </c>
      <c r="K159" s="18">
        <f>'NCSR-94 (1994)'!L160</f>
        <v>3.4473079506176937E-2</v>
      </c>
      <c r="L159" s="18">
        <f>'NCSE-02 (2002)'!L160</f>
        <v>4.1229150573248413E-2</v>
      </c>
      <c r="M159" s="18">
        <f>'EC8 (2004)'!L160</f>
        <v>6.1914435142713404E-3</v>
      </c>
    </row>
    <row r="160" spans="7:13" x14ac:dyDescent="0.25">
      <c r="G160" s="18">
        <v>3.95</v>
      </c>
      <c r="H160" s="18">
        <f>'MV-101 (1962)'!L161</f>
        <v>0.08</v>
      </c>
      <c r="I160" s="18">
        <f>'PGS-1 (1968)'!L161</f>
        <v>5.1889826196222224E-3</v>
      </c>
      <c r="J160" s="18">
        <f>'PDS-1 (1974)'!L161</f>
        <v>6.8354430379746842E-3</v>
      </c>
      <c r="K160" s="18">
        <f>'NCSR-94 (1994)'!L161</f>
        <v>3.4254895458669485E-2</v>
      </c>
      <c r="L160" s="18">
        <f>'NCSE-02 (2002)'!L161</f>
        <v>4.0968206582278482E-2</v>
      </c>
      <c r="M160" s="18">
        <f>'EC8 (2004)'!L161</f>
        <v>6.1133188264410453E-3</v>
      </c>
    </row>
    <row r="161" spans="7:13" x14ac:dyDescent="0.25">
      <c r="G161" s="18">
        <v>3.9750000000000001</v>
      </c>
      <c r="H161" s="18">
        <f>'MV-101 (1962)'!L162</f>
        <v>0.08</v>
      </c>
      <c r="I161" s="18">
        <f>'PGS-1 (1968)'!L162</f>
        <v>5.1455148140661473E-3</v>
      </c>
      <c r="J161" s="18">
        <f>'PDS-1 (1974)'!L162</f>
        <v>6.7924528301886809E-3</v>
      </c>
      <c r="K161" s="18">
        <f>'NCSR-94 (1994)'!L162</f>
        <v>3.4039455864589806E-2</v>
      </c>
      <c r="L161" s="18">
        <f>'NCSE-02 (2002)'!L162</f>
        <v>4.0710544905660374E-2</v>
      </c>
      <c r="M161" s="18">
        <f>'EC8 (2004)'!L162</f>
        <v>6.0366635490397644E-3</v>
      </c>
    </row>
    <row r="162" spans="7:13" x14ac:dyDescent="0.25">
      <c r="G162" s="18">
        <v>4</v>
      </c>
      <c r="H162" s="18">
        <f>'MV-101 (1962)'!L163</f>
        <v>0.08</v>
      </c>
      <c r="I162" s="18">
        <f>'PGS-1 (1968)'!L163</f>
        <v>5.1026802520742374E-3</v>
      </c>
      <c r="J162" s="18">
        <f>'PDS-1 (1974)'!L163</f>
        <v>6.7500000000000017E-3</v>
      </c>
      <c r="K162" s="18">
        <f>'NCSR-94 (1994)'!L163</f>
        <v>3.3826709265436114E-2</v>
      </c>
      <c r="L162" s="18">
        <f>'NCSE-02 (2002)'!L163</f>
        <v>4.0456104E-2</v>
      </c>
      <c r="M162" s="18">
        <f>'EC8 (2004)'!L163</f>
        <v>5.9614410618466507E-3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Normal="100" workbookViewId="0">
      <selection activeCell="M6" sqref="M6"/>
    </sheetView>
  </sheetViews>
  <sheetFormatPr baseColWidth="10" defaultRowHeight="15" x14ac:dyDescent="0.25"/>
  <sheetData>
    <row r="1" spans="1:13" x14ac:dyDescent="0.25">
      <c r="A1" t="s">
        <v>156</v>
      </c>
      <c r="H1" t="s">
        <v>162</v>
      </c>
      <c r="K1" s="1">
        <f>1/K5</f>
        <v>1.2738111341232845</v>
      </c>
      <c r="M1">
        <v>0</v>
      </c>
    </row>
    <row r="2" spans="1:13" x14ac:dyDescent="0.25">
      <c r="A2" t="s">
        <v>157</v>
      </c>
      <c r="B2" t="s">
        <v>158</v>
      </c>
      <c r="C2" t="s">
        <v>159</v>
      </c>
      <c r="D2" t="s">
        <v>160</v>
      </c>
      <c r="E2" t="s">
        <v>161</v>
      </c>
      <c r="I2" t="s">
        <v>163</v>
      </c>
      <c r="J2" t="s">
        <v>164</v>
      </c>
      <c r="K2" s="1">
        <f>1/K44</f>
        <v>1.0190489072986277</v>
      </c>
      <c r="M2">
        <v>1</v>
      </c>
    </row>
    <row r="3" spans="1:13" x14ac:dyDescent="0.25">
      <c r="A3">
        <v>0</v>
      </c>
      <c r="B3">
        <f>aux!G30/1.25</f>
        <v>0.8</v>
      </c>
      <c r="C3">
        <f>aux!G31/1.25</f>
        <v>1.04</v>
      </c>
      <c r="D3">
        <f>aux!G32/1.25</f>
        <v>1.28</v>
      </c>
      <c r="E3">
        <f>aux!G33/1.25</f>
        <v>1.6</v>
      </c>
      <c r="H3" t="s">
        <v>63</v>
      </c>
      <c r="I3" t="s">
        <v>101</v>
      </c>
      <c r="J3" t="s">
        <v>101</v>
      </c>
      <c r="K3" t="s">
        <v>22</v>
      </c>
      <c r="L3" t="s">
        <v>22</v>
      </c>
    </row>
    <row r="4" spans="1:13" x14ac:dyDescent="0.25">
      <c r="A4">
        <v>0.1</v>
      </c>
      <c r="B4">
        <f>B3</f>
        <v>0.8</v>
      </c>
      <c r="C4">
        <f t="shared" ref="C4:E4" si="0">C3</f>
        <v>1.04</v>
      </c>
      <c r="D4">
        <f t="shared" si="0"/>
        <v>1.28</v>
      </c>
      <c r="E4">
        <f t="shared" si="0"/>
        <v>1.6</v>
      </c>
      <c r="H4" s="18">
        <v>0</v>
      </c>
      <c r="I4" s="18">
        <f>H4*(475/500)^(1/EXP(1))*MIN(MAX(0.8,0.8+2/3*(H4*1-0.1)),1)</f>
        <v>0</v>
      </c>
      <c r="J4" s="18">
        <f>H4*(475/500)^(1/EXP(1))*MIN(MAX(0.8,0.8+2/3*(H4*1.3-0.1)),1)</f>
        <v>0</v>
      </c>
      <c r="K4" s="18" t="e">
        <f>I4/H4</f>
        <v>#DIV/0!</v>
      </c>
      <c r="L4" s="18" t="e">
        <f>J4/H4</f>
        <v>#DIV/0!</v>
      </c>
    </row>
    <row r="5" spans="1:13" x14ac:dyDescent="0.25">
      <c r="A5">
        <v>0.4</v>
      </c>
      <c r="B5">
        <f>1</f>
        <v>1</v>
      </c>
      <c r="C5">
        <f>1</f>
        <v>1</v>
      </c>
      <c r="D5">
        <f>1</f>
        <v>1</v>
      </c>
      <c r="E5">
        <f>1</f>
        <v>1</v>
      </c>
      <c r="H5" s="18">
        <v>0.01</v>
      </c>
      <c r="I5" s="18">
        <f t="shared" ref="I5:I68" si="1">H5*(475/500)^(1/EXP(1))*MIN(MAX(0.8,0.8+2/3*(H5*1-0.1)),1)</f>
        <v>7.8504573653947664E-3</v>
      </c>
      <c r="J5" s="18">
        <f t="shared" ref="J5:J68" si="2">H5*(475/500)^(1/EXP(1))*MIN(MAX(0.8,0.8+2/3*(H5*1.3-0.1)),1)</f>
        <v>7.8504573653947664E-3</v>
      </c>
      <c r="K5" s="18">
        <f t="shared" ref="K5:K68" si="3">I5/H5</f>
        <v>0.78504573653947662</v>
      </c>
      <c r="L5" s="18">
        <f t="shared" ref="L5:L68" si="4">J5/H5</f>
        <v>0.78504573653947662</v>
      </c>
    </row>
    <row r="6" spans="1:13" x14ac:dyDescent="0.25">
      <c r="A6">
        <v>1</v>
      </c>
      <c r="B6">
        <f>1</f>
        <v>1</v>
      </c>
      <c r="C6">
        <f>1</f>
        <v>1</v>
      </c>
      <c r="D6">
        <f>1</f>
        <v>1</v>
      </c>
      <c r="E6">
        <f>1</f>
        <v>1</v>
      </c>
      <c r="H6" s="18">
        <v>0.02</v>
      </c>
      <c r="I6" s="18">
        <f t="shared" si="1"/>
        <v>1.5700914730789533E-2</v>
      </c>
      <c r="J6" s="18">
        <f t="shared" si="2"/>
        <v>1.5700914730789533E-2</v>
      </c>
      <c r="K6" s="18">
        <f t="shared" si="3"/>
        <v>0.78504573653947662</v>
      </c>
      <c r="L6" s="18">
        <f t="shared" si="4"/>
        <v>0.78504573653947662</v>
      </c>
    </row>
    <row r="7" spans="1:13" x14ac:dyDescent="0.25">
      <c r="H7" s="18">
        <v>0.03</v>
      </c>
      <c r="I7" s="18">
        <f t="shared" si="1"/>
        <v>2.3551372096184298E-2</v>
      </c>
      <c r="J7" s="18">
        <f t="shared" si="2"/>
        <v>2.3551372096184298E-2</v>
      </c>
      <c r="K7" s="18">
        <f t="shared" si="3"/>
        <v>0.78504573653947662</v>
      </c>
      <c r="L7" s="18">
        <f t="shared" si="4"/>
        <v>0.78504573653947662</v>
      </c>
    </row>
    <row r="8" spans="1:13" x14ac:dyDescent="0.25">
      <c r="H8" s="18">
        <v>0.04</v>
      </c>
      <c r="I8" s="18">
        <f t="shared" si="1"/>
        <v>3.1401829461579066E-2</v>
      </c>
      <c r="J8" s="18">
        <f t="shared" si="2"/>
        <v>3.1401829461579066E-2</v>
      </c>
      <c r="K8" s="18">
        <f t="shared" si="3"/>
        <v>0.78504573653947662</v>
      </c>
      <c r="L8" s="18">
        <f t="shared" si="4"/>
        <v>0.78504573653947662</v>
      </c>
    </row>
    <row r="9" spans="1:13" x14ac:dyDescent="0.25">
      <c r="H9" s="18">
        <v>0.05</v>
      </c>
      <c r="I9" s="18">
        <f t="shared" si="1"/>
        <v>3.9252286826973834E-2</v>
      </c>
      <c r="J9" s="18">
        <f t="shared" si="2"/>
        <v>3.9252286826973834E-2</v>
      </c>
      <c r="K9" s="18">
        <f t="shared" si="3"/>
        <v>0.78504573653947662</v>
      </c>
      <c r="L9" s="18">
        <f t="shared" si="4"/>
        <v>0.78504573653947662</v>
      </c>
    </row>
    <row r="10" spans="1:13" x14ac:dyDescent="0.25">
      <c r="H10" s="18">
        <v>0.06</v>
      </c>
      <c r="I10" s="18">
        <f t="shared" si="1"/>
        <v>4.7102744192368595E-2</v>
      </c>
      <c r="J10" s="18">
        <f t="shared" si="2"/>
        <v>4.7102744192368595E-2</v>
      </c>
      <c r="K10" s="18">
        <f t="shared" si="3"/>
        <v>0.78504573653947662</v>
      </c>
      <c r="L10" s="18">
        <f t="shared" si="4"/>
        <v>0.78504573653947662</v>
      </c>
    </row>
    <row r="11" spans="1:13" x14ac:dyDescent="0.25">
      <c r="H11" s="18">
        <v>7.0000000000000007E-2</v>
      </c>
      <c r="I11" s="18">
        <f t="shared" si="1"/>
        <v>5.495320155776337E-2</v>
      </c>
      <c r="J11" s="18">
        <f t="shared" si="2"/>
        <v>5.495320155776337E-2</v>
      </c>
      <c r="K11" s="18">
        <f t="shared" si="3"/>
        <v>0.78504573653947662</v>
      </c>
      <c r="L11" s="18">
        <f t="shared" si="4"/>
        <v>0.78504573653947662</v>
      </c>
    </row>
    <row r="12" spans="1:13" x14ac:dyDescent="0.25">
      <c r="H12" s="18">
        <v>0.08</v>
      </c>
      <c r="I12" s="18">
        <f t="shared" si="1"/>
        <v>6.2803658923158132E-2</v>
      </c>
      <c r="J12" s="18">
        <f t="shared" si="2"/>
        <v>6.3013004452901991E-2</v>
      </c>
      <c r="K12" s="18">
        <f t="shared" si="3"/>
        <v>0.78504573653947662</v>
      </c>
      <c r="L12" s="18">
        <f t="shared" si="4"/>
        <v>0.78766255566127485</v>
      </c>
    </row>
    <row r="13" spans="1:13" x14ac:dyDescent="0.25">
      <c r="H13" s="18">
        <v>0.09</v>
      </c>
      <c r="I13" s="18">
        <f t="shared" si="1"/>
        <v>7.0654116288552893E-2</v>
      </c>
      <c r="J13" s="18">
        <f t="shared" si="2"/>
        <v>7.1655049602640727E-2</v>
      </c>
      <c r="K13" s="18">
        <f t="shared" si="3"/>
        <v>0.78504573653947662</v>
      </c>
      <c r="L13" s="18">
        <f t="shared" si="4"/>
        <v>0.79616721780711919</v>
      </c>
    </row>
    <row r="14" spans="1:13" x14ac:dyDescent="0.25">
      <c r="H14" s="18">
        <v>0.1</v>
      </c>
      <c r="I14" s="18">
        <f t="shared" si="1"/>
        <v>7.8504573653947668E-2</v>
      </c>
      <c r="J14" s="18">
        <f t="shared" si="2"/>
        <v>8.0467187995296355E-2</v>
      </c>
      <c r="K14" s="18">
        <f t="shared" si="3"/>
        <v>0.78504573653947662</v>
      </c>
      <c r="L14" s="18">
        <f t="shared" si="4"/>
        <v>0.80467187995296352</v>
      </c>
    </row>
    <row r="15" spans="1:13" x14ac:dyDescent="0.25">
      <c r="H15" s="18">
        <v>0.11</v>
      </c>
      <c r="I15" s="18">
        <f t="shared" si="1"/>
        <v>8.7074656277836948E-2</v>
      </c>
      <c r="J15" s="18">
        <f t="shared" si="2"/>
        <v>8.9449419630868859E-2</v>
      </c>
      <c r="K15" s="18">
        <f t="shared" si="3"/>
        <v>0.79158778434397226</v>
      </c>
      <c r="L15" s="18">
        <f t="shared" si="4"/>
        <v>0.81317654209880785</v>
      </c>
    </row>
    <row r="16" spans="1:13" x14ac:dyDescent="0.25">
      <c r="H16" s="18">
        <v>0.12</v>
      </c>
      <c r="I16" s="18">
        <f t="shared" si="1"/>
        <v>9.5775579857816137E-2</v>
      </c>
      <c r="J16" s="18">
        <f t="shared" si="2"/>
        <v>9.8601744509358255E-2</v>
      </c>
      <c r="K16" s="18">
        <f t="shared" si="3"/>
        <v>0.79812983214846789</v>
      </c>
      <c r="L16" s="18">
        <f t="shared" si="4"/>
        <v>0.82168120424465219</v>
      </c>
    </row>
    <row r="17" spans="8:12" x14ac:dyDescent="0.25">
      <c r="H17" s="18">
        <v>0.13</v>
      </c>
      <c r="I17" s="18">
        <f t="shared" si="1"/>
        <v>0.10460734439388525</v>
      </c>
      <c r="J17" s="18">
        <f t="shared" si="2"/>
        <v>0.10792416263076454</v>
      </c>
      <c r="K17" s="18">
        <f t="shared" si="3"/>
        <v>0.80467187995296341</v>
      </c>
      <c r="L17" s="18">
        <f t="shared" si="4"/>
        <v>0.83018586639049641</v>
      </c>
    </row>
    <row r="18" spans="8:12" x14ac:dyDescent="0.25">
      <c r="H18" s="18">
        <v>0.14000000000000001</v>
      </c>
      <c r="I18" s="18">
        <f t="shared" si="1"/>
        <v>0.11356994988604428</v>
      </c>
      <c r="J18" s="18">
        <f t="shared" si="2"/>
        <v>0.11741667399508772</v>
      </c>
      <c r="K18" s="18">
        <f t="shared" si="3"/>
        <v>0.81121392775745904</v>
      </c>
      <c r="L18" s="18">
        <f t="shared" si="4"/>
        <v>0.83869052853634074</v>
      </c>
    </row>
    <row r="19" spans="8:12" x14ac:dyDescent="0.25">
      <c r="H19" s="18">
        <v>0.15</v>
      </c>
      <c r="I19" s="18">
        <f t="shared" si="1"/>
        <v>0.12266339633429323</v>
      </c>
      <c r="J19" s="18">
        <f t="shared" si="2"/>
        <v>0.12707927860232779</v>
      </c>
      <c r="K19" s="18">
        <f t="shared" si="3"/>
        <v>0.8177559755619549</v>
      </c>
      <c r="L19" s="18">
        <f t="shared" si="4"/>
        <v>0.8471951906821853</v>
      </c>
    </row>
    <row r="20" spans="8:12" x14ac:dyDescent="0.25">
      <c r="H20" s="18">
        <v>0.16</v>
      </c>
      <c r="I20" s="18">
        <f t="shared" si="1"/>
        <v>0.13188768373863208</v>
      </c>
      <c r="J20" s="18">
        <f t="shared" si="2"/>
        <v>0.13691197645248473</v>
      </c>
      <c r="K20" s="18">
        <f t="shared" si="3"/>
        <v>0.82429802336645042</v>
      </c>
      <c r="L20" s="18">
        <f t="shared" si="4"/>
        <v>0.85569985282802963</v>
      </c>
    </row>
    <row r="21" spans="8:12" x14ac:dyDescent="0.25">
      <c r="H21" s="18">
        <v>0.17</v>
      </c>
      <c r="I21" s="18">
        <f t="shared" si="1"/>
        <v>0.14124281209906084</v>
      </c>
      <c r="J21" s="18">
        <f t="shared" si="2"/>
        <v>0.14691476754555857</v>
      </c>
      <c r="K21" s="18">
        <f t="shared" si="3"/>
        <v>0.83084007117094605</v>
      </c>
      <c r="L21" s="18">
        <f t="shared" si="4"/>
        <v>0.86420451497387385</v>
      </c>
    </row>
    <row r="22" spans="8:12" x14ac:dyDescent="0.25">
      <c r="H22" s="18">
        <v>0.18</v>
      </c>
      <c r="I22" s="18">
        <f t="shared" si="1"/>
        <v>0.15072878141557952</v>
      </c>
      <c r="J22" s="18">
        <f t="shared" si="2"/>
        <v>0.15708765188154927</v>
      </c>
      <c r="K22" s="18">
        <f t="shared" si="3"/>
        <v>0.83738211897544179</v>
      </c>
      <c r="L22" s="18">
        <f t="shared" si="4"/>
        <v>0.87270917711971818</v>
      </c>
    </row>
    <row r="23" spans="8:12" x14ac:dyDescent="0.25">
      <c r="H23" s="18">
        <v>0.19</v>
      </c>
      <c r="I23" s="18">
        <f t="shared" si="1"/>
        <v>0.1603455916881881</v>
      </c>
      <c r="J23" s="18">
        <f t="shared" si="2"/>
        <v>0.16743062946045686</v>
      </c>
      <c r="K23" s="18">
        <f t="shared" si="3"/>
        <v>0.84392416677993731</v>
      </c>
      <c r="L23" s="18">
        <f t="shared" si="4"/>
        <v>0.8812138392655624</v>
      </c>
    </row>
    <row r="24" spans="8:12" x14ac:dyDescent="0.25">
      <c r="H24" s="18">
        <v>0.2</v>
      </c>
      <c r="I24" s="18">
        <f t="shared" si="1"/>
        <v>0.1700932429168866</v>
      </c>
      <c r="J24" s="18">
        <f t="shared" si="2"/>
        <v>0.17794370028228138</v>
      </c>
      <c r="K24" s="18">
        <f t="shared" si="3"/>
        <v>0.85046621458443294</v>
      </c>
      <c r="L24" s="18">
        <f t="shared" si="4"/>
        <v>0.88971850141140685</v>
      </c>
    </row>
    <row r="25" spans="8:12" x14ac:dyDescent="0.25">
      <c r="H25" s="18">
        <v>0.21</v>
      </c>
      <c r="I25" s="18">
        <f t="shared" si="1"/>
        <v>0.179971735101675</v>
      </c>
      <c r="J25" s="18">
        <f t="shared" si="2"/>
        <v>0.18862686434702272</v>
      </c>
      <c r="K25" s="18">
        <f t="shared" si="3"/>
        <v>0.85700826238892858</v>
      </c>
      <c r="L25" s="18">
        <f t="shared" si="4"/>
        <v>0.89822316355725107</v>
      </c>
    </row>
    <row r="26" spans="8:12" x14ac:dyDescent="0.25">
      <c r="H26" s="18">
        <v>0.22</v>
      </c>
      <c r="I26" s="18">
        <f t="shared" si="1"/>
        <v>0.18998106824255331</v>
      </c>
      <c r="J26" s="18">
        <f t="shared" si="2"/>
        <v>0.19948012165468101</v>
      </c>
      <c r="K26" s="18">
        <f t="shared" si="3"/>
        <v>0.8635503101934241</v>
      </c>
      <c r="L26" s="18">
        <f t="shared" si="4"/>
        <v>0.90672782570309551</v>
      </c>
    </row>
    <row r="27" spans="8:12" x14ac:dyDescent="0.25">
      <c r="H27" s="18">
        <v>0.23</v>
      </c>
      <c r="I27" s="18">
        <f t="shared" si="1"/>
        <v>0.20012124233952158</v>
      </c>
      <c r="J27" s="18">
        <f t="shared" si="2"/>
        <v>0.21050347220525617</v>
      </c>
      <c r="K27" s="18">
        <f t="shared" si="3"/>
        <v>0.87009235799791984</v>
      </c>
      <c r="L27" s="18">
        <f t="shared" si="4"/>
        <v>0.91523248784893985</v>
      </c>
    </row>
    <row r="28" spans="8:12" x14ac:dyDescent="0.25">
      <c r="H28" s="18">
        <v>0.24</v>
      </c>
      <c r="I28" s="18">
        <f t="shared" si="1"/>
        <v>0.21039225739257969</v>
      </c>
      <c r="J28" s="18">
        <f t="shared" si="2"/>
        <v>0.22169691599874816</v>
      </c>
      <c r="K28" s="18">
        <f t="shared" si="3"/>
        <v>0.87663440580241536</v>
      </c>
      <c r="L28" s="18">
        <f t="shared" si="4"/>
        <v>0.92373714999478407</v>
      </c>
    </row>
    <row r="29" spans="8:12" x14ac:dyDescent="0.25">
      <c r="H29" s="18">
        <v>0.25</v>
      </c>
      <c r="I29" s="18">
        <f t="shared" si="1"/>
        <v>0.22079411340172778</v>
      </c>
      <c r="J29" s="18">
        <f t="shared" si="2"/>
        <v>0.23306045303515713</v>
      </c>
      <c r="K29" s="18">
        <f t="shared" si="3"/>
        <v>0.8831764536069111</v>
      </c>
      <c r="L29" s="18">
        <f t="shared" si="4"/>
        <v>0.93224181214062851</v>
      </c>
    </row>
    <row r="30" spans="8:12" x14ac:dyDescent="0.25">
      <c r="H30" s="18">
        <v>0.26</v>
      </c>
      <c r="I30" s="18">
        <f t="shared" si="1"/>
        <v>0.23132681036696576</v>
      </c>
      <c r="J30" s="18">
        <f t="shared" si="2"/>
        <v>0.24459408331448293</v>
      </c>
      <c r="K30" s="18">
        <f t="shared" si="3"/>
        <v>0.88971850141140674</v>
      </c>
      <c r="L30" s="18">
        <f t="shared" si="4"/>
        <v>0.94074647428647273</v>
      </c>
    </row>
    <row r="31" spans="8:12" x14ac:dyDescent="0.25">
      <c r="H31" s="18">
        <v>0.27</v>
      </c>
      <c r="I31" s="18">
        <f t="shared" si="1"/>
        <v>0.24199034828829369</v>
      </c>
      <c r="J31" s="18">
        <f t="shared" si="2"/>
        <v>0.25629780683672565</v>
      </c>
      <c r="K31" s="18">
        <f t="shared" si="3"/>
        <v>0.89626054921590248</v>
      </c>
      <c r="L31" s="18">
        <f t="shared" si="4"/>
        <v>0.94925113643231718</v>
      </c>
    </row>
    <row r="32" spans="8:12" x14ac:dyDescent="0.25">
      <c r="H32" s="18">
        <v>0.28000000000000003</v>
      </c>
      <c r="I32" s="18">
        <f t="shared" si="1"/>
        <v>0.25278472716571149</v>
      </c>
      <c r="J32" s="18">
        <f t="shared" si="2"/>
        <v>0.26817162360188523</v>
      </c>
      <c r="K32" s="18">
        <f t="shared" si="3"/>
        <v>0.90280259702039811</v>
      </c>
      <c r="L32" s="18">
        <f t="shared" si="4"/>
        <v>0.95775579857816151</v>
      </c>
    </row>
    <row r="33" spans="8:12" x14ac:dyDescent="0.25">
      <c r="H33" s="18">
        <v>0.28999999999999998</v>
      </c>
      <c r="I33" s="18">
        <f t="shared" si="1"/>
        <v>0.26370994699921918</v>
      </c>
      <c r="J33" s="18">
        <f t="shared" si="2"/>
        <v>0.28021553360996165</v>
      </c>
      <c r="K33" s="18">
        <f t="shared" si="3"/>
        <v>0.90934464482489374</v>
      </c>
      <c r="L33" s="18">
        <f t="shared" si="4"/>
        <v>0.96626046072400573</v>
      </c>
    </row>
    <row r="34" spans="8:12" x14ac:dyDescent="0.25">
      <c r="H34" s="18">
        <v>0.3</v>
      </c>
      <c r="I34" s="18">
        <f t="shared" si="1"/>
        <v>0.27476600778881682</v>
      </c>
      <c r="J34" s="18">
        <f t="shared" si="2"/>
        <v>0.29242953686095507</v>
      </c>
      <c r="K34" s="18">
        <f t="shared" si="3"/>
        <v>0.91588669262938949</v>
      </c>
      <c r="L34" s="18">
        <f t="shared" si="4"/>
        <v>0.97476512286985029</v>
      </c>
    </row>
    <row r="35" spans="8:12" x14ac:dyDescent="0.25">
      <c r="H35" s="18">
        <v>0.31</v>
      </c>
      <c r="I35" s="18">
        <f t="shared" si="1"/>
        <v>0.28595290953450436</v>
      </c>
      <c r="J35" s="18">
        <f t="shared" si="2"/>
        <v>0.30420522290904717</v>
      </c>
      <c r="K35" s="18">
        <f t="shared" si="3"/>
        <v>0.92242874043388501</v>
      </c>
      <c r="L35" s="18">
        <f t="shared" si="4"/>
        <v>0.9813071706743457</v>
      </c>
    </row>
    <row r="36" spans="8:12" x14ac:dyDescent="0.25">
      <c r="H36" s="18">
        <v>0.32</v>
      </c>
      <c r="I36" s="18">
        <f t="shared" si="1"/>
        <v>0.2972706522362818</v>
      </c>
      <c r="J36" s="18">
        <f t="shared" si="2"/>
        <v>0.31401829461579062</v>
      </c>
      <c r="K36" s="18">
        <f t="shared" si="3"/>
        <v>0.92897078823838064</v>
      </c>
      <c r="L36" s="18">
        <f t="shared" si="4"/>
        <v>0.9813071706743457</v>
      </c>
    </row>
    <row r="37" spans="8:12" x14ac:dyDescent="0.25">
      <c r="H37" s="18">
        <v>0.33</v>
      </c>
      <c r="I37" s="18">
        <f t="shared" si="1"/>
        <v>0.30871923589414918</v>
      </c>
      <c r="J37" s="18">
        <f t="shared" si="2"/>
        <v>0.32383136632253412</v>
      </c>
      <c r="K37" s="18">
        <f t="shared" si="3"/>
        <v>0.93551283604287627</v>
      </c>
      <c r="L37" s="18">
        <f t="shared" si="4"/>
        <v>0.98130717067434581</v>
      </c>
    </row>
    <row r="38" spans="8:12" x14ac:dyDescent="0.25">
      <c r="H38" s="18">
        <v>0.34</v>
      </c>
      <c r="I38" s="18">
        <f t="shared" si="1"/>
        <v>0.32029866050810651</v>
      </c>
      <c r="J38" s="18">
        <f t="shared" si="2"/>
        <v>0.33364443802927757</v>
      </c>
      <c r="K38" s="18">
        <f t="shared" si="3"/>
        <v>0.94205488384737202</v>
      </c>
      <c r="L38" s="18">
        <f t="shared" si="4"/>
        <v>0.9813071706743457</v>
      </c>
    </row>
    <row r="39" spans="8:12" x14ac:dyDescent="0.25">
      <c r="H39" s="18">
        <v>0.35</v>
      </c>
      <c r="I39" s="18">
        <f t="shared" si="1"/>
        <v>0.33200892607815358</v>
      </c>
      <c r="J39" s="18">
        <f t="shared" si="2"/>
        <v>0.34345750973602096</v>
      </c>
      <c r="K39" s="18">
        <f t="shared" si="3"/>
        <v>0.94859693165186743</v>
      </c>
      <c r="L39" s="18">
        <f t="shared" si="4"/>
        <v>0.9813071706743457</v>
      </c>
    </row>
    <row r="40" spans="8:12" x14ac:dyDescent="0.25">
      <c r="H40" s="18">
        <v>0.36</v>
      </c>
      <c r="I40" s="18">
        <f t="shared" si="1"/>
        <v>0.34385003260429076</v>
      </c>
      <c r="J40" s="18">
        <f t="shared" si="2"/>
        <v>0.35327058144276446</v>
      </c>
      <c r="K40" s="18">
        <f t="shared" si="3"/>
        <v>0.95513897945636328</v>
      </c>
      <c r="L40" s="18">
        <f t="shared" si="4"/>
        <v>0.98130717067434581</v>
      </c>
    </row>
    <row r="41" spans="8:12" x14ac:dyDescent="0.25">
      <c r="H41" s="18">
        <v>0.37</v>
      </c>
      <c r="I41" s="18">
        <f t="shared" si="1"/>
        <v>0.35582198008651778</v>
      </c>
      <c r="J41" s="18">
        <f t="shared" si="2"/>
        <v>0.36308365314950791</v>
      </c>
      <c r="K41" s="18">
        <f t="shared" si="3"/>
        <v>0.96168102726085891</v>
      </c>
      <c r="L41" s="18">
        <f t="shared" si="4"/>
        <v>0.9813071706743457</v>
      </c>
    </row>
    <row r="42" spans="8:12" x14ac:dyDescent="0.25">
      <c r="H42" s="18">
        <v>0.38</v>
      </c>
      <c r="I42" s="18">
        <f t="shared" si="1"/>
        <v>0.36792476852483469</v>
      </c>
      <c r="J42" s="18">
        <f t="shared" si="2"/>
        <v>0.37289672485625136</v>
      </c>
      <c r="K42" s="18">
        <f t="shared" si="3"/>
        <v>0.96822307506535443</v>
      </c>
      <c r="L42" s="18">
        <f t="shared" si="4"/>
        <v>0.9813071706743457</v>
      </c>
    </row>
    <row r="43" spans="8:12" x14ac:dyDescent="0.25">
      <c r="H43" s="18">
        <v>0.39</v>
      </c>
      <c r="I43" s="18">
        <f t="shared" si="1"/>
        <v>0.38015839791924155</v>
      </c>
      <c r="J43" s="18">
        <f t="shared" si="2"/>
        <v>0.38270979656299481</v>
      </c>
      <c r="K43" s="18">
        <f t="shared" si="3"/>
        <v>0.97476512286985006</v>
      </c>
      <c r="L43" s="18">
        <f t="shared" si="4"/>
        <v>0.98130717067434559</v>
      </c>
    </row>
    <row r="44" spans="8:12" x14ac:dyDescent="0.25">
      <c r="H44" s="18">
        <v>0.4</v>
      </c>
      <c r="I44" s="18">
        <f t="shared" si="1"/>
        <v>0.39252286826973831</v>
      </c>
      <c r="J44" s="18">
        <f t="shared" si="2"/>
        <v>0.39252286826973831</v>
      </c>
      <c r="K44" s="18">
        <f t="shared" si="3"/>
        <v>0.9813071706743457</v>
      </c>
      <c r="L44" s="18">
        <f t="shared" si="4"/>
        <v>0.9813071706743457</v>
      </c>
    </row>
    <row r="45" spans="8:12" x14ac:dyDescent="0.25">
      <c r="H45" s="18">
        <v>0.41</v>
      </c>
      <c r="I45" s="18">
        <f t="shared" si="1"/>
        <v>0.4023359399764817</v>
      </c>
      <c r="J45" s="18">
        <f t="shared" si="2"/>
        <v>0.4023359399764817</v>
      </c>
      <c r="K45" s="18">
        <f t="shared" si="3"/>
        <v>0.9813071706743457</v>
      </c>
      <c r="L45" s="18">
        <f t="shared" si="4"/>
        <v>0.9813071706743457</v>
      </c>
    </row>
    <row r="46" spans="8:12" x14ac:dyDescent="0.25">
      <c r="H46" s="18">
        <v>0.42</v>
      </c>
      <c r="I46" s="18">
        <f t="shared" si="1"/>
        <v>0.41214901168322515</v>
      </c>
      <c r="J46" s="18">
        <f t="shared" si="2"/>
        <v>0.41214901168322515</v>
      </c>
      <c r="K46" s="18">
        <f t="shared" si="3"/>
        <v>0.98130717067434559</v>
      </c>
      <c r="L46" s="18">
        <f t="shared" si="4"/>
        <v>0.98130717067434559</v>
      </c>
    </row>
    <row r="47" spans="8:12" x14ac:dyDescent="0.25">
      <c r="H47" s="18">
        <v>0.43</v>
      </c>
      <c r="I47" s="18">
        <f t="shared" si="1"/>
        <v>0.42196208338996866</v>
      </c>
      <c r="J47" s="18">
        <f t="shared" si="2"/>
        <v>0.42196208338996866</v>
      </c>
      <c r="K47" s="18">
        <f t="shared" si="3"/>
        <v>0.9813071706743457</v>
      </c>
      <c r="L47" s="18">
        <f t="shared" si="4"/>
        <v>0.9813071706743457</v>
      </c>
    </row>
    <row r="48" spans="8:12" x14ac:dyDescent="0.25">
      <c r="H48" s="18">
        <v>0.44</v>
      </c>
      <c r="I48" s="18">
        <f t="shared" si="1"/>
        <v>0.4317751550967121</v>
      </c>
      <c r="J48" s="18">
        <f t="shared" si="2"/>
        <v>0.4317751550967121</v>
      </c>
      <c r="K48" s="18">
        <f t="shared" si="3"/>
        <v>0.9813071706743457</v>
      </c>
      <c r="L48" s="18">
        <f t="shared" si="4"/>
        <v>0.9813071706743457</v>
      </c>
    </row>
    <row r="49" spans="8:12" x14ac:dyDescent="0.25">
      <c r="H49" s="18">
        <v>0.45</v>
      </c>
      <c r="I49" s="18">
        <f t="shared" si="1"/>
        <v>0.44158822680345555</v>
      </c>
      <c r="J49" s="18">
        <f t="shared" si="2"/>
        <v>0.44158822680345555</v>
      </c>
      <c r="K49" s="18">
        <f t="shared" si="3"/>
        <v>0.9813071706743457</v>
      </c>
      <c r="L49" s="18">
        <f t="shared" si="4"/>
        <v>0.9813071706743457</v>
      </c>
    </row>
    <row r="50" spans="8:12" x14ac:dyDescent="0.25">
      <c r="H50" s="18">
        <v>0.46</v>
      </c>
      <c r="I50" s="18">
        <f t="shared" si="1"/>
        <v>0.45140129851019906</v>
      </c>
      <c r="J50" s="18">
        <f t="shared" si="2"/>
        <v>0.45140129851019906</v>
      </c>
      <c r="K50" s="18">
        <f t="shared" si="3"/>
        <v>0.9813071706743457</v>
      </c>
      <c r="L50" s="18">
        <f t="shared" si="4"/>
        <v>0.9813071706743457</v>
      </c>
    </row>
    <row r="51" spans="8:12" x14ac:dyDescent="0.25">
      <c r="H51" s="18">
        <v>0.47</v>
      </c>
      <c r="I51" s="18">
        <f t="shared" si="1"/>
        <v>0.46121437021694245</v>
      </c>
      <c r="J51" s="18">
        <f t="shared" si="2"/>
        <v>0.46121437021694245</v>
      </c>
      <c r="K51" s="18">
        <f t="shared" si="3"/>
        <v>0.9813071706743457</v>
      </c>
      <c r="L51" s="18">
        <f t="shared" si="4"/>
        <v>0.9813071706743457</v>
      </c>
    </row>
    <row r="52" spans="8:12" x14ac:dyDescent="0.25">
      <c r="H52" s="18">
        <v>0.48</v>
      </c>
      <c r="I52" s="18">
        <f t="shared" si="1"/>
        <v>0.4710274419236859</v>
      </c>
      <c r="J52" s="18">
        <f t="shared" si="2"/>
        <v>0.4710274419236859</v>
      </c>
      <c r="K52" s="18">
        <f t="shared" si="3"/>
        <v>0.9813071706743457</v>
      </c>
      <c r="L52" s="18">
        <f t="shared" si="4"/>
        <v>0.9813071706743457</v>
      </c>
    </row>
    <row r="53" spans="8:12" x14ac:dyDescent="0.25">
      <c r="H53" s="18">
        <v>0.49</v>
      </c>
      <c r="I53" s="18">
        <f t="shared" si="1"/>
        <v>0.4808405136304294</v>
      </c>
      <c r="J53" s="18">
        <f t="shared" si="2"/>
        <v>0.4808405136304294</v>
      </c>
      <c r="K53" s="18">
        <f t="shared" si="3"/>
        <v>0.9813071706743457</v>
      </c>
      <c r="L53" s="18">
        <f t="shared" si="4"/>
        <v>0.9813071706743457</v>
      </c>
    </row>
    <row r="54" spans="8:12" x14ac:dyDescent="0.25">
      <c r="H54" s="18">
        <v>0.5</v>
      </c>
      <c r="I54" s="18">
        <f t="shared" si="1"/>
        <v>0.49065358533717285</v>
      </c>
      <c r="J54" s="18">
        <f t="shared" si="2"/>
        <v>0.49065358533717285</v>
      </c>
      <c r="K54" s="18">
        <f t="shared" si="3"/>
        <v>0.9813071706743457</v>
      </c>
      <c r="L54" s="18">
        <f t="shared" si="4"/>
        <v>0.9813071706743457</v>
      </c>
    </row>
    <row r="55" spans="8:12" x14ac:dyDescent="0.25">
      <c r="H55" s="18">
        <v>0.51</v>
      </c>
      <c r="I55" s="18">
        <f t="shared" si="1"/>
        <v>0.50046665704391635</v>
      </c>
      <c r="J55" s="18">
        <f t="shared" si="2"/>
        <v>0.50046665704391635</v>
      </c>
      <c r="K55" s="18">
        <f t="shared" si="3"/>
        <v>0.98130717067434581</v>
      </c>
      <c r="L55" s="18">
        <f t="shared" si="4"/>
        <v>0.98130717067434581</v>
      </c>
    </row>
    <row r="56" spans="8:12" x14ac:dyDescent="0.25">
      <c r="H56" s="18">
        <v>0.52</v>
      </c>
      <c r="I56" s="18">
        <f t="shared" si="1"/>
        <v>0.51027972875065974</v>
      </c>
      <c r="J56" s="18">
        <f t="shared" si="2"/>
        <v>0.51027972875065974</v>
      </c>
      <c r="K56" s="18">
        <f t="shared" si="3"/>
        <v>0.98130717067434559</v>
      </c>
      <c r="L56" s="18">
        <f t="shared" si="4"/>
        <v>0.98130717067434559</v>
      </c>
    </row>
    <row r="57" spans="8:12" x14ac:dyDescent="0.25">
      <c r="H57" s="18">
        <v>0.53</v>
      </c>
      <c r="I57" s="18">
        <f t="shared" si="1"/>
        <v>0.52009280045740325</v>
      </c>
      <c r="J57" s="18">
        <f t="shared" si="2"/>
        <v>0.52009280045740325</v>
      </c>
      <c r="K57" s="18">
        <f t="shared" si="3"/>
        <v>0.9813071706743457</v>
      </c>
      <c r="L57" s="18">
        <f t="shared" si="4"/>
        <v>0.9813071706743457</v>
      </c>
    </row>
    <row r="58" spans="8:12" x14ac:dyDescent="0.25">
      <c r="H58" s="18">
        <v>0.54</v>
      </c>
      <c r="I58" s="18">
        <f t="shared" si="1"/>
        <v>0.52990587216414675</v>
      </c>
      <c r="J58" s="18">
        <f t="shared" si="2"/>
        <v>0.52990587216414675</v>
      </c>
      <c r="K58" s="18">
        <f t="shared" si="3"/>
        <v>0.98130717067434581</v>
      </c>
      <c r="L58" s="18">
        <f t="shared" si="4"/>
        <v>0.98130717067434581</v>
      </c>
    </row>
    <row r="59" spans="8:12" x14ac:dyDescent="0.25">
      <c r="H59" s="18">
        <v>0.55000000000000004</v>
      </c>
      <c r="I59" s="18">
        <f t="shared" si="1"/>
        <v>0.53971894387089014</v>
      </c>
      <c r="J59" s="18">
        <f t="shared" si="2"/>
        <v>0.53971894387089014</v>
      </c>
      <c r="K59" s="18">
        <f t="shared" si="3"/>
        <v>0.98130717067434559</v>
      </c>
      <c r="L59" s="18">
        <f t="shared" si="4"/>
        <v>0.98130717067434559</v>
      </c>
    </row>
    <row r="60" spans="8:12" x14ac:dyDescent="0.25">
      <c r="H60" s="18">
        <v>0.56000000000000005</v>
      </c>
      <c r="I60" s="18">
        <f t="shared" si="1"/>
        <v>0.54953201557763365</v>
      </c>
      <c r="J60" s="18">
        <f t="shared" si="2"/>
        <v>0.54953201557763365</v>
      </c>
      <c r="K60" s="18">
        <f t="shared" si="3"/>
        <v>0.9813071706743457</v>
      </c>
      <c r="L60" s="18">
        <f t="shared" si="4"/>
        <v>0.9813071706743457</v>
      </c>
    </row>
    <row r="61" spans="8:12" x14ac:dyDescent="0.25">
      <c r="H61" s="18">
        <v>0.56999999999999995</v>
      </c>
      <c r="I61" s="18">
        <f t="shared" si="1"/>
        <v>0.55934508728437704</v>
      </c>
      <c r="J61" s="18">
        <f t="shared" si="2"/>
        <v>0.55934508728437704</v>
      </c>
      <c r="K61" s="18">
        <f t="shared" si="3"/>
        <v>0.98130717067434581</v>
      </c>
      <c r="L61" s="18">
        <f t="shared" si="4"/>
        <v>0.98130717067434581</v>
      </c>
    </row>
    <row r="62" spans="8:12" x14ac:dyDescent="0.25">
      <c r="H62" s="18">
        <v>0.57999999999999996</v>
      </c>
      <c r="I62" s="18">
        <f t="shared" si="1"/>
        <v>0.56915815899112043</v>
      </c>
      <c r="J62" s="18">
        <f t="shared" si="2"/>
        <v>0.56915815899112043</v>
      </c>
      <c r="K62" s="18">
        <f t="shared" si="3"/>
        <v>0.9813071706743457</v>
      </c>
      <c r="L62" s="18">
        <f t="shared" si="4"/>
        <v>0.9813071706743457</v>
      </c>
    </row>
    <row r="63" spans="8:12" x14ac:dyDescent="0.25">
      <c r="H63" s="18">
        <v>0.59</v>
      </c>
      <c r="I63" s="18">
        <f t="shared" si="1"/>
        <v>0.57897123069786394</v>
      </c>
      <c r="J63" s="18">
        <f t="shared" si="2"/>
        <v>0.57897123069786394</v>
      </c>
      <c r="K63" s="18">
        <f t="shared" si="3"/>
        <v>0.9813071706743457</v>
      </c>
      <c r="L63" s="18">
        <f t="shared" si="4"/>
        <v>0.9813071706743457</v>
      </c>
    </row>
    <row r="64" spans="8:12" x14ac:dyDescent="0.25">
      <c r="H64" s="18">
        <v>0.6</v>
      </c>
      <c r="I64" s="18">
        <f t="shared" si="1"/>
        <v>0.58878430240460744</v>
      </c>
      <c r="J64" s="18">
        <f t="shared" si="2"/>
        <v>0.58878430240460744</v>
      </c>
      <c r="K64" s="18">
        <f t="shared" si="3"/>
        <v>0.98130717067434581</v>
      </c>
      <c r="L64" s="18">
        <f t="shared" si="4"/>
        <v>0.98130717067434581</v>
      </c>
    </row>
    <row r="65" spans="8:12" x14ac:dyDescent="0.25">
      <c r="H65" s="18">
        <v>0.61</v>
      </c>
      <c r="I65" s="18">
        <f t="shared" si="1"/>
        <v>0.59859737411135083</v>
      </c>
      <c r="J65" s="18">
        <f t="shared" si="2"/>
        <v>0.59859737411135083</v>
      </c>
      <c r="K65" s="18">
        <f t="shared" si="3"/>
        <v>0.9813071706743457</v>
      </c>
      <c r="L65" s="18">
        <f t="shared" si="4"/>
        <v>0.9813071706743457</v>
      </c>
    </row>
    <row r="66" spans="8:12" x14ac:dyDescent="0.25">
      <c r="H66" s="18">
        <v>0.62</v>
      </c>
      <c r="I66" s="18">
        <f t="shared" si="1"/>
        <v>0.60841044581809434</v>
      </c>
      <c r="J66" s="18">
        <f t="shared" si="2"/>
        <v>0.60841044581809434</v>
      </c>
      <c r="K66" s="18">
        <f t="shared" si="3"/>
        <v>0.9813071706743457</v>
      </c>
      <c r="L66" s="18">
        <f t="shared" si="4"/>
        <v>0.9813071706743457</v>
      </c>
    </row>
    <row r="67" spans="8:12" x14ac:dyDescent="0.25">
      <c r="H67" s="18">
        <v>0.63</v>
      </c>
      <c r="I67" s="18">
        <f t="shared" si="1"/>
        <v>0.61822351752483784</v>
      </c>
      <c r="J67" s="18">
        <f t="shared" si="2"/>
        <v>0.61822351752483784</v>
      </c>
      <c r="K67" s="18">
        <f t="shared" si="3"/>
        <v>0.98130717067434581</v>
      </c>
      <c r="L67" s="18">
        <f t="shared" si="4"/>
        <v>0.98130717067434581</v>
      </c>
    </row>
    <row r="68" spans="8:12" x14ac:dyDescent="0.25">
      <c r="H68" s="18">
        <v>0.64</v>
      </c>
      <c r="I68" s="18">
        <f t="shared" si="1"/>
        <v>0.62803658923158123</v>
      </c>
      <c r="J68" s="18">
        <f t="shared" si="2"/>
        <v>0.62803658923158123</v>
      </c>
      <c r="K68" s="18">
        <f t="shared" si="3"/>
        <v>0.9813071706743457</v>
      </c>
      <c r="L68" s="18">
        <f t="shared" si="4"/>
        <v>0.9813071706743457</v>
      </c>
    </row>
    <row r="69" spans="8:12" x14ac:dyDescent="0.25">
      <c r="H69" s="18">
        <v>0.65</v>
      </c>
      <c r="I69" s="18">
        <f t="shared" ref="I69:I79" si="5">H69*(475/500)^(1/EXP(1))*MIN(MAX(0.8,0.8+2/3*(H69*1-0.1)),1)</f>
        <v>0.63784966093832474</v>
      </c>
      <c r="J69" s="18">
        <f t="shared" ref="J69:J79" si="6">H69*(475/500)^(1/EXP(1))*MIN(MAX(0.8,0.8+2/3*(H69*1.3-0.1)),1)</f>
        <v>0.63784966093832474</v>
      </c>
      <c r="K69" s="18">
        <f t="shared" ref="K69:K79" si="7">I69/H69</f>
        <v>0.9813071706743457</v>
      </c>
      <c r="L69" s="18">
        <f t="shared" ref="L69:L79" si="8">J69/H69</f>
        <v>0.9813071706743457</v>
      </c>
    </row>
    <row r="70" spans="8:12" x14ac:dyDescent="0.25">
      <c r="H70" s="18">
        <v>0.66</v>
      </c>
      <c r="I70" s="18">
        <f t="shared" si="5"/>
        <v>0.64766273264506824</v>
      </c>
      <c r="J70" s="18">
        <f t="shared" si="6"/>
        <v>0.64766273264506824</v>
      </c>
      <c r="K70" s="18">
        <f t="shared" si="7"/>
        <v>0.98130717067434581</v>
      </c>
      <c r="L70" s="18">
        <f t="shared" si="8"/>
        <v>0.98130717067434581</v>
      </c>
    </row>
    <row r="71" spans="8:12" x14ac:dyDescent="0.25">
      <c r="H71" s="18">
        <v>0.67</v>
      </c>
      <c r="I71" s="18">
        <f t="shared" si="5"/>
        <v>0.65747580435181163</v>
      </c>
      <c r="J71" s="18">
        <f t="shared" si="6"/>
        <v>0.65747580435181163</v>
      </c>
      <c r="K71" s="18">
        <f t="shared" si="7"/>
        <v>0.9813071706743457</v>
      </c>
      <c r="L71" s="18">
        <f t="shared" si="8"/>
        <v>0.9813071706743457</v>
      </c>
    </row>
    <row r="72" spans="8:12" x14ac:dyDescent="0.25">
      <c r="H72" s="18">
        <v>0.68</v>
      </c>
      <c r="I72" s="18">
        <f t="shared" si="5"/>
        <v>0.66728887605855514</v>
      </c>
      <c r="J72" s="18">
        <f t="shared" si="6"/>
        <v>0.66728887605855514</v>
      </c>
      <c r="K72" s="18">
        <f t="shared" si="7"/>
        <v>0.9813071706743457</v>
      </c>
      <c r="L72" s="18">
        <f t="shared" si="8"/>
        <v>0.9813071706743457</v>
      </c>
    </row>
    <row r="73" spans="8:12" x14ac:dyDescent="0.25">
      <c r="H73" s="18">
        <v>0.69</v>
      </c>
      <c r="I73" s="18">
        <f t="shared" si="5"/>
        <v>0.67710194776529853</v>
      </c>
      <c r="J73" s="18">
        <f t="shared" si="6"/>
        <v>0.67710194776529853</v>
      </c>
      <c r="K73" s="18">
        <f t="shared" si="7"/>
        <v>0.98130717067434581</v>
      </c>
      <c r="L73" s="18">
        <f t="shared" si="8"/>
        <v>0.98130717067434581</v>
      </c>
    </row>
    <row r="74" spans="8:12" x14ac:dyDescent="0.25">
      <c r="H74" s="18">
        <v>0.7</v>
      </c>
      <c r="I74" s="18">
        <f t="shared" si="5"/>
        <v>0.68691501947204192</v>
      </c>
      <c r="J74" s="18">
        <f t="shared" si="6"/>
        <v>0.68691501947204192</v>
      </c>
      <c r="K74" s="18">
        <f t="shared" si="7"/>
        <v>0.9813071706743457</v>
      </c>
      <c r="L74" s="18">
        <f t="shared" si="8"/>
        <v>0.9813071706743457</v>
      </c>
    </row>
    <row r="75" spans="8:12" x14ac:dyDescent="0.25">
      <c r="H75" s="18">
        <v>0.71</v>
      </c>
      <c r="I75" s="18">
        <f t="shared" si="5"/>
        <v>0.69672809117878542</v>
      </c>
      <c r="J75" s="18">
        <f t="shared" si="6"/>
        <v>0.69672809117878542</v>
      </c>
      <c r="K75" s="18">
        <f t="shared" si="7"/>
        <v>0.9813071706743457</v>
      </c>
      <c r="L75" s="18">
        <f t="shared" si="8"/>
        <v>0.9813071706743457</v>
      </c>
    </row>
    <row r="76" spans="8:12" x14ac:dyDescent="0.25">
      <c r="H76" s="18">
        <v>0.72</v>
      </c>
      <c r="I76" s="18">
        <f t="shared" si="5"/>
        <v>0.70654116288552893</v>
      </c>
      <c r="J76" s="18">
        <f t="shared" si="6"/>
        <v>0.70654116288552893</v>
      </c>
      <c r="K76" s="18">
        <f t="shared" si="7"/>
        <v>0.98130717067434581</v>
      </c>
      <c r="L76" s="18">
        <f t="shared" si="8"/>
        <v>0.98130717067434581</v>
      </c>
    </row>
    <row r="77" spans="8:12" x14ac:dyDescent="0.25">
      <c r="H77" s="18">
        <v>0.73</v>
      </c>
      <c r="I77" s="18">
        <f t="shared" si="5"/>
        <v>0.71635423459227232</v>
      </c>
      <c r="J77" s="18">
        <f t="shared" si="6"/>
        <v>0.71635423459227232</v>
      </c>
      <c r="K77" s="18">
        <f t="shared" si="7"/>
        <v>0.9813071706743457</v>
      </c>
      <c r="L77" s="18">
        <f t="shared" si="8"/>
        <v>0.9813071706743457</v>
      </c>
    </row>
    <row r="78" spans="8:12" x14ac:dyDescent="0.25">
      <c r="H78" s="18">
        <v>0.74</v>
      </c>
      <c r="I78" s="18">
        <f t="shared" si="5"/>
        <v>0.72616730629901582</v>
      </c>
      <c r="J78" s="18">
        <f t="shared" si="6"/>
        <v>0.72616730629901582</v>
      </c>
      <c r="K78" s="18">
        <f t="shared" si="7"/>
        <v>0.9813071706743457</v>
      </c>
      <c r="L78" s="18">
        <f t="shared" si="8"/>
        <v>0.9813071706743457</v>
      </c>
    </row>
    <row r="79" spans="8:12" x14ac:dyDescent="0.25">
      <c r="H79" s="18">
        <v>0.75</v>
      </c>
      <c r="I79" s="18">
        <f t="shared" si="5"/>
        <v>0.73598037800575922</v>
      </c>
      <c r="J79" s="18">
        <f t="shared" si="6"/>
        <v>0.73598037800575922</v>
      </c>
      <c r="K79" s="18">
        <f t="shared" si="7"/>
        <v>0.98130717067434559</v>
      </c>
      <c r="L79" s="18">
        <f t="shared" si="8"/>
        <v>0.98130717067434559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MV-101 (1962)</vt:lpstr>
      <vt:lpstr>PGS-1 (1968)</vt:lpstr>
      <vt:lpstr>PDS-1 (1974)</vt:lpstr>
      <vt:lpstr>NCSR-94 (1994)</vt:lpstr>
      <vt:lpstr>NCSE-02 (2002)</vt:lpstr>
      <vt:lpstr>EC8 (2004)</vt:lpstr>
      <vt:lpstr>user</vt:lpstr>
      <vt:lpstr>graphic</vt:lpstr>
      <vt:lpstr>conversion to EC8</vt:lpstr>
      <vt:lpstr>aux</vt:lpstr>
      <vt:lpstr>soil waves correlation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2017-11-07T12:47:26Z</dcterms:modified>
</cp:coreProperties>
</file>