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9525" tabRatio="982" activeTab="1"/>
  </bookViews>
  <sheets>
    <sheet name="FS liquefaction free-field" sheetId="2" r:id="rId1"/>
    <sheet name="Zliq free-field" sheetId="14" r:id="rId2"/>
  </sheets>
  <calcPr calcId="145621"/>
</workbook>
</file>

<file path=xl/calcChain.xml><?xml version="1.0" encoding="utf-8"?>
<calcChain xmlns="http://schemas.openxmlformats.org/spreadsheetml/2006/main">
  <c r="C12" i="2" l="1"/>
  <c r="G7" i="14" l="1"/>
  <c r="AM7" i="14"/>
  <c r="AQ7" i="14"/>
  <c r="AL34" i="14" l="1"/>
  <c r="AL33" i="14"/>
  <c r="AL32" i="14"/>
  <c r="AL31" i="14"/>
  <c r="AL30" i="14"/>
  <c r="AL29" i="14"/>
  <c r="AL28" i="14"/>
  <c r="AL27" i="14"/>
  <c r="AL26" i="14"/>
  <c r="AL25" i="14"/>
  <c r="G4" i="14" l="1"/>
  <c r="K4" i="14"/>
  <c r="O4" i="14"/>
  <c r="S4" i="14"/>
  <c r="W4" i="14"/>
  <c r="AA4" i="14"/>
  <c r="AE4" i="14"/>
  <c r="AI4" i="14"/>
  <c r="AM4" i="14"/>
  <c r="AQ4" i="14"/>
  <c r="AQ5" i="14"/>
  <c r="AQ2" i="14"/>
  <c r="AQ3" i="14" s="1"/>
  <c r="AM5" i="14"/>
  <c r="AM2" i="14"/>
  <c r="AM3" i="14" s="1"/>
  <c r="AM6" i="14" s="1"/>
  <c r="AI5" i="14"/>
  <c r="AI2" i="14"/>
  <c r="AI3" i="14" s="1"/>
  <c r="AE5" i="14"/>
  <c r="AE2" i="14"/>
  <c r="AE3" i="14" s="1"/>
  <c r="AA5" i="14"/>
  <c r="AA2" i="14"/>
  <c r="AA3" i="14" s="1"/>
  <c r="AA6" i="14" s="1"/>
  <c r="W5" i="14"/>
  <c r="W2" i="14"/>
  <c r="W3" i="14" s="1"/>
  <c r="S5" i="14"/>
  <c r="S2" i="14"/>
  <c r="S3" i="14" s="1"/>
  <c r="O5" i="14"/>
  <c r="O2" i="14"/>
  <c r="O3" i="14" s="1"/>
  <c r="K5" i="14"/>
  <c r="K2" i="14"/>
  <c r="K3" i="14" s="1"/>
  <c r="G2" i="14"/>
  <c r="G3" i="14" s="1"/>
  <c r="G6" i="14" s="1"/>
  <c r="G5" i="14"/>
  <c r="C27" i="14"/>
  <c r="G16" i="14" l="1"/>
  <c r="G17" i="14" s="1"/>
  <c r="G18" i="14" s="1"/>
  <c r="AQ6" i="14"/>
  <c r="AQ16" i="14" s="1"/>
  <c r="AQ17" i="14" s="1"/>
  <c r="AQ18" i="14" s="1"/>
  <c r="AM16" i="14"/>
  <c r="AM17" i="14" s="1"/>
  <c r="AM18" i="14" s="1"/>
  <c r="AM8" i="14"/>
  <c r="AM9" i="14" s="1"/>
  <c r="AM10" i="14" s="1"/>
  <c r="AM11" i="14"/>
  <c r="AI6" i="14"/>
  <c r="AI16" i="14" s="1"/>
  <c r="AI17" i="14" s="1"/>
  <c r="AI18" i="14" s="1"/>
  <c r="AE6" i="14"/>
  <c r="AA16" i="14"/>
  <c r="AA17" i="14" s="1"/>
  <c r="AA18" i="14" s="1"/>
  <c r="AA8" i="14"/>
  <c r="AA11" i="14"/>
  <c r="W6" i="14"/>
  <c r="W16" i="14" s="1"/>
  <c r="W17" i="14" s="1"/>
  <c r="W18" i="14" s="1"/>
  <c r="S6" i="14"/>
  <c r="S16" i="14" s="1"/>
  <c r="S17" i="14" s="1"/>
  <c r="S18" i="14" s="1"/>
  <c r="O6" i="14"/>
  <c r="O16" i="14" s="1"/>
  <c r="O17" i="14" s="1"/>
  <c r="O18" i="14" s="1"/>
  <c r="K6" i="14"/>
  <c r="K16" i="14" s="1"/>
  <c r="K17" i="14" s="1"/>
  <c r="K18" i="14" s="1"/>
  <c r="C24" i="2"/>
  <c r="C25" i="2" s="1"/>
  <c r="C27" i="2"/>
  <c r="C26" i="2"/>
  <c r="G3" i="2"/>
  <c r="AA7" i="14" l="1"/>
  <c r="AA9" i="14" s="1"/>
  <c r="AA10" i="14" s="1"/>
  <c r="AA12" i="14" s="1"/>
  <c r="AA13" i="14" s="1"/>
  <c r="AM12" i="14"/>
  <c r="AM20" i="14" s="1"/>
  <c r="AM33" i="14" s="1"/>
  <c r="AQ8" i="14"/>
  <c r="AQ9" i="14" s="1"/>
  <c r="AQ10" i="14" s="1"/>
  <c r="AQ11" i="14"/>
  <c r="AI8" i="14"/>
  <c r="AI11" i="14"/>
  <c r="AE8" i="14"/>
  <c r="AE11" i="14"/>
  <c r="AE16" i="14"/>
  <c r="AE17" i="14" s="1"/>
  <c r="AE18" i="14" s="1"/>
  <c r="W8" i="14"/>
  <c r="W11" i="14"/>
  <c r="S8" i="14"/>
  <c r="S11" i="14"/>
  <c r="O8" i="14"/>
  <c r="O11" i="14"/>
  <c r="K8" i="14"/>
  <c r="K11" i="14"/>
  <c r="G8" i="14"/>
  <c r="G9" i="14" s="1"/>
  <c r="G10" i="14" s="1"/>
  <c r="G11" i="14"/>
  <c r="G4" i="2"/>
  <c r="G11" i="2" s="1"/>
  <c r="AI7" i="14" l="1"/>
  <c r="AI9" i="14" s="1"/>
  <c r="AI10" i="14" s="1"/>
  <c r="AI12" i="14" s="1"/>
  <c r="AE7" i="14"/>
  <c r="AE9" i="14" s="1"/>
  <c r="AE10" i="14" s="1"/>
  <c r="AE12" i="14" s="1"/>
  <c r="W7" i="14"/>
  <c r="W9" i="14" s="1"/>
  <c r="W10" i="14" s="1"/>
  <c r="W12" i="14" s="1"/>
  <c r="S7" i="14"/>
  <c r="S9" i="14" s="1"/>
  <c r="S10" i="14" s="1"/>
  <c r="S12" i="14" s="1"/>
  <c r="O7" i="14"/>
  <c r="O9" i="14" s="1"/>
  <c r="O10" i="14" s="1"/>
  <c r="O12" i="14" s="1"/>
  <c r="K7" i="14"/>
  <c r="K9" i="14" s="1"/>
  <c r="K10" i="14" s="1"/>
  <c r="K12" i="14" s="1"/>
  <c r="AA20" i="14"/>
  <c r="AM30" i="14" s="1"/>
  <c r="AM13" i="14"/>
  <c r="AQ12" i="14"/>
  <c r="G12" i="14"/>
  <c r="G16" i="2"/>
  <c r="G17" i="2" s="1"/>
  <c r="G18" i="2" s="1"/>
  <c r="G8" i="2"/>
  <c r="AQ20" i="14" l="1"/>
  <c r="AM34" i="14" s="1"/>
  <c r="AQ13" i="14"/>
  <c r="AI20" i="14"/>
  <c r="AM32" i="14" s="1"/>
  <c r="AI13" i="14"/>
  <c r="AE20" i="14"/>
  <c r="AM31" i="14" s="1"/>
  <c r="AE13" i="14"/>
  <c r="W20" i="14"/>
  <c r="AM29" i="14" s="1"/>
  <c r="W13" i="14"/>
  <c r="S20" i="14"/>
  <c r="AM28" i="14" s="1"/>
  <c r="S13" i="14"/>
  <c r="O20" i="14"/>
  <c r="AM27" i="14" s="1"/>
  <c r="O13" i="14"/>
  <c r="K20" i="14"/>
  <c r="AM26" i="14" s="1"/>
  <c r="K13" i="14"/>
  <c r="G20" i="14"/>
  <c r="AM25" i="14" s="1"/>
  <c r="G13" i="14"/>
  <c r="G7" i="2"/>
  <c r="G9" i="2" s="1"/>
  <c r="G10" i="2" s="1"/>
  <c r="G12" i="2" s="1"/>
  <c r="G20" i="2" s="1"/>
  <c r="C29" i="14" l="1"/>
  <c r="G13" i="2"/>
</calcChain>
</file>

<file path=xl/comments1.xml><?xml version="1.0" encoding="utf-8"?>
<comments xmlns="http://schemas.openxmlformats.org/spreadsheetml/2006/main">
  <authors>
    <author>PC</author>
  </authors>
  <commentList>
    <comment ref="E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E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E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Assumed; then Nspt is calculated in each case to be congruent</t>
        </r>
      </text>
    </comment>
    <comment ref="A26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A27" authorId="0">
      <text>
        <r>
          <rPr>
            <sz val="9"/>
            <color indexed="81"/>
            <rFont val="Tahoma"/>
            <family val="2"/>
          </rPr>
          <t>Idriss, 1997 , in Youd et al., 2001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E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I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M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Q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U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Y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AC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AG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AK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AO4" authorId="0">
      <text>
        <r>
          <rPr>
            <sz val="9"/>
            <color indexed="81"/>
            <rFont val="Tahoma"/>
            <family val="2"/>
          </rPr>
          <t>T.F. Blake, 1996, in Youd et al., 2001</t>
        </r>
      </text>
    </comment>
    <comment ref="E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I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M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Q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U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Y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AC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AG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AK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AO8" authorId="0">
      <text>
        <r>
          <rPr>
            <sz val="9"/>
            <color indexed="81"/>
            <rFont val="Tahoma"/>
            <family val="2"/>
          </rPr>
          <t>Kayen et al., 1992, in Youd et al., 2001</t>
        </r>
      </text>
    </comment>
    <comment ref="E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I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M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Q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U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Y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AC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AG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AK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AO10" authorId="0">
      <text>
        <r>
          <rPr>
            <sz val="9"/>
            <color indexed="81"/>
            <rFont val="Tahoma"/>
            <family val="2"/>
          </rPr>
          <t>Rauch (1998), in Youd et al., 2001</t>
        </r>
      </text>
    </comment>
    <comment ref="E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I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M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Q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U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Y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G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K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Hynes and Olsen (1999), in Youd et al., 2001</t>
        </r>
      </text>
    </comment>
    <comment ref="A13" authorId="0">
      <text>
        <r>
          <rPr>
            <sz val="9"/>
            <color indexed="81"/>
            <rFont val="Tahoma"/>
            <family val="2"/>
          </rPr>
          <t>Assumed; then Nspt is calculated in each case to be congruent</t>
        </r>
      </text>
    </comment>
    <comment ref="A27" authorId="0">
      <text>
        <r>
          <rPr>
            <sz val="9"/>
            <color indexed="81"/>
            <rFont val="Tahoma"/>
            <family val="2"/>
          </rPr>
          <t>Idriss, 1997 , in Youd et al., 2001</t>
        </r>
      </text>
    </comment>
  </commentList>
</comments>
</file>

<file path=xl/sharedStrings.xml><?xml version="1.0" encoding="utf-8"?>
<sst xmlns="http://schemas.openxmlformats.org/spreadsheetml/2006/main" count="457" uniqueCount="47">
  <si>
    <t>[m]</t>
  </si>
  <si>
    <t>hw</t>
  </si>
  <si>
    <t>ϒw</t>
  </si>
  <si>
    <t>ϒsat</t>
  </si>
  <si>
    <t>[kN/m3]</t>
  </si>
  <si>
    <t>[kPa]</t>
  </si>
  <si>
    <t>uw</t>
  </si>
  <si>
    <t>-</t>
  </si>
  <si>
    <t>zNF</t>
  </si>
  <si>
    <t>SOIL</t>
  </si>
  <si>
    <t>ACCELERATION</t>
  </si>
  <si>
    <t>amax</t>
  </si>
  <si>
    <t>[g]</t>
  </si>
  <si>
    <t>Nspt</t>
  </si>
  <si>
    <t>[-]</t>
  </si>
  <si>
    <t>DR</t>
  </si>
  <si>
    <t>[%]</t>
  </si>
  <si>
    <t>Mw</t>
  </si>
  <si>
    <t>CAPACITY</t>
  </si>
  <si>
    <t>Ce</t>
  </si>
  <si>
    <t>Cb</t>
  </si>
  <si>
    <t>Cr</t>
  </si>
  <si>
    <t>Cs</t>
  </si>
  <si>
    <t>Kα</t>
  </si>
  <si>
    <t>Cn</t>
  </si>
  <si>
    <t>FREE-FIELD</t>
  </si>
  <si>
    <t>σv0</t>
  </si>
  <si>
    <t>σv0'</t>
  </si>
  <si>
    <t>INDEPENDENT VALUES</t>
  </si>
  <si>
    <t>(N1)60</t>
  </si>
  <si>
    <t>CRR(100,0)</t>
  </si>
  <si>
    <r>
      <t>K</t>
    </r>
    <r>
      <rPr>
        <sz val="11"/>
        <color theme="1"/>
        <rFont val="Calibri"/>
        <family val="2"/>
      </rPr>
      <t>σ</t>
    </r>
  </si>
  <si>
    <t>CRR,eff</t>
  </si>
  <si>
    <t>DEMAND</t>
  </si>
  <si>
    <t>τR</t>
  </si>
  <si>
    <t>Δσv</t>
  </si>
  <si>
    <t>rd</t>
  </si>
  <si>
    <t>CSR(7.5)</t>
  </si>
  <si>
    <t>MSF</t>
  </si>
  <si>
    <t>CSR,eff</t>
  </si>
  <si>
    <t>τd</t>
  </si>
  <si>
    <t>FS</t>
  </si>
  <si>
    <t>ASSUMED FACTORS</t>
  </si>
  <si>
    <t>z</t>
  </si>
  <si>
    <t>PARAMETERS</t>
  </si>
  <si>
    <t>zNF/z</t>
  </si>
  <si>
    <t>z_liq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</si>
</sst>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164" fontId="0" fillId="0" borderId="0" xfId="0" applyNumberFormat="1"/>
    <xf numFmtId="0" fontId="0" fillId="0" borderId="0" xfId="0" applyFill="1"/>
    <xf numFmtId="1" fontId="0" fillId="0" borderId="0" xfId="0" applyNumberFormat="1"/>
    <xf numFmtId="0" fontId="1" fillId="0" borderId="0" xfId="0" applyFont="1"/>
    <xf numFmtId="2" fontId="0" fillId="0" borderId="0" xfId="0" applyNumberFormat="1"/>
    <xf numFmtId="2" fontId="0" fillId="3" borderId="0" xfId="0" applyNumberFormat="1" applyFill="1"/>
    <xf numFmtId="2" fontId="0" fillId="4" borderId="0" xfId="0" applyNumberFormat="1" applyFill="1"/>
    <xf numFmtId="0" fontId="2" fillId="0" borderId="0" xfId="0" applyFont="1" applyFill="1"/>
    <xf numFmtId="164" fontId="0" fillId="0" borderId="3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0" fontId="0" fillId="0" borderId="4" xfId="0" applyFill="1" applyBorder="1"/>
    <xf numFmtId="0" fontId="0" fillId="5" borderId="3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4" fillId="0" borderId="0" xfId="0" applyFont="1"/>
    <xf numFmtId="0" fontId="4" fillId="0" borderId="9" xfId="0" applyFont="1" applyBorder="1"/>
    <xf numFmtId="0" fontId="4" fillId="0" borderId="10" xfId="0" applyFont="1" applyBorder="1"/>
    <xf numFmtId="164" fontId="0" fillId="6" borderId="0" xfId="0" applyNumberFormat="1" applyFill="1"/>
    <xf numFmtId="2" fontId="4" fillId="0" borderId="11" xfId="0" applyNumberFormat="1" applyFont="1" applyBorder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'Zliq free-field'!$E$13</c:f>
              <c:strCache>
                <c:ptCount val="1"/>
                <c:pt idx="0">
                  <c:v>τR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('Zliq free-field'!$G$13,'Zliq free-field'!$K$13,'Zliq free-field'!$O$13,'Zliq free-field'!$S$13,'Zliq free-field'!$W$13,'Zliq free-field'!$AA$13,'Zliq free-field'!$AE$13,'Zliq free-field'!$AI$13,'Zliq free-field'!$AM$13,'Zliq free-field'!$AQ$13)</c:f>
              <c:numCache>
                <c:formatCode>0.0</c:formatCode>
                <c:ptCount val="10"/>
                <c:pt idx="0">
                  <c:v>1.131188620249262</c:v>
                </c:pt>
                <c:pt idx="1">
                  <c:v>3.3935658607477865</c:v>
                </c:pt>
                <c:pt idx="2">
                  <c:v>5.6559431012463106</c:v>
                </c:pt>
                <c:pt idx="3">
                  <c:v>11.311886202492621</c:v>
                </c:pt>
                <c:pt idx="4">
                  <c:v>15.646169641649166</c:v>
                </c:pt>
                <c:pt idx="5">
                  <c:v>19.695137811043214</c:v>
                </c:pt>
                <c:pt idx="6">
                  <c:v>23.544367849125567</c:v>
                </c:pt>
                <c:pt idx="7">
                  <c:v>27.241563589928802</c:v>
                </c:pt>
                <c:pt idx="8">
                  <c:v>34.291226631196928</c:v>
                </c:pt>
                <c:pt idx="9">
                  <c:v>40.993125387014842</c:v>
                </c:pt>
              </c:numCache>
            </c:numRef>
          </c:xVal>
          <c:yVal>
            <c:numRef>
              <c:f>('Zliq free-field'!$G$1,'Zliq free-field'!$K$1,'Zliq free-field'!$O$1,'Zliq free-field'!$S$1,'Zliq free-field'!$W$1,'Zliq free-field'!$AA$1,'Zliq free-field'!$AE$1,'Zliq free-field'!$AI$1,'Zliq free-field'!$AM$1,'Zliq free-field'!$AQ$1)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'Zliq free-field'!$E$18</c:f>
              <c:strCache>
                <c:ptCount val="1"/>
                <c:pt idx="0">
                  <c:v>τd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('Zliq free-field'!$G$18,'Zliq free-field'!$K$18,'Zliq free-field'!$O$18,'Zliq free-field'!$S$18,'Zliq free-field'!$W$18,'Zliq free-field'!$AA$18,'Zliq free-field'!$AE$18,'Zliq free-field'!$AI$18,'Zliq free-field'!$AM$18,'Zliq free-field'!$AQ$18)</c:f>
              <c:numCache>
                <c:formatCode>0.0</c:formatCode>
                <c:ptCount val="10"/>
                <c:pt idx="0">
                  <c:v>1.7928570806978359</c:v>
                </c:pt>
                <c:pt idx="1">
                  <c:v>5.2984312196395633</c:v>
                </c:pt>
                <c:pt idx="2">
                  <c:v>8.7045142362477499</c:v>
                </c:pt>
                <c:pt idx="3">
                  <c:v>16.317310129258548</c:v>
                </c:pt>
                <c:pt idx="4">
                  <c:v>20.576276835249345</c:v>
                </c:pt>
                <c:pt idx="5">
                  <c:v>22.287472941765209</c:v>
                </c:pt>
                <c:pt idx="6">
                  <c:v>24.406781417342984</c:v>
                </c:pt>
                <c:pt idx="7">
                  <c:v>27.125704487139387</c:v>
                </c:pt>
                <c:pt idx="8">
                  <c:v>32.865039588683246</c:v>
                </c:pt>
                <c:pt idx="9">
                  <c:v>38.164217579759828</c:v>
                </c:pt>
              </c:numCache>
            </c:numRef>
          </c:xVal>
          <c:yVal>
            <c:numRef>
              <c:f>('Zliq free-field'!$G$1,'Zliq free-field'!$K$1,'Zliq free-field'!$O$1,'Zliq free-field'!$S$1,'Zliq free-field'!$W$1,'Zliq free-field'!$AA$1,'Zliq free-field'!$AE$1,'Zliq free-field'!$AI$1,'Zliq free-field'!$AM$1,'Zliq free-field'!$AQ$1)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37472"/>
        <c:axId val="175339392"/>
      </c:scatterChart>
      <c:valAx>
        <c:axId val="175337472"/>
        <c:scaling>
          <c:orientation val="minMax"/>
          <c:max val="45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>
                    <a:effectLst/>
                  </a:rPr>
                  <a:t>τ</a:t>
                </a:r>
                <a:r>
                  <a:rPr lang="es-ES" sz="1000" b="1" i="0" u="none" strike="noStrike" baseline="-25000">
                    <a:effectLst/>
                  </a:rPr>
                  <a:t>R</a:t>
                </a:r>
                <a:r>
                  <a:rPr lang="es-ES" sz="1000" b="1" i="0" u="none" strike="noStrike" baseline="0">
                    <a:effectLst/>
                  </a:rPr>
                  <a:t>; </a:t>
                </a:r>
                <a:r>
                  <a:rPr lang="el-GR" sz="1000" b="1" i="0" u="none" strike="noStrike" baseline="0">
                    <a:effectLst/>
                  </a:rPr>
                  <a:t>τ</a:t>
                </a:r>
                <a:r>
                  <a:rPr lang="es-ES" sz="1000" b="1" i="0" u="none" strike="noStrike" baseline="-25000">
                    <a:effectLst/>
                  </a:rPr>
                  <a:t>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512850131607661"/>
              <c:y val="3.680373286672515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5339392"/>
        <c:crosses val="autoZero"/>
        <c:crossBetween val="midCat"/>
      </c:valAx>
      <c:valAx>
        <c:axId val="175339392"/>
        <c:scaling>
          <c:orientation val="maxMin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z [m]</a:t>
                </a:r>
                <a:endParaRPr lang="en-US" baseline="-25000"/>
              </a:p>
            </c:rich>
          </c:tx>
          <c:layout>
            <c:manualLayout>
              <c:xMode val="edge"/>
              <c:yMode val="edge"/>
              <c:x val="1.5542475333703549E-2"/>
              <c:y val="0.487802566345873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5337472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'Zliq free-field'!$E$1</c:f>
              <c:strCache>
                <c:ptCount val="1"/>
                <c:pt idx="0">
                  <c:v>z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('Zliq free-field'!$G$20,'Zliq free-field'!$K$20,'Zliq free-field'!$O$20,'Zliq free-field'!$S$20,'Zliq free-field'!$W$20,'Zliq free-field'!$AA$20,'Zliq free-field'!$AE$20,'Zliq free-field'!$AI$20,'Zliq free-field'!$AM$20,'Zliq free-field'!$AQ$20)</c:f>
              <c:numCache>
                <c:formatCode>0.00</c:formatCode>
                <c:ptCount val="10"/>
                <c:pt idx="0">
                  <c:v>0.63094188177507615</c:v>
                </c:pt>
                <c:pt idx="1">
                  <c:v>0.64048502661862261</c:v>
                </c:pt>
                <c:pt idx="2">
                  <c:v>0.6497712506108112</c:v>
                </c:pt>
                <c:pt idx="3">
                  <c:v>0.69324454293537596</c:v>
                </c:pt>
                <c:pt idx="4">
                  <c:v>0.76039848058642068</c:v>
                </c:pt>
                <c:pt idx="5">
                  <c:v>0.88368644854912481</c:v>
                </c:pt>
                <c:pt idx="6">
                  <c:v>0.96466500217826334</c:v>
                </c:pt>
                <c:pt idx="7">
                  <c:v>1.0042711923977621</c:v>
                </c:pt>
                <c:pt idx="8">
                  <c:v>1.0433952631843102</c:v>
                </c:pt>
                <c:pt idx="9">
                  <c:v>1.0741246116560059</c:v>
                </c:pt>
              </c:numCache>
            </c:numRef>
          </c:xVal>
          <c:yVal>
            <c:numRef>
              <c:f>('Zliq free-field'!$G$1,'Zliq free-field'!$K$1,'Zliq free-field'!$O$1,'Zliq free-field'!$S$1,'Zliq free-field'!$W$1,'Zliq free-field'!$AA$1,'Zliq free-field'!$AE$1,'Zliq free-field'!$AI$1,'Zliq free-field'!$AM$1,'Zliq free-field'!$AQ$1)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v>1</c:v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15200"/>
        <c:axId val="182088064"/>
      </c:scatterChart>
      <c:valAx>
        <c:axId val="175315200"/>
        <c:scaling>
          <c:orientation val="minMax"/>
          <c:max val="2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FS</a:t>
                </a:r>
                <a:r>
                  <a:rPr lang="en-US" sz="1000" b="1" i="0" u="none" strike="noStrike" baseline="-25000">
                    <a:effectLst/>
                  </a:rPr>
                  <a:t>ff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0038895826268603"/>
              <c:y val="1.1867658000370804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82088064"/>
        <c:crosses val="autoZero"/>
        <c:crossBetween val="midCat"/>
        <c:majorUnit val="0.5"/>
      </c:valAx>
      <c:valAx>
        <c:axId val="182088064"/>
        <c:scaling>
          <c:orientation val="maxMin"/>
          <c:max val="5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z [m]</a:t>
                </a:r>
                <a:endParaRPr lang="en-US" baseline="-25000"/>
              </a:p>
            </c:rich>
          </c:tx>
          <c:layout>
            <c:manualLayout>
              <c:xMode val="edge"/>
              <c:yMode val="edge"/>
              <c:x val="2.2189699622058117E-2"/>
              <c:y val="0.530395211936673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5315200"/>
        <c:crosses val="autoZero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0</xdr:rowOff>
    </xdr:from>
    <xdr:to>
      <xdr:col>22</xdr:col>
      <xdr:colOff>0</xdr:colOff>
      <xdr:row>40</xdr:row>
      <xdr:rowOff>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21</xdr:row>
      <xdr:rowOff>0</xdr:rowOff>
    </xdr:from>
    <xdr:to>
      <xdr:col>31</xdr:col>
      <xdr:colOff>44824</xdr:colOff>
      <xdr:row>40</xdr:row>
      <xdr:rowOff>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K22" sqref="K22"/>
    </sheetView>
  </sheetViews>
  <sheetFormatPr baseColWidth="10" defaultRowHeight="15" x14ac:dyDescent="0.25"/>
  <cols>
    <col min="1" max="1" width="7" customWidth="1"/>
    <col min="2" max="2" width="8.42578125" bestFit="1" customWidth="1"/>
    <col min="3" max="3" width="5.140625" bestFit="1" customWidth="1"/>
    <col min="4" max="4" width="3.140625" customWidth="1"/>
    <col min="5" max="5" width="10.7109375" bestFit="1" customWidth="1"/>
    <col min="6" max="6" width="5.7109375" bestFit="1" customWidth="1"/>
    <col min="7" max="7" width="4.7109375" bestFit="1" customWidth="1"/>
    <col min="8" max="8" width="2.7109375" customWidth="1"/>
  </cols>
  <sheetData>
    <row r="1" spans="1:7" x14ac:dyDescent="0.25">
      <c r="A1" t="s">
        <v>9</v>
      </c>
      <c r="E1" s="16" t="s">
        <v>25</v>
      </c>
    </row>
    <row r="2" spans="1:7" x14ac:dyDescent="0.25">
      <c r="A2" s="9" t="s">
        <v>3</v>
      </c>
      <c r="B2" s="10" t="s">
        <v>4</v>
      </c>
      <c r="C2" s="11">
        <v>20</v>
      </c>
      <c r="E2" s="1" t="s">
        <v>35</v>
      </c>
      <c r="F2" t="s">
        <v>5</v>
      </c>
      <c r="G2">
        <v>0</v>
      </c>
    </row>
    <row r="3" spans="1:7" x14ac:dyDescent="0.25">
      <c r="A3" s="1" t="s">
        <v>2</v>
      </c>
      <c r="B3" t="s">
        <v>4</v>
      </c>
      <c r="C3">
        <v>10</v>
      </c>
      <c r="E3" t="s">
        <v>26</v>
      </c>
      <c r="F3" t="s">
        <v>5</v>
      </c>
      <c r="G3" s="15">
        <f>$C$10*$C$2+G2</f>
        <v>200</v>
      </c>
    </row>
    <row r="4" spans="1:7" x14ac:dyDescent="0.25">
      <c r="A4" s="9" t="s">
        <v>15</v>
      </c>
      <c r="B4" s="10" t="s">
        <v>16</v>
      </c>
      <c r="C4" s="11">
        <v>35</v>
      </c>
      <c r="E4" t="s">
        <v>27</v>
      </c>
      <c r="F4" t="s">
        <v>5</v>
      </c>
      <c r="G4" s="15">
        <f>G3-$C$25</f>
        <v>120</v>
      </c>
    </row>
    <row r="6" spans="1:7" x14ac:dyDescent="0.25">
      <c r="A6" s="32" t="s">
        <v>10</v>
      </c>
      <c r="B6" s="32"/>
      <c r="C6" s="32"/>
      <c r="E6" t="s">
        <v>18</v>
      </c>
    </row>
    <row r="7" spans="1:7" x14ac:dyDescent="0.25">
      <c r="A7" s="33" t="s">
        <v>11</v>
      </c>
      <c r="B7" s="34" t="s">
        <v>12</v>
      </c>
      <c r="C7" s="36">
        <v>0.2</v>
      </c>
      <c r="E7" t="s">
        <v>13</v>
      </c>
      <c r="F7" t="s">
        <v>14</v>
      </c>
      <c r="G7" s="13">
        <f>$C$13/G8</f>
        <v>10.909090909090908</v>
      </c>
    </row>
    <row r="8" spans="1:7" x14ac:dyDescent="0.25">
      <c r="E8" t="s">
        <v>24</v>
      </c>
      <c r="F8" t="s">
        <v>14</v>
      </c>
      <c r="G8" s="17">
        <f>2.2/(1.2+G4/100)</f>
        <v>0.91666666666666674</v>
      </c>
    </row>
    <row r="9" spans="1:7" x14ac:dyDescent="0.25">
      <c r="A9" t="s">
        <v>44</v>
      </c>
      <c r="E9" t="s">
        <v>29</v>
      </c>
      <c r="F9" t="s">
        <v>14</v>
      </c>
      <c r="G9" s="15">
        <f>G7*G8</f>
        <v>10</v>
      </c>
    </row>
    <row r="10" spans="1:7" x14ac:dyDescent="0.25">
      <c r="A10" s="2" t="s">
        <v>43</v>
      </c>
      <c r="B10" s="3" t="s">
        <v>0</v>
      </c>
      <c r="C10" s="25">
        <v>10</v>
      </c>
      <c r="E10" t="s">
        <v>30</v>
      </c>
      <c r="F10" t="s">
        <v>14</v>
      </c>
      <c r="G10" s="17">
        <f>1/(34-G9)+G9/135+50/(10*G9+45)^2-1/200</f>
        <v>0.11311886202492621</v>
      </c>
    </row>
    <row r="11" spans="1:7" x14ac:dyDescent="0.25">
      <c r="A11" s="24" t="s">
        <v>45</v>
      </c>
      <c r="B11" s="4" t="s">
        <v>14</v>
      </c>
      <c r="C11" s="5">
        <v>0.2</v>
      </c>
      <c r="E11" t="s">
        <v>31</v>
      </c>
      <c r="F11" t="s">
        <v>14</v>
      </c>
      <c r="G11" s="17">
        <f>MIN(1,(G4/100)^(0.8-1))</f>
        <v>0.96419250400262713</v>
      </c>
    </row>
    <row r="12" spans="1:7" x14ac:dyDescent="0.25">
      <c r="A12" s="6" t="s">
        <v>8</v>
      </c>
      <c r="B12" s="6" t="s">
        <v>0</v>
      </c>
      <c r="C12" s="12">
        <f>C10*C11</f>
        <v>2</v>
      </c>
      <c r="E12" s="14" t="s">
        <v>32</v>
      </c>
      <c r="F12" s="14" t="s">
        <v>14</v>
      </c>
      <c r="G12" s="18">
        <f>G10*$C$21*G11</f>
        <v>0.1090683588257413</v>
      </c>
    </row>
    <row r="13" spans="1:7" x14ac:dyDescent="0.25">
      <c r="A13" s="29" t="s">
        <v>29</v>
      </c>
      <c r="B13" s="30" t="s">
        <v>14</v>
      </c>
      <c r="C13" s="26">
        <v>10</v>
      </c>
      <c r="E13" s="20" t="s">
        <v>34</v>
      </c>
      <c r="F13" s="20" t="s">
        <v>5</v>
      </c>
      <c r="G13" s="13">
        <f>G4*G12</f>
        <v>13.088203059088956</v>
      </c>
    </row>
    <row r="14" spans="1:7" x14ac:dyDescent="0.25">
      <c r="A14" s="24" t="s">
        <v>17</v>
      </c>
      <c r="B14" s="27" t="s">
        <v>14</v>
      </c>
      <c r="C14" s="28">
        <v>6.5</v>
      </c>
      <c r="E14" s="14"/>
      <c r="F14" s="14"/>
    </row>
    <row r="15" spans="1:7" x14ac:dyDescent="0.25">
      <c r="A15" s="1"/>
      <c r="E15" s="14" t="s">
        <v>33</v>
      </c>
      <c r="F15" s="14"/>
    </row>
    <row r="16" spans="1:7" x14ac:dyDescent="0.25">
      <c r="A16" t="s">
        <v>42</v>
      </c>
      <c r="E16" s="14" t="s">
        <v>37</v>
      </c>
      <c r="F16" s="14" t="s">
        <v>14</v>
      </c>
      <c r="G16" s="17">
        <f>0.65*$C$7*(G3/G4)*$C$26</f>
        <v>0.19606908803188614</v>
      </c>
    </row>
    <row r="17" spans="1:7" x14ac:dyDescent="0.25">
      <c r="A17" s="2" t="s">
        <v>19</v>
      </c>
      <c r="B17" s="3" t="s">
        <v>7</v>
      </c>
      <c r="C17" s="21">
        <v>1</v>
      </c>
      <c r="E17" s="14" t="s">
        <v>39</v>
      </c>
      <c r="F17" s="14" t="s">
        <v>14</v>
      </c>
      <c r="G17" s="18">
        <f>G16/$C$27</f>
        <v>0.13597758441048791</v>
      </c>
    </row>
    <row r="18" spans="1:7" x14ac:dyDescent="0.25">
      <c r="A18" s="7" t="s">
        <v>20</v>
      </c>
      <c r="B18" s="6" t="s">
        <v>7</v>
      </c>
      <c r="C18" s="22">
        <v>1</v>
      </c>
      <c r="E18" s="20" t="s">
        <v>40</v>
      </c>
      <c r="F18" s="20" t="s">
        <v>5</v>
      </c>
      <c r="G18" s="13">
        <f>G17*G4</f>
        <v>16.317310129258548</v>
      </c>
    </row>
    <row r="19" spans="1:7" x14ac:dyDescent="0.25">
      <c r="A19" s="7" t="s">
        <v>21</v>
      </c>
      <c r="B19" s="6" t="s">
        <v>7</v>
      </c>
      <c r="C19" s="22">
        <v>1</v>
      </c>
      <c r="E19" s="14"/>
      <c r="F19" s="14"/>
    </row>
    <row r="20" spans="1:7" x14ac:dyDescent="0.25">
      <c r="A20" s="7" t="s">
        <v>22</v>
      </c>
      <c r="B20" s="6" t="s">
        <v>7</v>
      </c>
      <c r="C20" s="22">
        <v>1</v>
      </c>
      <c r="E20" s="14" t="s">
        <v>41</v>
      </c>
      <c r="F20" s="14" t="s">
        <v>14</v>
      </c>
      <c r="G20" s="19">
        <f>G12/G17</f>
        <v>0.80210543008682023</v>
      </c>
    </row>
    <row r="21" spans="1:7" x14ac:dyDescent="0.25">
      <c r="A21" s="8" t="s">
        <v>23</v>
      </c>
      <c r="B21" s="4" t="s">
        <v>7</v>
      </c>
      <c r="C21" s="23">
        <v>1</v>
      </c>
      <c r="E21" s="14"/>
      <c r="F21" s="14"/>
    </row>
    <row r="23" spans="1:7" x14ac:dyDescent="0.25">
      <c r="A23" t="s">
        <v>28</v>
      </c>
    </row>
    <row r="24" spans="1:7" x14ac:dyDescent="0.25">
      <c r="A24" t="s">
        <v>1</v>
      </c>
      <c r="B24" t="s">
        <v>0</v>
      </c>
      <c r="C24">
        <f>C10-C12</f>
        <v>8</v>
      </c>
    </row>
    <row r="25" spans="1:7" x14ac:dyDescent="0.25">
      <c r="A25" t="s">
        <v>6</v>
      </c>
      <c r="B25" t="s">
        <v>5</v>
      </c>
      <c r="C25">
        <f>C24*C3</f>
        <v>80</v>
      </c>
    </row>
    <row r="26" spans="1:7" x14ac:dyDescent="0.25">
      <c r="A26" t="s">
        <v>36</v>
      </c>
      <c r="B26" t="s">
        <v>14</v>
      </c>
      <c r="C26" s="17">
        <f>(1-0.4113*C10^0.5+0.04052*C10+0.001753*C10^1.5)/(1-0.4177*C10^0.5+0.05729*C10-0.006205*C10^1.5+0.00121*C10^2)</f>
        <v>0.90493425245485903</v>
      </c>
    </row>
    <row r="27" spans="1:7" x14ac:dyDescent="0.25">
      <c r="A27" t="s">
        <v>38</v>
      </c>
      <c r="B27" t="s">
        <v>14</v>
      </c>
      <c r="C27" s="17">
        <f>10^2.24/C14^2.56</f>
        <v>1.4419221291650139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4"/>
  <sheetViews>
    <sheetView tabSelected="1" zoomScale="85" zoomScaleNormal="85" workbookViewId="0">
      <selection activeCell="J29" sqref="J29"/>
    </sheetView>
  </sheetViews>
  <sheetFormatPr baseColWidth="10" defaultRowHeight="15" x14ac:dyDescent="0.25"/>
  <cols>
    <col min="1" max="1" width="7" customWidth="1"/>
    <col min="2" max="2" width="8.42578125" bestFit="1" customWidth="1"/>
    <col min="3" max="3" width="5.140625" bestFit="1" customWidth="1"/>
    <col min="4" max="4" width="3.140625" customWidth="1"/>
    <col min="5" max="5" width="10.7109375" bestFit="1" customWidth="1"/>
    <col min="6" max="6" width="5.7109375" bestFit="1" customWidth="1"/>
    <col min="7" max="7" width="4.7109375" bestFit="1" customWidth="1"/>
    <col min="8" max="8" width="2.7109375" customWidth="1"/>
    <col min="9" max="9" width="10.28515625" customWidth="1"/>
    <col min="10" max="10" width="5.7109375" bestFit="1" customWidth="1"/>
    <col min="11" max="11" width="4.7109375" bestFit="1" customWidth="1"/>
    <col min="12" max="12" width="2.28515625" customWidth="1"/>
    <col min="13" max="13" width="10.42578125" bestFit="1" customWidth="1"/>
    <col min="14" max="14" width="5.7109375" bestFit="1" customWidth="1"/>
    <col min="15" max="15" width="4.7109375" bestFit="1" customWidth="1"/>
    <col min="16" max="16" width="3.42578125" customWidth="1"/>
    <col min="17" max="17" width="10.42578125" bestFit="1" customWidth="1"/>
    <col min="18" max="18" width="5.7109375" bestFit="1" customWidth="1"/>
    <col min="19" max="19" width="4.7109375" bestFit="1" customWidth="1"/>
    <col min="20" max="20" width="3.5703125" customWidth="1"/>
    <col min="21" max="21" width="10.42578125" bestFit="1" customWidth="1"/>
    <col min="22" max="22" width="5.7109375" bestFit="1" customWidth="1"/>
    <col min="23" max="23" width="4.7109375" bestFit="1" customWidth="1"/>
    <col min="24" max="24" width="3.7109375" customWidth="1"/>
    <col min="25" max="25" width="10.42578125" bestFit="1" customWidth="1"/>
    <col min="26" max="26" width="5.7109375" bestFit="1" customWidth="1"/>
    <col min="27" max="27" width="4.7109375" bestFit="1" customWidth="1"/>
    <col min="28" max="28" width="2.7109375" customWidth="1"/>
    <col min="29" max="29" width="10.42578125" bestFit="1" customWidth="1"/>
    <col min="30" max="30" width="5.7109375" bestFit="1" customWidth="1"/>
    <col min="31" max="31" width="4.7109375" bestFit="1" customWidth="1"/>
    <col min="32" max="32" width="2.85546875" customWidth="1"/>
    <col min="33" max="33" width="10.42578125" bestFit="1" customWidth="1"/>
    <col min="34" max="34" width="5.7109375" bestFit="1" customWidth="1"/>
    <col min="35" max="35" width="4.7109375" bestFit="1" customWidth="1"/>
    <col min="36" max="36" width="2.85546875" customWidth="1"/>
    <col min="37" max="37" width="10.42578125" bestFit="1" customWidth="1"/>
    <col min="38" max="38" width="5.7109375" bestFit="1" customWidth="1"/>
    <col min="39" max="39" width="4.7109375" bestFit="1" customWidth="1"/>
    <col min="40" max="40" width="2.42578125" customWidth="1"/>
    <col min="41" max="41" width="10.42578125" bestFit="1" customWidth="1"/>
    <col min="42" max="42" width="5.7109375" bestFit="1" customWidth="1"/>
    <col min="43" max="43" width="4.7109375" bestFit="1" customWidth="1"/>
  </cols>
  <sheetData>
    <row r="1" spans="1:43" x14ac:dyDescent="0.25">
      <c r="A1" t="s">
        <v>9</v>
      </c>
      <c r="E1" s="31" t="s">
        <v>43</v>
      </c>
      <c r="F1" s="31" t="s">
        <v>0</v>
      </c>
      <c r="G1" s="31">
        <v>1</v>
      </c>
      <c r="I1" s="31" t="s">
        <v>43</v>
      </c>
      <c r="J1" s="31" t="s">
        <v>0</v>
      </c>
      <c r="K1" s="31">
        <v>3</v>
      </c>
      <c r="M1" s="31" t="s">
        <v>43</v>
      </c>
      <c r="N1" s="31" t="s">
        <v>0</v>
      </c>
      <c r="O1" s="31">
        <v>5</v>
      </c>
      <c r="Q1" s="31" t="s">
        <v>43</v>
      </c>
      <c r="R1" s="31" t="s">
        <v>0</v>
      </c>
      <c r="S1" s="31">
        <v>10</v>
      </c>
      <c r="U1" s="31" t="s">
        <v>43</v>
      </c>
      <c r="V1" s="31" t="s">
        <v>0</v>
      </c>
      <c r="W1" s="31">
        <v>15</v>
      </c>
      <c r="Y1" s="31" t="s">
        <v>43</v>
      </c>
      <c r="Z1" s="31" t="s">
        <v>0</v>
      </c>
      <c r="AA1" s="31">
        <v>20</v>
      </c>
      <c r="AC1" s="31" t="s">
        <v>43</v>
      </c>
      <c r="AD1" s="31" t="s">
        <v>0</v>
      </c>
      <c r="AE1" s="31">
        <v>25</v>
      </c>
      <c r="AG1" s="31" t="s">
        <v>43</v>
      </c>
      <c r="AH1" s="31" t="s">
        <v>0</v>
      </c>
      <c r="AI1" s="31">
        <v>30</v>
      </c>
      <c r="AK1" s="31" t="s">
        <v>43</v>
      </c>
      <c r="AL1" s="31" t="s">
        <v>0</v>
      </c>
      <c r="AM1" s="31">
        <v>40</v>
      </c>
      <c r="AO1" s="31" t="s">
        <v>43</v>
      </c>
      <c r="AP1" s="31" t="s">
        <v>0</v>
      </c>
      <c r="AQ1" s="31">
        <v>50</v>
      </c>
    </row>
    <row r="2" spans="1:43" x14ac:dyDescent="0.25">
      <c r="A2" s="9" t="s">
        <v>3</v>
      </c>
      <c r="B2" s="10" t="s">
        <v>4</v>
      </c>
      <c r="C2" s="11">
        <v>20</v>
      </c>
      <c r="E2" t="s">
        <v>1</v>
      </c>
      <c r="F2" t="s">
        <v>0</v>
      </c>
      <c r="G2">
        <f>G1-$C$12</f>
        <v>1</v>
      </c>
      <c r="I2" t="s">
        <v>1</v>
      </c>
      <c r="J2" t="s">
        <v>0</v>
      </c>
      <c r="K2">
        <f>K1-$C$12</f>
        <v>3</v>
      </c>
      <c r="M2" t="s">
        <v>1</v>
      </c>
      <c r="N2" t="s">
        <v>0</v>
      </c>
      <c r="O2">
        <f>O1-$C$12</f>
        <v>5</v>
      </c>
      <c r="Q2" t="s">
        <v>1</v>
      </c>
      <c r="R2" t="s">
        <v>0</v>
      </c>
      <c r="S2">
        <f>S1-$C$12</f>
        <v>10</v>
      </c>
      <c r="U2" t="s">
        <v>1</v>
      </c>
      <c r="V2" t="s">
        <v>0</v>
      </c>
      <c r="W2">
        <f>W1-$C$12</f>
        <v>15</v>
      </c>
      <c r="Y2" t="s">
        <v>1</v>
      </c>
      <c r="Z2" t="s">
        <v>0</v>
      </c>
      <c r="AA2">
        <f>AA1-$C$12</f>
        <v>20</v>
      </c>
      <c r="AC2" t="s">
        <v>1</v>
      </c>
      <c r="AD2" t="s">
        <v>0</v>
      </c>
      <c r="AE2">
        <f>AE1-$C$12</f>
        <v>25</v>
      </c>
      <c r="AG2" t="s">
        <v>1</v>
      </c>
      <c r="AH2" t="s">
        <v>0</v>
      </c>
      <c r="AI2">
        <f>AI1-$C$12</f>
        <v>30</v>
      </c>
      <c r="AK2" t="s">
        <v>1</v>
      </c>
      <c r="AL2" t="s">
        <v>0</v>
      </c>
      <c r="AM2">
        <f>AM1-$C$12</f>
        <v>40</v>
      </c>
      <c r="AO2" t="s">
        <v>1</v>
      </c>
      <c r="AP2" t="s">
        <v>0</v>
      </c>
      <c r="AQ2">
        <f>AQ1-$C$12</f>
        <v>50</v>
      </c>
    </row>
    <row r="3" spans="1:43" x14ac:dyDescent="0.25">
      <c r="A3" s="1" t="s">
        <v>2</v>
      </c>
      <c r="B3" t="s">
        <v>4</v>
      </c>
      <c r="C3">
        <v>10</v>
      </c>
      <c r="E3" t="s">
        <v>6</v>
      </c>
      <c r="F3" t="s">
        <v>5</v>
      </c>
      <c r="G3">
        <f>G2*$C$3</f>
        <v>10</v>
      </c>
      <c r="I3" t="s">
        <v>6</v>
      </c>
      <c r="J3" t="s">
        <v>5</v>
      </c>
      <c r="K3">
        <f>K2*$C$3</f>
        <v>30</v>
      </c>
      <c r="M3" t="s">
        <v>6</v>
      </c>
      <c r="N3" t="s">
        <v>5</v>
      </c>
      <c r="O3">
        <f>O2*$C$3</f>
        <v>50</v>
      </c>
      <c r="Q3" t="s">
        <v>6</v>
      </c>
      <c r="R3" t="s">
        <v>5</v>
      </c>
      <c r="S3">
        <f>S2*$C$3</f>
        <v>100</v>
      </c>
      <c r="U3" t="s">
        <v>6</v>
      </c>
      <c r="V3" t="s">
        <v>5</v>
      </c>
      <c r="W3">
        <f>W2*$C$3</f>
        <v>150</v>
      </c>
      <c r="Y3" t="s">
        <v>6</v>
      </c>
      <c r="Z3" t="s">
        <v>5</v>
      </c>
      <c r="AA3">
        <f>AA2*$C$3</f>
        <v>200</v>
      </c>
      <c r="AC3" t="s">
        <v>6</v>
      </c>
      <c r="AD3" t="s">
        <v>5</v>
      </c>
      <c r="AE3">
        <f>AE2*$C$3</f>
        <v>250</v>
      </c>
      <c r="AG3" t="s">
        <v>6</v>
      </c>
      <c r="AH3" t="s">
        <v>5</v>
      </c>
      <c r="AI3">
        <f>AI2*$C$3</f>
        <v>300</v>
      </c>
      <c r="AK3" t="s">
        <v>6</v>
      </c>
      <c r="AL3" t="s">
        <v>5</v>
      </c>
      <c r="AM3">
        <f>AM2*$C$3</f>
        <v>400</v>
      </c>
      <c r="AO3" t="s">
        <v>6</v>
      </c>
      <c r="AP3" t="s">
        <v>5</v>
      </c>
      <c r="AQ3">
        <f>AQ2*$C$3</f>
        <v>500</v>
      </c>
    </row>
    <row r="4" spans="1:43" x14ac:dyDescent="0.25">
      <c r="A4" s="9" t="s">
        <v>15</v>
      </c>
      <c r="B4" s="10" t="s">
        <v>16</v>
      </c>
      <c r="C4" s="11">
        <v>35</v>
      </c>
      <c r="E4" t="s">
        <v>36</v>
      </c>
      <c r="F4" t="s">
        <v>14</v>
      </c>
      <c r="G4" s="17">
        <f>(1-0.4113*G1^0.5+0.04052*G1+0.001753*G1^1.5)/(1-0.4177*G1^0.5+0.05729*G1-0.006205*G1^1.5+0.00121*G1^2)</f>
        <v>0.99429242272630569</v>
      </c>
      <c r="I4" t="s">
        <v>36</v>
      </c>
      <c r="J4" t="s">
        <v>14</v>
      </c>
      <c r="K4" s="17">
        <f>(1-0.4113*K1^0.5+0.04052*K1+0.001753*K1^1.5)/(1-0.4177*K1^0.5+0.05729*K1-0.006205*K1^1.5+0.00121*K1^2)</f>
        <v>0.97947759300731541</v>
      </c>
      <c r="M4" t="s">
        <v>36</v>
      </c>
      <c r="N4" t="s">
        <v>14</v>
      </c>
      <c r="O4" s="17">
        <f>(1-0.4113*O1^0.5+0.04052*O1+0.001753*O1^1.5)/(1-0.4177*O1^0.5+0.05729*O1-0.006205*O1^1.5+0.00121*O1^2)</f>
        <v>0.9654793616059637</v>
      </c>
      <c r="Q4" t="s">
        <v>36</v>
      </c>
      <c r="R4" t="s">
        <v>14</v>
      </c>
      <c r="S4" s="17">
        <f>(1-0.4113*S1^0.5+0.04052*S1+0.001753*S1^1.5)/(1-0.4177*S1^0.5+0.05729*S1-0.006205*S1^1.5+0.00121*S1^2)</f>
        <v>0.90493425245485903</v>
      </c>
      <c r="U4" t="s">
        <v>36</v>
      </c>
      <c r="V4" t="s">
        <v>14</v>
      </c>
      <c r="W4" s="17">
        <f>(1-0.4113*W1^0.5+0.04052*W1+0.001753*W1^1.5)/(1-0.4177*W1^0.5+0.05729*W1-0.006205*W1^1.5+0.00121*W1^2)</f>
        <v>0.76075356165567931</v>
      </c>
      <c r="Y4" t="s">
        <v>36</v>
      </c>
      <c r="Z4" t="s">
        <v>14</v>
      </c>
      <c r="AA4" s="17">
        <f>(1-0.4113*AA1^0.5+0.04052*AA1+0.001753*AA1^1.5)/(1-0.4177*AA1^0.5+0.05729*AA1-0.006205*AA1^1.5+0.00121*AA1^2)</f>
        <v>0.61801539303649478</v>
      </c>
      <c r="AC4" t="s">
        <v>36</v>
      </c>
      <c r="AD4" t="s">
        <v>14</v>
      </c>
      <c r="AE4" s="17">
        <f>(1-0.4113*AE1^0.5+0.04052*AE1+0.001753*AE1^1.5)/(1-0.4177*AE1^0.5+0.05729*AE1-0.006205*AE1^1.5+0.00121*AE1^2)</f>
        <v>0.5414258188824661</v>
      </c>
      <c r="AG4" t="s">
        <v>36</v>
      </c>
      <c r="AH4" t="s">
        <v>14</v>
      </c>
      <c r="AI4" s="17">
        <f>(1-0.4113*AI1^0.5+0.04052*AI1+0.001753*AI1^1.5)/(1-0.4177*AI1^0.5+0.05729*AI1-0.006205*AI1^1.5+0.00121*AI1^2)</f>
        <v>0.50145068678457694</v>
      </c>
      <c r="AK4" t="s">
        <v>36</v>
      </c>
      <c r="AL4" t="s">
        <v>14</v>
      </c>
      <c r="AM4" s="17">
        <f>(1-0.4113*AM1^0.5+0.04052*AM1+0.001753*AM1^1.5)/(1-0.4177*AM1^0.5+0.05729*AM1-0.006205*AM1^1.5+0.00121*AM1^2)</f>
        <v>0.45566180633467895</v>
      </c>
      <c r="AO4" t="s">
        <v>36</v>
      </c>
      <c r="AP4" t="s">
        <v>14</v>
      </c>
      <c r="AQ4" s="17">
        <f>(1-0.4113*AQ1^0.5+0.04052*AQ1+0.001753*AQ1^1.5)/(1-0.4177*AQ1^0.5+0.05729*AQ1-0.006205*AQ1^1.5+0.00121*AQ1^2)</f>
        <v>0.42330638361941653</v>
      </c>
    </row>
    <row r="5" spans="1:43" x14ac:dyDescent="0.25">
      <c r="E5" t="s">
        <v>26</v>
      </c>
      <c r="F5" t="s">
        <v>5</v>
      </c>
      <c r="G5" s="15">
        <f>G1*$C$2</f>
        <v>20</v>
      </c>
      <c r="I5" t="s">
        <v>26</v>
      </c>
      <c r="J5" t="s">
        <v>5</v>
      </c>
      <c r="K5" s="15">
        <f>K1*$C$2</f>
        <v>60</v>
      </c>
      <c r="M5" t="s">
        <v>26</v>
      </c>
      <c r="N5" t="s">
        <v>5</v>
      </c>
      <c r="O5" s="15">
        <f>O1*$C$2</f>
        <v>100</v>
      </c>
      <c r="Q5" t="s">
        <v>26</v>
      </c>
      <c r="R5" t="s">
        <v>5</v>
      </c>
      <c r="S5" s="15">
        <f>S1*$C$2</f>
        <v>200</v>
      </c>
      <c r="U5" t="s">
        <v>26</v>
      </c>
      <c r="V5" t="s">
        <v>5</v>
      </c>
      <c r="W5" s="15">
        <f>W1*$C$2</f>
        <v>300</v>
      </c>
      <c r="Y5" t="s">
        <v>26</v>
      </c>
      <c r="Z5" t="s">
        <v>5</v>
      </c>
      <c r="AA5" s="15">
        <f>AA1*$C$2</f>
        <v>400</v>
      </c>
      <c r="AC5" t="s">
        <v>26</v>
      </c>
      <c r="AD5" t="s">
        <v>5</v>
      </c>
      <c r="AE5" s="15">
        <f>AE1*$C$2</f>
        <v>500</v>
      </c>
      <c r="AG5" t="s">
        <v>26</v>
      </c>
      <c r="AH5" t="s">
        <v>5</v>
      </c>
      <c r="AI5" s="15">
        <f>AI1*$C$2</f>
        <v>600</v>
      </c>
      <c r="AK5" t="s">
        <v>26</v>
      </c>
      <c r="AL5" t="s">
        <v>5</v>
      </c>
      <c r="AM5" s="15">
        <f>AM1*$C$2</f>
        <v>800</v>
      </c>
      <c r="AO5" t="s">
        <v>26</v>
      </c>
      <c r="AP5" t="s">
        <v>5</v>
      </c>
      <c r="AQ5" s="15">
        <f>AQ1*$C$2</f>
        <v>1000</v>
      </c>
    </row>
    <row r="6" spans="1:43" x14ac:dyDescent="0.25">
      <c r="A6" s="32" t="s">
        <v>10</v>
      </c>
      <c r="B6" s="32"/>
      <c r="C6" s="32"/>
      <c r="E6" t="s">
        <v>27</v>
      </c>
      <c r="F6" t="s">
        <v>5</v>
      </c>
      <c r="G6" s="15">
        <f>G5-G3</f>
        <v>10</v>
      </c>
      <c r="I6" t="s">
        <v>27</v>
      </c>
      <c r="J6" t="s">
        <v>5</v>
      </c>
      <c r="K6" s="15">
        <f>K5-K3</f>
        <v>30</v>
      </c>
      <c r="M6" t="s">
        <v>27</v>
      </c>
      <c r="N6" t="s">
        <v>5</v>
      </c>
      <c r="O6" s="15">
        <f>O5-O3</f>
        <v>50</v>
      </c>
      <c r="Q6" t="s">
        <v>27</v>
      </c>
      <c r="R6" t="s">
        <v>5</v>
      </c>
      <c r="S6" s="15">
        <f>S5-S3</f>
        <v>100</v>
      </c>
      <c r="U6" t="s">
        <v>27</v>
      </c>
      <c r="V6" t="s">
        <v>5</v>
      </c>
      <c r="W6" s="15">
        <f>W5-W3</f>
        <v>150</v>
      </c>
      <c r="Y6" t="s">
        <v>27</v>
      </c>
      <c r="Z6" t="s">
        <v>5</v>
      </c>
      <c r="AA6" s="15">
        <f>AA5-AA3</f>
        <v>200</v>
      </c>
      <c r="AC6" t="s">
        <v>27</v>
      </c>
      <c r="AD6" t="s">
        <v>5</v>
      </c>
      <c r="AE6" s="15">
        <f>AE5-AE3</f>
        <v>250</v>
      </c>
      <c r="AG6" t="s">
        <v>27</v>
      </c>
      <c r="AH6" t="s">
        <v>5</v>
      </c>
      <c r="AI6" s="15">
        <f>AI5-AI3</f>
        <v>300</v>
      </c>
      <c r="AK6" t="s">
        <v>27</v>
      </c>
      <c r="AL6" t="s">
        <v>5</v>
      </c>
      <c r="AM6" s="15">
        <f>AM5-AM3</f>
        <v>400</v>
      </c>
      <c r="AO6" t="s">
        <v>27</v>
      </c>
      <c r="AP6" t="s">
        <v>5</v>
      </c>
      <c r="AQ6" s="15">
        <f>AQ5-AQ3</f>
        <v>500</v>
      </c>
    </row>
    <row r="7" spans="1:43" x14ac:dyDescent="0.25">
      <c r="A7" s="33" t="s">
        <v>11</v>
      </c>
      <c r="B7" s="34" t="s">
        <v>12</v>
      </c>
      <c r="C7" s="36">
        <v>0.2</v>
      </c>
      <c r="E7" t="s">
        <v>13</v>
      </c>
      <c r="F7" t="s">
        <v>14</v>
      </c>
      <c r="G7">
        <f>$C$13/G8</f>
        <v>5.9090909090909092</v>
      </c>
      <c r="I7" t="s">
        <v>13</v>
      </c>
      <c r="J7" t="s">
        <v>14</v>
      </c>
      <c r="K7">
        <f>$C$13/K8</f>
        <v>6.8181818181818175</v>
      </c>
      <c r="M7" t="s">
        <v>13</v>
      </c>
      <c r="N7" t="s">
        <v>14</v>
      </c>
      <c r="O7">
        <f>$C$13/O8</f>
        <v>7.7272727272727266</v>
      </c>
      <c r="Q7" t="s">
        <v>13</v>
      </c>
      <c r="R7" t="s">
        <v>14</v>
      </c>
      <c r="S7">
        <f>$C$13/S8</f>
        <v>10</v>
      </c>
      <c r="U7" t="s">
        <v>13</v>
      </c>
      <c r="V7" t="s">
        <v>14</v>
      </c>
      <c r="W7">
        <f>$C$13/W8</f>
        <v>12.272727272727272</v>
      </c>
      <c r="Y7" t="s">
        <v>13</v>
      </c>
      <c r="Z7" t="s">
        <v>14</v>
      </c>
      <c r="AA7">
        <f>$C$13/AA8</f>
        <v>14.545454545454545</v>
      </c>
      <c r="AC7" t="s">
        <v>13</v>
      </c>
      <c r="AD7" t="s">
        <v>14</v>
      </c>
      <c r="AE7">
        <f>$C$13/AE8</f>
        <v>16.818181818181817</v>
      </c>
      <c r="AG7" t="s">
        <v>13</v>
      </c>
      <c r="AH7" t="s">
        <v>14</v>
      </c>
      <c r="AI7">
        <f>$C$13/AI8</f>
        <v>19.09090909090909</v>
      </c>
      <c r="AK7" t="s">
        <v>13</v>
      </c>
      <c r="AL7" t="s">
        <v>14</v>
      </c>
      <c r="AM7">
        <f>$C$13/AM8</f>
        <v>23.636363636363637</v>
      </c>
      <c r="AO7" t="s">
        <v>13</v>
      </c>
      <c r="AP7" t="s">
        <v>14</v>
      </c>
      <c r="AQ7">
        <f>$C$13/AQ8</f>
        <v>28.18181818181818</v>
      </c>
    </row>
    <row r="8" spans="1:43" x14ac:dyDescent="0.25">
      <c r="E8" t="s">
        <v>24</v>
      </c>
      <c r="F8" t="s">
        <v>14</v>
      </c>
      <c r="G8" s="17">
        <f>2.2/(1.2+G6/100)</f>
        <v>1.6923076923076923</v>
      </c>
      <c r="I8" t="s">
        <v>24</v>
      </c>
      <c r="J8" t="s">
        <v>14</v>
      </c>
      <c r="K8" s="17">
        <f>2.2/(1.2+K6/100)</f>
        <v>1.4666666666666668</v>
      </c>
      <c r="M8" t="s">
        <v>24</v>
      </c>
      <c r="N8" t="s">
        <v>14</v>
      </c>
      <c r="O8" s="17">
        <f>2.2/(1.2+O6/100)</f>
        <v>1.2941176470588236</v>
      </c>
      <c r="Q8" t="s">
        <v>24</v>
      </c>
      <c r="R8" t="s">
        <v>14</v>
      </c>
      <c r="S8" s="17">
        <f>2.2/(1.2+S6/100)</f>
        <v>1</v>
      </c>
      <c r="U8" t="s">
        <v>24</v>
      </c>
      <c r="V8" t="s">
        <v>14</v>
      </c>
      <c r="W8" s="17">
        <f>2.2/(1.2+W6/100)</f>
        <v>0.81481481481481488</v>
      </c>
      <c r="Y8" t="s">
        <v>24</v>
      </c>
      <c r="Z8" t="s">
        <v>14</v>
      </c>
      <c r="AA8" s="17">
        <f>2.2/(1.2+AA6/100)</f>
        <v>0.6875</v>
      </c>
      <c r="AC8" t="s">
        <v>24</v>
      </c>
      <c r="AD8" t="s">
        <v>14</v>
      </c>
      <c r="AE8" s="17">
        <f>2.2/(1.2+AE6/100)</f>
        <v>0.59459459459459463</v>
      </c>
      <c r="AG8" t="s">
        <v>24</v>
      </c>
      <c r="AH8" t="s">
        <v>14</v>
      </c>
      <c r="AI8" s="17">
        <f>2.2/(1.2+AI6/100)</f>
        <v>0.52380952380952384</v>
      </c>
      <c r="AK8" t="s">
        <v>24</v>
      </c>
      <c r="AL8" t="s">
        <v>14</v>
      </c>
      <c r="AM8" s="17">
        <f>2.2/(1.2+AM6/100)</f>
        <v>0.42307692307692307</v>
      </c>
      <c r="AO8" t="s">
        <v>24</v>
      </c>
      <c r="AP8" t="s">
        <v>14</v>
      </c>
      <c r="AQ8" s="17">
        <f>2.2/(1.2+AQ6/100)</f>
        <v>0.35483870967741937</v>
      </c>
    </row>
    <row r="9" spans="1:43" x14ac:dyDescent="0.25">
      <c r="A9" t="s">
        <v>44</v>
      </c>
      <c r="E9" t="s">
        <v>29</v>
      </c>
      <c r="F9" t="s">
        <v>14</v>
      </c>
      <c r="G9" s="15">
        <f>G7*G8</f>
        <v>10</v>
      </c>
      <c r="I9" t="s">
        <v>29</v>
      </c>
      <c r="J9" t="s">
        <v>14</v>
      </c>
      <c r="K9" s="15">
        <f>K7*K8</f>
        <v>10</v>
      </c>
      <c r="M9" t="s">
        <v>29</v>
      </c>
      <c r="N9" t="s">
        <v>14</v>
      </c>
      <c r="O9" s="15">
        <f>O7*O8</f>
        <v>10</v>
      </c>
      <c r="Q9" t="s">
        <v>29</v>
      </c>
      <c r="R9" t="s">
        <v>14</v>
      </c>
      <c r="S9" s="15">
        <f>S7*S8</f>
        <v>10</v>
      </c>
      <c r="U9" t="s">
        <v>29</v>
      </c>
      <c r="V9" t="s">
        <v>14</v>
      </c>
      <c r="W9" s="15">
        <f>W7*W8</f>
        <v>10</v>
      </c>
      <c r="Y9" t="s">
        <v>29</v>
      </c>
      <c r="Z9" t="s">
        <v>14</v>
      </c>
      <c r="AA9" s="15">
        <f>AA7*AA8</f>
        <v>10</v>
      </c>
      <c r="AC9" t="s">
        <v>29</v>
      </c>
      <c r="AD9" t="s">
        <v>14</v>
      </c>
      <c r="AE9" s="15">
        <f>AE7*AE8</f>
        <v>10</v>
      </c>
      <c r="AG9" t="s">
        <v>29</v>
      </c>
      <c r="AH9" t="s">
        <v>14</v>
      </c>
      <c r="AI9" s="15">
        <f>AI7*AI8</f>
        <v>10</v>
      </c>
      <c r="AK9" t="s">
        <v>29</v>
      </c>
      <c r="AL9" t="s">
        <v>14</v>
      </c>
      <c r="AM9" s="15">
        <f>AM7*AM8</f>
        <v>10</v>
      </c>
      <c r="AO9" t="s">
        <v>29</v>
      </c>
      <c r="AP9" t="s">
        <v>14</v>
      </c>
      <c r="AQ9" s="15">
        <f>AQ7*AQ8</f>
        <v>10</v>
      </c>
    </row>
    <row r="10" spans="1:43" x14ac:dyDescent="0.25">
      <c r="E10" t="s">
        <v>30</v>
      </c>
      <c r="F10" t="s">
        <v>14</v>
      </c>
      <c r="G10" s="17">
        <f>1/(34-G9)+G9/135+50/(10*G9+45)^2-1/200</f>
        <v>0.11311886202492621</v>
      </c>
      <c r="I10" t="s">
        <v>30</v>
      </c>
      <c r="J10" t="s">
        <v>14</v>
      </c>
      <c r="K10" s="17">
        <f>1/(34-K9)+K9/135+50/(10*K9+45)^2-1/200</f>
        <v>0.11311886202492621</v>
      </c>
      <c r="M10" t="s">
        <v>30</v>
      </c>
      <c r="N10" t="s">
        <v>14</v>
      </c>
      <c r="O10" s="17">
        <f>1/(34-O9)+O9/135+50/(10*O9+45)^2-1/200</f>
        <v>0.11311886202492621</v>
      </c>
      <c r="Q10" t="s">
        <v>30</v>
      </c>
      <c r="R10" t="s">
        <v>14</v>
      </c>
      <c r="S10" s="17">
        <f>1/(34-S9)+S9/135+50/(10*S9+45)^2-1/200</f>
        <v>0.11311886202492621</v>
      </c>
      <c r="U10" t="s">
        <v>30</v>
      </c>
      <c r="V10" t="s">
        <v>14</v>
      </c>
      <c r="W10" s="17">
        <f>1/(34-W9)+W9/135+50/(10*W9+45)^2-1/200</f>
        <v>0.11311886202492621</v>
      </c>
      <c r="Y10" t="s">
        <v>30</v>
      </c>
      <c r="Z10" t="s">
        <v>14</v>
      </c>
      <c r="AA10" s="17">
        <f>1/(34-AA9)+AA9/135+50/(10*AA9+45)^2-1/200</f>
        <v>0.11311886202492621</v>
      </c>
      <c r="AC10" t="s">
        <v>30</v>
      </c>
      <c r="AD10" t="s">
        <v>14</v>
      </c>
      <c r="AE10" s="17">
        <f>1/(34-AE9)+AE9/135+50/(10*AE9+45)^2-1/200</f>
        <v>0.11311886202492621</v>
      </c>
      <c r="AG10" t="s">
        <v>30</v>
      </c>
      <c r="AH10" t="s">
        <v>14</v>
      </c>
      <c r="AI10" s="17">
        <f>1/(34-AI9)+AI9/135+50/(10*AI9+45)^2-1/200</f>
        <v>0.11311886202492621</v>
      </c>
      <c r="AK10" t="s">
        <v>30</v>
      </c>
      <c r="AL10" t="s">
        <v>14</v>
      </c>
      <c r="AM10" s="17">
        <f>1/(34-AM9)+AM9/135+50/(10*AM9+45)^2-1/200</f>
        <v>0.11311886202492621</v>
      </c>
      <c r="AO10" t="s">
        <v>30</v>
      </c>
      <c r="AP10" t="s">
        <v>14</v>
      </c>
      <c r="AQ10" s="17">
        <f>1/(34-AQ9)+AQ9/135+50/(10*AQ9+45)^2-1/200</f>
        <v>0.11311886202492621</v>
      </c>
    </row>
    <row r="11" spans="1:43" x14ac:dyDescent="0.25">
      <c r="A11" s="31"/>
      <c r="B11" s="6"/>
      <c r="C11" s="6"/>
      <c r="E11" t="s">
        <v>31</v>
      </c>
      <c r="F11" t="s">
        <v>14</v>
      </c>
      <c r="G11" s="17">
        <f>MIN(1,(G6/100)^(0.8-1))</f>
        <v>1</v>
      </c>
      <c r="I11" t="s">
        <v>31</v>
      </c>
      <c r="J11" t="s">
        <v>14</v>
      </c>
      <c r="K11" s="17">
        <f>MIN(1,(K6/100)^(0.8-1))</f>
        <v>1</v>
      </c>
      <c r="M11" t="s">
        <v>31</v>
      </c>
      <c r="N11" t="s">
        <v>14</v>
      </c>
      <c r="O11" s="17">
        <f>MIN(1,(O6/100)^(0.8-1))</f>
        <v>1</v>
      </c>
      <c r="Q11" t="s">
        <v>31</v>
      </c>
      <c r="R11" t="s">
        <v>14</v>
      </c>
      <c r="S11" s="17">
        <f>MIN(1,(S6/100)^(0.8-1))</f>
        <v>1</v>
      </c>
      <c r="U11" t="s">
        <v>31</v>
      </c>
      <c r="V11" t="s">
        <v>14</v>
      </c>
      <c r="W11" s="17">
        <f>MIN(1,(W6/100)^(0.8-1))</f>
        <v>0.92210791148172777</v>
      </c>
      <c r="Y11" t="s">
        <v>31</v>
      </c>
      <c r="Z11" t="s">
        <v>14</v>
      </c>
      <c r="AA11" s="17">
        <f>MIN(1,(AA6/100)^(0.8-1))</f>
        <v>0.87055056329612424</v>
      </c>
      <c r="AC11" t="s">
        <v>31</v>
      </c>
      <c r="AD11" t="s">
        <v>14</v>
      </c>
      <c r="AE11" s="17">
        <f>MIN(1,(AE6/100)^(0.8-1))</f>
        <v>0.83255320740187322</v>
      </c>
      <c r="AG11" t="s">
        <v>31</v>
      </c>
      <c r="AH11" t="s">
        <v>14</v>
      </c>
      <c r="AI11" s="17">
        <f>MIN(1,(AI6/100)^(0.8-1))</f>
        <v>0.80274156176023082</v>
      </c>
      <c r="AK11" t="s">
        <v>31</v>
      </c>
      <c r="AL11" t="s">
        <v>14</v>
      </c>
      <c r="AM11" s="17">
        <f>MIN(1,(AM6/100)^(0.8-1))</f>
        <v>0.75785828325519911</v>
      </c>
      <c r="AO11" t="s">
        <v>31</v>
      </c>
      <c r="AP11" t="s">
        <v>14</v>
      </c>
      <c r="AQ11" s="17">
        <f>MIN(1,(AQ6/100)^(0.8-1))</f>
        <v>0.72477966367769564</v>
      </c>
    </row>
    <row r="12" spans="1:43" x14ac:dyDescent="0.25">
      <c r="A12" s="31" t="s">
        <v>8</v>
      </c>
      <c r="B12" s="31" t="s">
        <v>0</v>
      </c>
      <c r="C12" s="31">
        <v>0</v>
      </c>
      <c r="E12" s="14" t="s">
        <v>32</v>
      </c>
      <c r="F12" s="14" t="s">
        <v>14</v>
      </c>
      <c r="G12" s="18">
        <f>G10*$C$21*G11</f>
        <v>0.11311886202492621</v>
      </c>
      <c r="I12" s="14" t="s">
        <v>32</v>
      </c>
      <c r="J12" s="14" t="s">
        <v>14</v>
      </c>
      <c r="K12" s="18">
        <f>K10*$C$21*K11</f>
        <v>0.11311886202492621</v>
      </c>
      <c r="M12" s="14" t="s">
        <v>32</v>
      </c>
      <c r="N12" s="14" t="s">
        <v>14</v>
      </c>
      <c r="O12" s="18">
        <f>O10*$C$21*O11</f>
        <v>0.11311886202492621</v>
      </c>
      <c r="Q12" s="14" t="s">
        <v>32</v>
      </c>
      <c r="R12" s="14" t="s">
        <v>14</v>
      </c>
      <c r="S12" s="18">
        <f>S10*$C$21*S11</f>
        <v>0.11311886202492621</v>
      </c>
      <c r="U12" s="14" t="s">
        <v>32</v>
      </c>
      <c r="V12" s="14" t="s">
        <v>14</v>
      </c>
      <c r="W12" s="18">
        <f>W10*$C$21*W11</f>
        <v>0.10430779761099444</v>
      </c>
      <c r="Y12" s="14" t="s">
        <v>32</v>
      </c>
      <c r="Z12" s="14" t="s">
        <v>14</v>
      </c>
      <c r="AA12" s="18">
        <f>AA10*$C$21*AA11</f>
        <v>9.8475689055216073E-2</v>
      </c>
      <c r="AC12" s="14" t="s">
        <v>32</v>
      </c>
      <c r="AD12" s="14" t="s">
        <v>14</v>
      </c>
      <c r="AE12" s="18">
        <f>AE10*$C$21*AE11</f>
        <v>9.4177471396502274E-2</v>
      </c>
      <c r="AG12" s="14" t="s">
        <v>32</v>
      </c>
      <c r="AH12" s="14" t="s">
        <v>14</v>
      </c>
      <c r="AI12" s="18">
        <f>AI10*$C$21*AI11</f>
        <v>9.0805211966429336E-2</v>
      </c>
      <c r="AK12" s="14" t="s">
        <v>32</v>
      </c>
      <c r="AL12" s="14" t="s">
        <v>14</v>
      </c>
      <c r="AM12" s="18">
        <f>AM10*$C$21*AM11</f>
        <v>8.5728066577992312E-2</v>
      </c>
      <c r="AO12" s="14" t="s">
        <v>32</v>
      </c>
      <c r="AP12" s="14" t="s">
        <v>14</v>
      </c>
      <c r="AQ12" s="18">
        <f>AQ10*$C$21*AQ11</f>
        <v>8.1986250774029684E-2</v>
      </c>
    </row>
    <row r="13" spans="1:43" x14ac:dyDescent="0.25">
      <c r="A13" s="29" t="s">
        <v>29</v>
      </c>
      <c r="B13" s="30" t="s">
        <v>14</v>
      </c>
      <c r="C13" s="26">
        <v>10</v>
      </c>
      <c r="E13" s="20" t="s">
        <v>34</v>
      </c>
      <c r="F13" s="20" t="s">
        <v>5</v>
      </c>
      <c r="G13" s="13">
        <f>G6*G12</f>
        <v>1.131188620249262</v>
      </c>
      <c r="I13" s="20" t="s">
        <v>34</v>
      </c>
      <c r="J13" s="20" t="s">
        <v>5</v>
      </c>
      <c r="K13" s="13">
        <f>K6*K12</f>
        <v>3.3935658607477865</v>
      </c>
      <c r="M13" s="20" t="s">
        <v>34</v>
      </c>
      <c r="N13" s="20" t="s">
        <v>5</v>
      </c>
      <c r="O13" s="13">
        <f>O6*O12</f>
        <v>5.6559431012463106</v>
      </c>
      <c r="Q13" s="20" t="s">
        <v>34</v>
      </c>
      <c r="R13" s="20" t="s">
        <v>5</v>
      </c>
      <c r="S13" s="13">
        <f>S6*S12</f>
        <v>11.311886202492621</v>
      </c>
      <c r="U13" s="20" t="s">
        <v>34</v>
      </c>
      <c r="V13" s="20" t="s">
        <v>5</v>
      </c>
      <c r="W13" s="13">
        <f>W6*W12</f>
        <v>15.646169641649166</v>
      </c>
      <c r="Y13" s="20" t="s">
        <v>34</v>
      </c>
      <c r="Z13" s="20" t="s">
        <v>5</v>
      </c>
      <c r="AA13" s="13">
        <f>AA6*AA12</f>
        <v>19.695137811043214</v>
      </c>
      <c r="AC13" s="20" t="s">
        <v>34</v>
      </c>
      <c r="AD13" s="20" t="s">
        <v>5</v>
      </c>
      <c r="AE13" s="13">
        <f>AE6*AE12</f>
        <v>23.544367849125567</v>
      </c>
      <c r="AG13" s="20" t="s">
        <v>34</v>
      </c>
      <c r="AH13" s="20" t="s">
        <v>5</v>
      </c>
      <c r="AI13" s="13">
        <f>AI6*AI12</f>
        <v>27.241563589928802</v>
      </c>
      <c r="AK13" s="20" t="s">
        <v>34</v>
      </c>
      <c r="AL13" s="20" t="s">
        <v>5</v>
      </c>
      <c r="AM13" s="13">
        <f>AM6*AM12</f>
        <v>34.291226631196928</v>
      </c>
      <c r="AO13" s="20" t="s">
        <v>34</v>
      </c>
      <c r="AP13" s="20" t="s">
        <v>5</v>
      </c>
      <c r="AQ13" s="13">
        <f>AQ6*AQ12</f>
        <v>40.993125387014842</v>
      </c>
    </row>
    <row r="14" spans="1:43" x14ac:dyDescent="0.25">
      <c r="A14" s="24" t="s">
        <v>17</v>
      </c>
      <c r="B14" s="27" t="s">
        <v>14</v>
      </c>
      <c r="C14" s="28">
        <v>6.5</v>
      </c>
      <c r="E14" s="14"/>
      <c r="F14" s="14"/>
      <c r="I14" s="14"/>
      <c r="J14" s="14"/>
      <c r="M14" s="14"/>
      <c r="N14" s="14"/>
      <c r="Q14" s="14"/>
      <c r="R14" s="14"/>
      <c r="U14" s="14"/>
      <c r="V14" s="14"/>
      <c r="Y14" s="14"/>
      <c r="Z14" s="14"/>
      <c r="AC14" s="14"/>
      <c r="AD14" s="14"/>
      <c r="AG14" s="14"/>
      <c r="AH14" s="14"/>
      <c r="AK14" s="14"/>
      <c r="AL14" s="14"/>
      <c r="AO14" s="14"/>
      <c r="AP14" s="14"/>
    </row>
    <row r="15" spans="1:43" x14ac:dyDescent="0.25">
      <c r="A15" s="1"/>
      <c r="E15" s="14" t="s">
        <v>33</v>
      </c>
      <c r="F15" s="14"/>
      <c r="I15" s="14" t="s">
        <v>33</v>
      </c>
      <c r="J15" s="14"/>
      <c r="M15" s="14" t="s">
        <v>33</v>
      </c>
      <c r="N15" s="14"/>
      <c r="Q15" s="14" t="s">
        <v>33</v>
      </c>
      <c r="R15" s="14"/>
      <c r="U15" s="14" t="s">
        <v>33</v>
      </c>
      <c r="V15" s="14"/>
      <c r="Y15" s="14" t="s">
        <v>33</v>
      </c>
      <c r="Z15" s="14"/>
      <c r="AC15" s="14" t="s">
        <v>33</v>
      </c>
      <c r="AD15" s="14"/>
      <c r="AG15" s="14" t="s">
        <v>33</v>
      </c>
      <c r="AH15" s="14"/>
      <c r="AK15" s="14" t="s">
        <v>33</v>
      </c>
      <c r="AL15" s="14"/>
      <c r="AO15" s="14" t="s">
        <v>33</v>
      </c>
      <c r="AP15" s="14"/>
    </row>
    <row r="16" spans="1:43" x14ac:dyDescent="0.25">
      <c r="A16" t="s">
        <v>42</v>
      </c>
      <c r="E16" s="14" t="s">
        <v>37</v>
      </c>
      <c r="F16" s="14" t="s">
        <v>14</v>
      </c>
      <c r="G16" s="17">
        <f>0.65*$C$7*(G5/G6)*G4</f>
        <v>0.25851602990883948</v>
      </c>
      <c r="I16" s="14" t="s">
        <v>37</v>
      </c>
      <c r="J16" s="14" t="s">
        <v>14</v>
      </c>
      <c r="K16" s="17">
        <f>0.65*$C$7*(K5/K6)*K4</f>
        <v>0.25466417418190201</v>
      </c>
      <c r="M16" s="14" t="s">
        <v>37</v>
      </c>
      <c r="N16" s="14" t="s">
        <v>14</v>
      </c>
      <c r="O16" s="17">
        <f>0.65*$C$7*(O5/O6)*O4</f>
        <v>0.2510246340175506</v>
      </c>
      <c r="Q16" s="14" t="s">
        <v>37</v>
      </c>
      <c r="R16" s="14" t="s">
        <v>14</v>
      </c>
      <c r="S16" s="17">
        <f>0.65*$C$7*(S5/S6)*S4</f>
        <v>0.23528290563826335</v>
      </c>
      <c r="U16" s="14" t="s">
        <v>37</v>
      </c>
      <c r="V16" s="14" t="s">
        <v>14</v>
      </c>
      <c r="W16" s="17">
        <f>0.65*$C$7*(W5/W6)*W4</f>
        <v>0.19779592603047663</v>
      </c>
      <c r="Y16" s="14" t="s">
        <v>37</v>
      </c>
      <c r="Z16" s="14" t="s">
        <v>14</v>
      </c>
      <c r="AA16" s="17">
        <f>0.65*$C$7*(AA5/AA6)*AA4</f>
        <v>0.16068400218948864</v>
      </c>
      <c r="AC16" s="14" t="s">
        <v>37</v>
      </c>
      <c r="AD16" s="14" t="s">
        <v>14</v>
      </c>
      <c r="AE16" s="17">
        <f>0.65*$C$7*(AE5/AE6)*AE4</f>
        <v>0.14077071290944118</v>
      </c>
      <c r="AG16" s="14" t="s">
        <v>37</v>
      </c>
      <c r="AH16" s="14" t="s">
        <v>14</v>
      </c>
      <c r="AI16" s="17">
        <f>0.65*$C$7*(AI5/AI6)*AI4</f>
        <v>0.13037717856399</v>
      </c>
      <c r="AK16" s="14" t="s">
        <v>37</v>
      </c>
      <c r="AL16" s="14" t="s">
        <v>14</v>
      </c>
      <c r="AM16" s="17">
        <f>0.65*$C$7*(AM5/AM6)*AM4</f>
        <v>0.11847206964701654</v>
      </c>
      <c r="AO16" s="14" t="s">
        <v>37</v>
      </c>
      <c r="AP16" s="14" t="s">
        <v>14</v>
      </c>
      <c r="AQ16" s="17">
        <f>0.65*$C$7*(AQ5/AQ6)*AQ4</f>
        <v>0.1100596597410483</v>
      </c>
    </row>
    <row r="17" spans="1:43" x14ac:dyDescent="0.25">
      <c r="A17" s="2" t="s">
        <v>19</v>
      </c>
      <c r="B17" s="3" t="s">
        <v>7</v>
      </c>
      <c r="C17" s="21">
        <v>1</v>
      </c>
      <c r="E17" s="14" t="s">
        <v>39</v>
      </c>
      <c r="F17" s="14" t="s">
        <v>14</v>
      </c>
      <c r="G17" s="18">
        <f>G16/$C$27</f>
        <v>0.17928570806978358</v>
      </c>
      <c r="I17" s="14" t="s">
        <v>39</v>
      </c>
      <c r="J17" s="14" t="s">
        <v>14</v>
      </c>
      <c r="K17" s="18">
        <f>K16/$C$27</f>
        <v>0.17661437398798543</v>
      </c>
      <c r="M17" s="14" t="s">
        <v>39</v>
      </c>
      <c r="N17" s="14" t="s">
        <v>14</v>
      </c>
      <c r="O17" s="18">
        <f>O16/$C$27</f>
        <v>0.174090284724955</v>
      </c>
      <c r="Q17" s="14" t="s">
        <v>39</v>
      </c>
      <c r="R17" s="14" t="s">
        <v>14</v>
      </c>
      <c r="S17" s="18">
        <f>S16/$C$27</f>
        <v>0.16317310129258547</v>
      </c>
      <c r="U17" s="14" t="s">
        <v>39</v>
      </c>
      <c r="V17" s="14" t="s">
        <v>14</v>
      </c>
      <c r="W17" s="18">
        <f>W16/$C$27</f>
        <v>0.13717517890166231</v>
      </c>
      <c r="Y17" s="14" t="s">
        <v>39</v>
      </c>
      <c r="Z17" s="14" t="s">
        <v>14</v>
      </c>
      <c r="AA17" s="18">
        <f>AA16/$C$27</f>
        <v>0.11143736470882605</v>
      </c>
      <c r="AC17" s="14" t="s">
        <v>39</v>
      </c>
      <c r="AD17" s="14" t="s">
        <v>14</v>
      </c>
      <c r="AE17" s="18">
        <f>AE16/$C$27</f>
        <v>9.7627125669371942E-2</v>
      </c>
      <c r="AG17" s="14" t="s">
        <v>39</v>
      </c>
      <c r="AH17" s="14" t="s">
        <v>14</v>
      </c>
      <c r="AI17" s="18">
        <f>AI16/$C$27</f>
        <v>9.0419014957131297E-2</v>
      </c>
      <c r="AK17" s="14" t="s">
        <v>39</v>
      </c>
      <c r="AL17" s="14" t="s">
        <v>14</v>
      </c>
      <c r="AM17" s="18">
        <f>AM16/$C$27</f>
        <v>8.2162598971708106E-2</v>
      </c>
      <c r="AO17" s="14" t="s">
        <v>39</v>
      </c>
      <c r="AP17" s="14" t="s">
        <v>14</v>
      </c>
      <c r="AQ17" s="18">
        <f>AQ16/$C$27</f>
        <v>7.6328435159519661E-2</v>
      </c>
    </row>
    <row r="18" spans="1:43" x14ac:dyDescent="0.25">
      <c r="A18" s="7" t="s">
        <v>20</v>
      </c>
      <c r="B18" s="6" t="s">
        <v>7</v>
      </c>
      <c r="C18" s="22">
        <v>1</v>
      </c>
      <c r="E18" s="20" t="s">
        <v>40</v>
      </c>
      <c r="F18" s="20" t="s">
        <v>5</v>
      </c>
      <c r="G18" s="13">
        <f>G17*G6</f>
        <v>1.7928570806978359</v>
      </c>
      <c r="I18" s="20" t="s">
        <v>40</v>
      </c>
      <c r="J18" s="20" t="s">
        <v>5</v>
      </c>
      <c r="K18" s="13">
        <f>K17*K6</f>
        <v>5.2984312196395633</v>
      </c>
      <c r="M18" s="20" t="s">
        <v>40</v>
      </c>
      <c r="N18" s="20" t="s">
        <v>5</v>
      </c>
      <c r="O18" s="13">
        <f>O17*O6</f>
        <v>8.7045142362477499</v>
      </c>
      <c r="Q18" s="20" t="s">
        <v>40</v>
      </c>
      <c r="R18" s="20" t="s">
        <v>5</v>
      </c>
      <c r="S18" s="13">
        <f>S17*S6</f>
        <v>16.317310129258548</v>
      </c>
      <c r="U18" s="20" t="s">
        <v>40</v>
      </c>
      <c r="V18" s="20" t="s">
        <v>5</v>
      </c>
      <c r="W18" s="13">
        <f>W17*W6</f>
        <v>20.576276835249345</v>
      </c>
      <c r="Y18" s="20" t="s">
        <v>40</v>
      </c>
      <c r="Z18" s="20" t="s">
        <v>5</v>
      </c>
      <c r="AA18" s="13">
        <f>AA17*AA6</f>
        <v>22.287472941765209</v>
      </c>
      <c r="AC18" s="20" t="s">
        <v>40</v>
      </c>
      <c r="AD18" s="20" t="s">
        <v>5</v>
      </c>
      <c r="AE18" s="13">
        <f>AE17*AE6</f>
        <v>24.406781417342984</v>
      </c>
      <c r="AG18" s="20" t="s">
        <v>40</v>
      </c>
      <c r="AH18" s="20" t="s">
        <v>5</v>
      </c>
      <c r="AI18" s="13">
        <f>AI17*AI6</f>
        <v>27.125704487139387</v>
      </c>
      <c r="AK18" s="20" t="s">
        <v>40</v>
      </c>
      <c r="AL18" s="20" t="s">
        <v>5</v>
      </c>
      <c r="AM18" s="13">
        <f>AM17*AM6</f>
        <v>32.865039588683246</v>
      </c>
      <c r="AO18" s="20" t="s">
        <v>40</v>
      </c>
      <c r="AP18" s="20" t="s">
        <v>5</v>
      </c>
      <c r="AQ18" s="13">
        <f>AQ17*AQ6</f>
        <v>38.164217579759828</v>
      </c>
    </row>
    <row r="19" spans="1:43" x14ac:dyDescent="0.25">
      <c r="A19" s="7" t="s">
        <v>21</v>
      </c>
      <c r="B19" s="6" t="s">
        <v>7</v>
      </c>
      <c r="C19" s="22">
        <v>1</v>
      </c>
      <c r="E19" s="14"/>
      <c r="F19" s="14"/>
      <c r="I19" s="14"/>
      <c r="J19" s="14"/>
      <c r="M19" s="14"/>
      <c r="N19" s="14"/>
      <c r="Q19" s="14"/>
      <c r="R19" s="14"/>
      <c r="U19" s="14"/>
      <c r="V19" s="14"/>
      <c r="Y19" s="14"/>
      <c r="Z19" s="14"/>
      <c r="AC19" s="14"/>
      <c r="AD19" s="14"/>
      <c r="AG19" s="14"/>
      <c r="AH19" s="14"/>
      <c r="AK19" s="14"/>
      <c r="AL19" s="14"/>
      <c r="AO19" s="14"/>
      <c r="AP19" s="14"/>
    </row>
    <row r="20" spans="1:43" x14ac:dyDescent="0.25">
      <c r="A20" s="7" t="s">
        <v>22</v>
      </c>
      <c r="B20" s="6" t="s">
        <v>7</v>
      </c>
      <c r="C20" s="22">
        <v>1</v>
      </c>
      <c r="E20" s="14" t="s">
        <v>41</v>
      </c>
      <c r="F20" s="14" t="s">
        <v>14</v>
      </c>
      <c r="G20" s="19">
        <f>G12/G17</f>
        <v>0.63094188177507615</v>
      </c>
      <c r="I20" s="14" t="s">
        <v>41</v>
      </c>
      <c r="J20" s="14" t="s">
        <v>14</v>
      </c>
      <c r="K20" s="19">
        <f>K12/K17</f>
        <v>0.64048502661862261</v>
      </c>
      <c r="M20" s="14" t="s">
        <v>41</v>
      </c>
      <c r="N20" s="14" t="s">
        <v>14</v>
      </c>
      <c r="O20" s="19">
        <f>O12/O17</f>
        <v>0.6497712506108112</v>
      </c>
      <c r="Q20" s="14" t="s">
        <v>41</v>
      </c>
      <c r="R20" s="14" t="s">
        <v>14</v>
      </c>
      <c r="S20" s="19">
        <f>S12/S17</f>
        <v>0.69324454293537596</v>
      </c>
      <c r="U20" s="14" t="s">
        <v>41</v>
      </c>
      <c r="V20" s="14" t="s">
        <v>14</v>
      </c>
      <c r="W20" s="19">
        <f>W12/W17</f>
        <v>0.76039848058642068</v>
      </c>
      <c r="Y20" s="14" t="s">
        <v>41</v>
      </c>
      <c r="Z20" s="14" t="s">
        <v>14</v>
      </c>
      <c r="AA20" s="19">
        <f>AA12/AA17</f>
        <v>0.88368644854912481</v>
      </c>
      <c r="AC20" s="14" t="s">
        <v>41</v>
      </c>
      <c r="AD20" s="14" t="s">
        <v>14</v>
      </c>
      <c r="AE20" s="19">
        <f>AE12/AE17</f>
        <v>0.96466500217826334</v>
      </c>
      <c r="AG20" s="14" t="s">
        <v>41</v>
      </c>
      <c r="AH20" s="14" t="s">
        <v>14</v>
      </c>
      <c r="AI20" s="19">
        <f>AI12/AI17</f>
        <v>1.0042711923977621</v>
      </c>
      <c r="AK20" s="14" t="s">
        <v>41</v>
      </c>
      <c r="AL20" s="14" t="s">
        <v>14</v>
      </c>
      <c r="AM20" s="19">
        <f>AM12/AM17</f>
        <v>1.0433952631843102</v>
      </c>
      <c r="AO20" s="14" t="s">
        <v>41</v>
      </c>
      <c r="AP20" s="14" t="s">
        <v>14</v>
      </c>
      <c r="AQ20" s="19">
        <f>AQ12/AQ17</f>
        <v>1.0741246116560059</v>
      </c>
    </row>
    <row r="21" spans="1:43" x14ac:dyDescent="0.25">
      <c r="A21" s="8" t="s">
        <v>23</v>
      </c>
      <c r="B21" s="4" t="s">
        <v>7</v>
      </c>
      <c r="C21" s="23">
        <v>1</v>
      </c>
      <c r="E21" s="14"/>
      <c r="F21" s="14"/>
      <c r="I21" s="14"/>
      <c r="J21" s="14"/>
      <c r="M21" s="14"/>
      <c r="N21" s="14"/>
      <c r="Q21" s="14"/>
      <c r="R21" s="14"/>
      <c r="U21" s="14"/>
      <c r="V21" s="14"/>
      <c r="Y21" s="14"/>
      <c r="Z21" s="14"/>
      <c r="AC21" s="14"/>
      <c r="AD21" s="14"/>
      <c r="AG21" s="14"/>
      <c r="AH21" s="14"/>
      <c r="AK21" s="14"/>
      <c r="AL21" s="14"/>
      <c r="AO21" s="14"/>
      <c r="AP21" s="14"/>
    </row>
    <row r="23" spans="1:43" x14ac:dyDescent="0.25">
      <c r="A23" t="s">
        <v>28</v>
      </c>
      <c r="AL23" s="37" t="s">
        <v>43</v>
      </c>
      <c r="AM23" s="37"/>
    </row>
    <row r="24" spans="1:43" x14ac:dyDescent="0.25">
      <c r="AL24" s="37" t="s">
        <v>0</v>
      </c>
      <c r="AM24" s="37"/>
    </row>
    <row r="25" spans="1:43" x14ac:dyDescent="0.25">
      <c r="AL25" s="37">
        <f>$G$1</f>
        <v>1</v>
      </c>
      <c r="AM25" s="38">
        <f>$G$20</f>
        <v>0.63094188177507615</v>
      </c>
    </row>
    <row r="26" spans="1:43" x14ac:dyDescent="0.25">
      <c r="AL26" s="37">
        <f>$K$1</f>
        <v>3</v>
      </c>
      <c r="AM26" s="38">
        <f>$K$20</f>
        <v>0.64048502661862261</v>
      </c>
    </row>
    <row r="27" spans="1:43" x14ac:dyDescent="0.25">
      <c r="A27" t="s">
        <v>38</v>
      </c>
      <c r="B27" t="s">
        <v>14</v>
      </c>
      <c r="C27" s="17">
        <f>10^2.24/C14^2.56</f>
        <v>1.4419221291650139</v>
      </c>
      <c r="G27" s="17"/>
      <c r="AL27" s="37">
        <f>$O$1</f>
        <v>5</v>
      </c>
      <c r="AM27" s="38">
        <f>$O$20</f>
        <v>0.6497712506108112</v>
      </c>
    </row>
    <row r="28" spans="1:43" x14ac:dyDescent="0.25">
      <c r="G28" s="17"/>
      <c r="AL28" s="37">
        <f>$S$1</f>
        <v>10</v>
      </c>
      <c r="AM28" s="38">
        <f>$S$20</f>
        <v>0.69324454293537596</v>
      </c>
    </row>
    <row r="29" spans="1:43" x14ac:dyDescent="0.25">
      <c r="A29" t="s">
        <v>46</v>
      </c>
      <c r="B29" t="s">
        <v>0</v>
      </c>
      <c r="C29" s="35">
        <f>INDEX(AL25:AL34,MATCH(1,AM25:AM34,1))+(INDEX(AL25:AL34,MATCH(1,AM25:AM34,1)+1)-INDEX(AL25:AL34,MATCH(1,AM25:AM34,1)))*(1-INDEX(AM25:AM34,MATCH(1,AM25:AM34,1)))/(INDEX(AM25:AM34,MATCH(1,AM25:AM34,1)+1)-INDEX(AM25:AM34,MATCH(1,AM25:AM34,1)))</f>
        <v>29.460792318815443</v>
      </c>
      <c r="G29" s="17"/>
      <c r="AL29" s="37">
        <f>$W$1</f>
        <v>15</v>
      </c>
      <c r="AM29" s="38">
        <f>$W$20</f>
        <v>0.76039848058642068</v>
      </c>
    </row>
    <row r="30" spans="1:43" x14ac:dyDescent="0.25">
      <c r="G30" s="17"/>
      <c r="AL30" s="37">
        <f>$AA$1</f>
        <v>20</v>
      </c>
      <c r="AM30" s="38">
        <f>$AA$20</f>
        <v>0.88368644854912481</v>
      </c>
    </row>
    <row r="31" spans="1:43" x14ac:dyDescent="0.25">
      <c r="AL31" s="37">
        <f>$AE$1</f>
        <v>25</v>
      </c>
      <c r="AM31" s="38">
        <f>$AE$20</f>
        <v>0.96466500217826334</v>
      </c>
    </row>
    <row r="32" spans="1:43" x14ac:dyDescent="0.25">
      <c r="AL32" s="37">
        <f>$AI$1</f>
        <v>30</v>
      </c>
      <c r="AM32" s="38">
        <f>$AI$20</f>
        <v>1.0042711923977621</v>
      </c>
    </row>
    <row r="33" spans="38:39" x14ac:dyDescent="0.25">
      <c r="AL33" s="37">
        <f>$AM$1</f>
        <v>40</v>
      </c>
      <c r="AM33" s="38">
        <f>$AM$20</f>
        <v>1.0433952631843102</v>
      </c>
    </row>
    <row r="34" spans="38:39" x14ac:dyDescent="0.25">
      <c r="AL34" s="37">
        <f>$AQ$1</f>
        <v>50</v>
      </c>
      <c r="AM34" s="38">
        <f>$AQ$20</f>
        <v>1.0741246116560059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FS liquefaction free-field</vt:lpstr>
      <vt:lpstr>Zliq free-field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2017-05-30T13:36:07Z</dcterms:created>
  <dcterms:modified xsi:type="dcterms:W3CDTF">2017-11-08T18:21:01Z</dcterms:modified>
</cp:coreProperties>
</file>