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 defaultThemeVersion="166925"/>
  <bookViews>
    <workbookView xWindow="65416" yWindow="65416" windowWidth="20730" windowHeight="11160" activeTab="3"/>
  </bookViews>
  <sheets>
    <sheet name="Varietat de Plantes" sheetId="1" r:id="rId1"/>
    <sheet name="Ranking de la competencia" sheetId="4" r:id="rId2"/>
    <sheet name="Evolucio ventes" sheetId="5" r:id="rId3"/>
    <sheet name="BANCALS PER HECTAREA" sheetId="2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<sst xmlns="http://schemas.openxmlformats.org/spreadsheetml/2006/main" count="544" uniqueCount="131">
  <si>
    <t>PLANTACION DE 1RA</t>
  </si>
  <si>
    <t>VARIEDAD</t>
  </si>
  <si>
    <t>CANTIDAD</t>
  </si>
  <si>
    <t>EVA</t>
  </si>
  <si>
    <t>PARDA</t>
  </si>
  <si>
    <t>TEMPRANILLO</t>
  </si>
  <si>
    <t>MACABEO</t>
  </si>
  <si>
    <t>MONTUA</t>
  </si>
  <si>
    <t>M^2</t>
  </si>
  <si>
    <t>COMPETENCIA</t>
  </si>
  <si>
    <t>Vides Montoya, S.L</t>
  </si>
  <si>
    <t>RANKING VALENCIA</t>
  </si>
  <si>
    <t>RANKING NACIONAL</t>
  </si>
  <si>
    <t>Viveros Videsil S.L</t>
  </si>
  <si>
    <t>Vidernesto S.L</t>
  </si>
  <si>
    <t>Vides Viroe S.L</t>
  </si>
  <si>
    <t>Vides San Rosendo S.L</t>
  </si>
  <si>
    <t>Vides Americanas J Martinez Martí, S.L</t>
  </si>
  <si>
    <t xml:space="preserve">https://empresite.eleconomista.es/Actividad/PLANTAS-DE-VID/localidad/AIELO-MALFERIT-VALENCIA/ </t>
  </si>
  <si>
    <t>Viveros Plantvid S.L</t>
  </si>
  <si>
    <t>RANKING SECTORIAL(de cultivo de la Vid)</t>
  </si>
  <si>
    <t>Covidai, S.L</t>
  </si>
  <si>
    <t>Vitis Miguel Marti, S.L</t>
  </si>
  <si>
    <t>Vides montoya</t>
  </si>
  <si>
    <t>vitis miguel marti</t>
  </si>
  <si>
    <t>EMPRESA</t>
  </si>
  <si>
    <t>VIDES MONTOYA</t>
  </si>
  <si>
    <t>VARIACIÓN %</t>
  </si>
  <si>
    <t>VITIS MIGUEL MARTÍ</t>
  </si>
  <si>
    <t>VIDERNESTO, SL.</t>
  </si>
  <si>
    <t>VIVEROS VIDESIL, SL</t>
  </si>
  <si>
    <t>VIDES VIROE S.L</t>
  </si>
  <si>
    <t>VIDES SAN ROSENDO, S.L</t>
  </si>
  <si>
    <t>VIDES AMERICANAS J.MARTINEZ MARTI,S.L</t>
  </si>
  <si>
    <t>VIVEROS PLANTVID, S.L</t>
  </si>
  <si>
    <t>COVIDAI, S.L</t>
  </si>
  <si>
    <t>% Pérdida</t>
  </si>
  <si>
    <t>VILLENA</t>
  </si>
  <si>
    <t>15 años 80€/hanegada</t>
  </si>
  <si>
    <t>hanegadas</t>
  </si>
  <si>
    <t xml:space="preserve">1 año 150€/mes </t>
  </si>
  <si>
    <t>ALQUILER HUERTO</t>
  </si>
  <si>
    <t>ALQUILER CAMARA</t>
  </si>
  <si>
    <t>2.000€/MES</t>
  </si>
  <si>
    <t>4 MESES</t>
  </si>
  <si>
    <t>TOTAL</t>
  </si>
  <si>
    <t xml:space="preserve">GASTO AGUA </t>
  </si>
  <si>
    <t>PICASSENT</t>
  </si>
  <si>
    <t>AIELO DE MALFERIT</t>
  </si>
  <si>
    <t>2018/2019</t>
  </si>
  <si>
    <t>TOTAL GASTIO DIA</t>
  </si>
  <si>
    <t>AIELO DE MALF</t>
  </si>
  <si>
    <t>PROPIETAT DE LA EMPRESA</t>
  </si>
  <si>
    <t>1 hanecada= 831 m^2</t>
  </si>
  <si>
    <t>VIAJES</t>
  </si>
  <si>
    <t>GASOI/VIAJE</t>
  </si>
  <si>
    <t>TOTAL GASTO</t>
  </si>
  <si>
    <t xml:space="preserve">MATERIAL </t>
  </si>
  <si>
    <t>PARAFINA</t>
  </si>
  <si>
    <t>LUZ</t>
  </si>
  <si>
    <t>OFICINA</t>
  </si>
  <si>
    <t>ABONOS Y OTROS</t>
  </si>
  <si>
    <t>Gorras</t>
  </si>
  <si>
    <t>Calndarios</t>
  </si>
  <si>
    <t>PUBLICIDAD TOTAL</t>
  </si>
  <si>
    <t>PRECIO TOTAL</t>
  </si>
  <si>
    <t>L/GOTERO/HANEGADA</t>
  </si>
  <si>
    <t>L/HANEGADA</t>
  </si>
  <si>
    <t>PRECIO CENT/LITRO</t>
  </si>
  <si>
    <t>GASTO/LITROS/MES</t>
  </si>
  <si>
    <t>6 MESES</t>
  </si>
  <si>
    <t>HANEGADAS</t>
  </si>
  <si>
    <t>AÑO</t>
  </si>
  <si>
    <t>PERDIDAS</t>
  </si>
  <si>
    <t>AIREN</t>
  </si>
  <si>
    <t>TINTORERA</t>
  </si>
  <si>
    <t>BOBAL</t>
  </si>
  <si>
    <t>PARELLADA</t>
  </si>
  <si>
    <t>TOTAL OBTENIDO</t>
  </si>
  <si>
    <t>PARDINA</t>
  </si>
  <si>
    <t>2017/2018</t>
  </si>
  <si>
    <t>2016/2017</t>
  </si>
  <si>
    <t>2015/2016</t>
  </si>
  <si>
    <t>http://www.martinezmartisl.com/es/conozcanos.htm</t>
  </si>
  <si>
    <t>3H 3500</t>
  </si>
  <si>
    <t>GAYETANA</t>
  </si>
  <si>
    <t>MONASTRELL</t>
  </si>
  <si>
    <t>MACABEO R-110</t>
  </si>
  <si>
    <t>MACABEO P-1103</t>
  </si>
  <si>
    <t>MACABEO R-140</t>
  </si>
  <si>
    <t>AIREN R-110</t>
  </si>
  <si>
    <t>AIREN R-140</t>
  </si>
  <si>
    <t>AIREN P-1103</t>
  </si>
  <si>
    <t>TINTORERA R-110</t>
  </si>
  <si>
    <t>TINTORERA R-140</t>
  </si>
  <si>
    <t>TINTORERA P-1103</t>
  </si>
  <si>
    <t>BOVAL R-110</t>
  </si>
  <si>
    <t>BOVAL R-140</t>
  </si>
  <si>
    <t>BOVAL P-1103</t>
  </si>
  <si>
    <t>EVA R-110</t>
  </si>
  <si>
    <t>EVA R-140</t>
  </si>
  <si>
    <t>EVA P-1103</t>
  </si>
  <si>
    <t>PARDA R-110</t>
  </si>
  <si>
    <t>PARDA R-140</t>
  </si>
  <si>
    <t>PARDA P-1103</t>
  </si>
  <si>
    <t>TEMPRANILLO R-110</t>
  </si>
  <si>
    <t>TEMPRANILLO R-140</t>
  </si>
  <si>
    <t>TEMPRANILLO P-1103</t>
  </si>
  <si>
    <t>GAYETANA R-110</t>
  </si>
  <si>
    <t>GAYETANA R-140</t>
  </si>
  <si>
    <t>GAYETANA P-1103</t>
  </si>
  <si>
    <t>PARELLADA R-110</t>
  </si>
  <si>
    <t>PARELLADA R-140</t>
  </si>
  <si>
    <t>PARELLADA P-1103</t>
  </si>
  <si>
    <t>MONTUA R-110</t>
  </si>
  <si>
    <t>MONTUA R-140</t>
  </si>
  <si>
    <t>MONTUA P-1103</t>
  </si>
  <si>
    <t>PARDINA R-110</t>
  </si>
  <si>
    <t>PARDINA R-140</t>
  </si>
  <si>
    <t>PARDINA P-1103</t>
  </si>
  <si>
    <t>Total PERDIDA</t>
  </si>
  <si>
    <t>MONASTRELL R-110</t>
  </si>
  <si>
    <t>MONASTRELL R-140</t>
  </si>
  <si>
    <t>MONASTRELL P-1103</t>
  </si>
  <si>
    <t xml:space="preserve">VILLENA </t>
  </si>
  <si>
    <t>PATRON</t>
  </si>
  <si>
    <t>R-110</t>
  </si>
  <si>
    <t>R-140</t>
  </si>
  <si>
    <t>P-1103</t>
  </si>
  <si>
    <t>PREVISIONS</t>
  </si>
  <si>
    <t>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</si>
</sst>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  <numFmt numFmtId="165" formatCode="#,##0.00\ &quot;€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</fonts>
  <fills count="18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3" fontId="0" fillId="0" borderId="1" xfId="0" applyNumberFormat="1" applyBorder="1"/>
    <xf numFmtId="0" fontId="2" fillId="3" borderId="1" xfId="0" applyFont="1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3" fillId="0" borderId="0" xfId="20"/>
    <xf numFmtId="0" fontId="0" fillId="0" borderId="0" xfId="0" applyAlignment="1">
      <alignment horizontal="center"/>
    </xf>
    <xf numFmtId="0" fontId="0" fillId="8" borderId="0" xfId="0" applyFill="1"/>
    <xf numFmtId="0" fontId="0" fillId="3" borderId="0" xfId="0" applyFill="1" applyAlignment="1">
      <alignment horizontal="center"/>
    </xf>
    <xf numFmtId="0" fontId="0" fillId="5" borderId="0" xfId="0" applyFill="1"/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" xfId="0" applyFill="1" applyBorder="1"/>
    <xf numFmtId="0" fontId="0" fillId="3" borderId="1" xfId="0" applyFill="1" applyBorder="1"/>
    <xf numFmtId="165" fontId="0" fillId="4" borderId="1" xfId="0" applyNumberFormat="1" applyFill="1" applyBorder="1"/>
    <xf numFmtId="44" fontId="0" fillId="0" borderId="1" xfId="22" applyFont="1" applyBorder="1"/>
    <xf numFmtId="0" fontId="0" fillId="9" borderId="0" xfId="0" applyFill="1"/>
    <xf numFmtId="0" fontId="2" fillId="4" borderId="1" xfId="0" applyFont="1" applyFill="1" applyBorder="1"/>
    <xf numFmtId="43" fontId="0" fillId="0" borderId="0" xfId="21" applyFont="1"/>
    <xf numFmtId="0" fontId="0" fillId="0" borderId="1" xfId="0" applyBorder="1" applyAlignment="1">
      <alignment horizontal="center"/>
    </xf>
    <xf numFmtId="43" fontId="0" fillId="0" borderId="1" xfId="21" applyFont="1" applyBorder="1"/>
    <xf numFmtId="0" fontId="0" fillId="0" borderId="2" xfId="0" applyBorder="1"/>
    <xf numFmtId="0" fontId="0" fillId="3" borderId="3" xfId="0" applyFill="1" applyBorder="1"/>
    <xf numFmtId="2" fontId="0" fillId="0" borderId="1" xfId="21" applyNumberFormat="1" applyFont="1" applyBorder="1" applyAlignment="1">
      <alignment horizontal="center"/>
    </xf>
    <xf numFmtId="44" fontId="0" fillId="0" borderId="1" xfId="22" applyFont="1" applyBorder="1" applyAlignment="1">
      <alignment horizontal="center"/>
    </xf>
    <xf numFmtId="44" fontId="0" fillId="0" borderId="1" xfId="22" applyFont="1" applyBorder="1" applyAlignment="1">
      <alignment/>
    </xf>
    <xf numFmtId="6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10" borderId="4" xfId="0" applyFont="1" applyFill="1" applyBorder="1"/>
    <xf numFmtId="0" fontId="2" fillId="0" borderId="0" xfId="0" applyFont="1"/>
    <xf numFmtId="0" fontId="2" fillId="11" borderId="1" xfId="0" applyFont="1" applyFill="1" applyBorder="1"/>
    <xf numFmtId="0" fontId="2" fillId="1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6" fontId="0" fillId="8" borderId="1" xfId="0" applyNumberFormat="1" applyFill="1" applyBorder="1"/>
    <xf numFmtId="0" fontId="2" fillId="4" borderId="1" xfId="0" applyFont="1" applyFill="1" applyBorder="1" applyAlignment="1">
      <alignment/>
    </xf>
    <xf numFmtId="0" fontId="0" fillId="0" borderId="0" xfId="0" applyFill="1" applyBorder="1"/>
    <xf numFmtId="164" fontId="0" fillId="0" borderId="0" xfId="21" applyNumberFormat="1" applyFont="1" applyFill="1" applyBorder="1"/>
    <xf numFmtId="0" fontId="2" fillId="0" borderId="0" xfId="0" applyFont="1" applyFill="1" applyBorder="1"/>
    <xf numFmtId="9" fontId="0" fillId="0" borderId="0" xfId="0" applyNumberFormat="1" applyFill="1" applyBorder="1"/>
    <xf numFmtId="14" fontId="2" fillId="0" borderId="0" xfId="0" applyNumberFormat="1" applyFont="1"/>
    <xf numFmtId="44" fontId="0" fillId="0" borderId="4" xfId="22" applyFont="1" applyBorder="1" applyAlignment="1">
      <alignment horizontal="center" vertical="center"/>
    </xf>
    <xf numFmtId="44" fontId="0" fillId="0" borderId="2" xfId="0" applyNumberFormat="1" applyBorder="1" applyAlignment="1">
      <alignment horizontal="center"/>
    </xf>
    <xf numFmtId="0" fontId="2" fillId="4" borderId="3" xfId="0" applyFont="1" applyFill="1" applyBorder="1" applyAlignment="1">
      <alignment/>
    </xf>
    <xf numFmtId="44" fontId="0" fillId="4" borderId="1" xfId="0" applyNumberFormat="1" applyFill="1" applyBorder="1" applyAlignment="1">
      <alignment horizontal="center"/>
    </xf>
    <xf numFmtId="164" fontId="0" fillId="0" borderId="0" xfId="0" applyNumberFormat="1"/>
    <xf numFmtId="0" fontId="0" fillId="13" borderId="1" xfId="0" applyFont="1" applyFill="1" applyBorder="1"/>
    <xf numFmtId="9" fontId="0" fillId="13" borderId="1" xfId="0" applyNumberFormat="1" applyFill="1" applyBorder="1"/>
    <xf numFmtId="164" fontId="0" fillId="13" borderId="1" xfId="21" applyNumberFormat="1" applyFont="1" applyFill="1" applyBorder="1"/>
    <xf numFmtId="0" fontId="0" fillId="13" borderId="1" xfId="0" applyFill="1" applyBorder="1"/>
    <xf numFmtId="0" fontId="0" fillId="14" borderId="1" xfId="0" applyFill="1" applyBorder="1"/>
    <xf numFmtId="0" fontId="0" fillId="15" borderId="1" xfId="0" applyFill="1" applyBorder="1"/>
    <xf numFmtId="9" fontId="0" fillId="15" borderId="1" xfId="0" applyNumberFormat="1" applyFill="1" applyBorder="1"/>
    <xf numFmtId="164" fontId="0" fillId="15" borderId="1" xfId="21" applyNumberFormat="1" applyFont="1" applyFill="1" applyBorder="1"/>
    <xf numFmtId="164" fontId="0" fillId="15" borderId="1" xfId="0" applyNumberFormat="1" applyFill="1" applyBorder="1"/>
    <xf numFmtId="164" fontId="0" fillId="13" borderId="1" xfId="0" applyNumberFormat="1" applyFill="1" applyBorder="1"/>
    <xf numFmtId="164" fontId="2" fillId="13" borderId="1" xfId="0" applyNumberFormat="1" applyFont="1" applyFill="1" applyBorder="1"/>
    <xf numFmtId="164" fontId="2" fillId="15" borderId="1" xfId="0" applyNumberFormat="1" applyFont="1" applyFill="1" applyBorder="1"/>
    <xf numFmtId="0" fontId="0" fillId="2" borderId="1" xfId="0" applyFill="1" applyBorder="1"/>
    <xf numFmtId="0" fontId="0" fillId="16" borderId="1" xfId="0" applyFill="1" applyBorder="1"/>
    <xf numFmtId="0" fontId="0" fillId="17" borderId="1" xfId="0" applyFill="1" applyBorder="1"/>
    <xf numFmtId="0" fontId="0" fillId="0" borderId="1" xfId="22" applyNumberFormat="1" applyFont="1" applyBorder="1"/>
    <xf numFmtId="0" fontId="0" fillId="0" borderId="1" xfId="22" applyNumberFormat="1" applyFont="1" applyFill="1" applyBorder="1"/>
    <xf numFmtId="0" fontId="0" fillId="0" borderId="1" xfId="0" applyNumberFormat="1" applyBorder="1"/>
    <xf numFmtId="0" fontId="0" fillId="0" borderId="1" xfId="0" applyNumberFormat="1" applyFill="1" applyBorder="1"/>
    <xf numFmtId="0" fontId="0" fillId="0" borderId="0" xfId="0" applyNumberForma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" xfId="21"/>
    <cellStyle name="Moned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'Varietat de Plantes'!$P$50</c:f>
              <c:strCache>
                <c:ptCount val="1"/>
                <c:pt idx="0">
                  <c:v>PERDIDAS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'Varietat de Plantes'!$M$51:$O$61</c:f>
              <c:multiLvlStrCache/>
            </c:multiLvlStrRef>
          </c:cat>
          <c:val>
            <c:numRef>
              <c:f>'Varietat de Plantes'!$P$51:$P$61</c:f>
              <c:numCache/>
            </c:numRef>
          </c:val>
        </c:ser>
        <c:overlap val="-27"/>
        <c:gapWidth val="219"/>
        <c:axId val="43967773"/>
        <c:axId val="60165638"/>
      </c:barChart>
      <c:catAx>
        <c:axId val="439677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165638"/>
        <c:crosses val="autoZero"/>
        <c:auto val="1"/>
        <c:lblOffset val="100"/>
        <c:noMultiLvlLbl val="0"/>
      </c:catAx>
      <c:valAx>
        <c:axId val="6016563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96777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'Varietat de Plantes'!$P$63</c:f>
              <c:strCache>
                <c:ptCount val="1"/>
                <c:pt idx="0">
                  <c:v>PERDIDAS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'Varietat de Plantes'!$M$64:$O$74</c:f>
              <c:multiLvlStrCache/>
            </c:multiLvlStrRef>
          </c:cat>
          <c:val>
            <c:numRef>
              <c:f>'Varietat de Plantes'!$P$64:$P$74</c:f>
              <c:numCache/>
            </c:numRef>
          </c:val>
        </c:ser>
        <c:overlap val="-27"/>
        <c:gapWidth val="219"/>
        <c:axId val="4619831"/>
        <c:axId val="41578480"/>
      </c:barChart>
      <c:catAx>
        <c:axId val="4619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578480"/>
        <c:crosses val="autoZero"/>
        <c:auto val="1"/>
        <c:lblOffset val="100"/>
        <c:noMultiLvlLbl val="0"/>
      </c:catAx>
      <c:valAx>
        <c:axId val="4157848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1983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'Varietat de Plantes'!$P$76</c:f>
              <c:strCache>
                <c:ptCount val="1"/>
                <c:pt idx="0">
                  <c:v>PERDIDAS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'Varietat de Plantes'!$M$77:$O$87</c:f>
              <c:multiLvlStrCache/>
            </c:multiLvlStrRef>
          </c:cat>
          <c:val>
            <c:numRef>
              <c:f>'Varietat de Plantes'!$P$77:$P$87</c:f>
              <c:numCache/>
            </c:numRef>
          </c:val>
        </c:ser>
        <c:overlap val="-27"/>
        <c:gapWidth val="219"/>
        <c:axId val="38662001"/>
        <c:axId val="12413690"/>
      </c:barChart>
      <c:catAx>
        <c:axId val="38662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413690"/>
        <c:crosses val="autoZero"/>
        <c:auto val="1"/>
        <c:lblOffset val="100"/>
        <c:noMultiLvlLbl val="0"/>
      </c:catAx>
      <c:valAx>
        <c:axId val="1241369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66200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'Varietat de Plantes'!$U$50</c:f>
              <c:strCache>
                <c:ptCount val="1"/>
                <c:pt idx="0">
                  <c:v>PERDIDAS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'Varietat de Plantes'!$R$51:$T$61</c:f>
              <c:multiLvlStrCache/>
            </c:multiLvlStrRef>
          </c:cat>
          <c:val>
            <c:numRef>
              <c:f>'Varietat de Plantes'!$U$51:$U$61</c:f>
              <c:numCache/>
            </c:numRef>
          </c:val>
        </c:ser>
        <c:overlap val="-27"/>
        <c:gapWidth val="219"/>
        <c:axId val="44614347"/>
        <c:axId val="65984804"/>
      </c:barChart>
      <c:catAx>
        <c:axId val="446143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984804"/>
        <c:crosses val="autoZero"/>
        <c:auto val="1"/>
        <c:lblOffset val="100"/>
        <c:noMultiLvlLbl val="0"/>
      </c:catAx>
      <c:valAx>
        <c:axId val="6598480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61434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'Varietat de Plantes'!$U$63</c:f>
              <c:strCache>
                <c:ptCount val="1"/>
                <c:pt idx="0">
                  <c:v>PERDIDAS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'Varietat de Plantes'!$R$64:$T$74</c:f>
              <c:multiLvlStrCache/>
            </c:multiLvlStrRef>
          </c:cat>
          <c:val>
            <c:numRef>
              <c:f>'Varietat de Plantes'!$U$64:$U$74</c:f>
              <c:numCache/>
            </c:numRef>
          </c:val>
        </c:ser>
        <c:overlap val="-27"/>
        <c:gapWidth val="219"/>
        <c:axId val="56992325"/>
        <c:axId val="43168878"/>
      </c:barChart>
      <c:catAx>
        <c:axId val="569923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168878"/>
        <c:crosses val="autoZero"/>
        <c:auto val="1"/>
        <c:lblOffset val="100"/>
        <c:noMultiLvlLbl val="0"/>
      </c:catAx>
      <c:valAx>
        <c:axId val="4316887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699232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'Varietat de Plantes'!$U$76</c:f>
              <c:strCache>
                <c:ptCount val="1"/>
                <c:pt idx="0">
                  <c:v>PERDIDAS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'Varietat de Plantes'!$R$77:$T$87</c:f>
              <c:multiLvlStrCache/>
            </c:multiLvlStrRef>
          </c:cat>
          <c:val>
            <c:numRef>
              <c:f>'Varietat de Plantes'!$U$77:$U$87</c:f>
              <c:numCache/>
            </c:numRef>
          </c:val>
        </c:ser>
        <c:overlap val="-27"/>
        <c:gapWidth val="219"/>
        <c:axId val="52975583"/>
        <c:axId val="7018200"/>
      </c:barChart>
      <c:catAx>
        <c:axId val="529755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018200"/>
        <c:crosses val="autoZero"/>
        <c:auto val="1"/>
        <c:lblOffset val="100"/>
        <c:noMultiLvlLbl val="0"/>
      </c:catAx>
      <c:valAx>
        <c:axId val="701820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97558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'Ranking de la competencia'!$B$1</c:f>
              <c:strCache>
                <c:ptCount val="1"/>
                <c:pt idx="0">
                  <c:v>RANKING SECTORIAL(de cultivo de la Vid)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'Ranking de la competencia'!$A$2:$A$10</c:f>
              <c:strCache/>
            </c:strRef>
          </c:cat>
          <c:val>
            <c:numRef>
              <c:f>'Ranking de la competencia'!$B$2:$B$10</c:f>
              <c:numCache/>
            </c:numRef>
          </c:val>
        </c:ser>
        <c:overlap val="-27"/>
        <c:gapWidth val="219"/>
        <c:axId val="63163801"/>
        <c:axId val="31603298"/>
      </c:barChart>
      <c:catAx>
        <c:axId val="631638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603298"/>
        <c:crosses val="autoZero"/>
        <c:auto val="1"/>
        <c:lblOffset val="100"/>
        <c:noMultiLvlLbl val="0"/>
      </c:catAx>
      <c:valAx>
        <c:axId val="3160329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16380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381000</xdr:colOff>
      <xdr:row>48</xdr:row>
      <xdr:rowOff>152400</xdr:rowOff>
    </xdr:from>
    <xdr:to>
      <xdr:col>27</xdr:col>
      <xdr:colOff>400050</xdr:colOff>
      <xdr:row>62</xdr:row>
      <xdr:rowOff>190500</xdr:rowOff>
    </xdr:to>
    <xdr:graphicFrame macro="">
      <xdr:nvGraphicFramePr>
        <xdr:cNvPr id="5" name="Gráfico 4"/>
        <xdr:cNvGraphicFramePr/>
      </xdr:nvGraphicFramePr>
      <xdr:xfrm>
        <a:off x="22012275" y="9296400"/>
        <a:ext cx="45910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381000</xdr:colOff>
      <xdr:row>63</xdr:row>
      <xdr:rowOff>142875</xdr:rowOff>
    </xdr:from>
    <xdr:to>
      <xdr:col>27</xdr:col>
      <xdr:colOff>400050</xdr:colOff>
      <xdr:row>77</xdr:row>
      <xdr:rowOff>171450</xdr:rowOff>
    </xdr:to>
    <xdr:graphicFrame macro="">
      <xdr:nvGraphicFramePr>
        <xdr:cNvPr id="6" name="Gráfico 5"/>
        <xdr:cNvGraphicFramePr/>
      </xdr:nvGraphicFramePr>
      <xdr:xfrm>
        <a:off x="22012275" y="12144375"/>
        <a:ext cx="45910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409575</xdr:colOff>
      <xdr:row>79</xdr:row>
      <xdr:rowOff>9525</xdr:rowOff>
    </xdr:from>
    <xdr:to>
      <xdr:col>27</xdr:col>
      <xdr:colOff>428625</xdr:colOff>
      <xdr:row>93</xdr:row>
      <xdr:rowOff>38100</xdr:rowOff>
    </xdr:to>
    <xdr:graphicFrame macro="">
      <xdr:nvGraphicFramePr>
        <xdr:cNvPr id="7" name="Gráfico 6"/>
        <xdr:cNvGraphicFramePr/>
      </xdr:nvGraphicFramePr>
      <xdr:xfrm>
        <a:off x="22040850" y="15059025"/>
        <a:ext cx="45910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752475</xdr:colOff>
      <xdr:row>48</xdr:row>
      <xdr:rowOff>171450</xdr:rowOff>
    </xdr:from>
    <xdr:to>
      <xdr:col>34</xdr:col>
      <xdr:colOff>9525</xdr:colOff>
      <xdr:row>63</xdr:row>
      <xdr:rowOff>9525</xdr:rowOff>
    </xdr:to>
    <xdr:graphicFrame macro="">
      <xdr:nvGraphicFramePr>
        <xdr:cNvPr id="8" name="Gráfico 7"/>
        <xdr:cNvGraphicFramePr/>
      </xdr:nvGraphicFramePr>
      <xdr:xfrm>
        <a:off x="26955750" y="9315450"/>
        <a:ext cx="459105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723900</xdr:colOff>
      <xdr:row>63</xdr:row>
      <xdr:rowOff>171450</xdr:rowOff>
    </xdr:from>
    <xdr:to>
      <xdr:col>33</xdr:col>
      <xdr:colOff>742950</xdr:colOff>
      <xdr:row>78</xdr:row>
      <xdr:rowOff>9525</xdr:rowOff>
    </xdr:to>
    <xdr:graphicFrame macro="">
      <xdr:nvGraphicFramePr>
        <xdr:cNvPr id="9" name="Gráfico 8"/>
        <xdr:cNvGraphicFramePr/>
      </xdr:nvGraphicFramePr>
      <xdr:xfrm>
        <a:off x="26927175" y="12172950"/>
        <a:ext cx="459105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752475</xdr:colOff>
      <xdr:row>79</xdr:row>
      <xdr:rowOff>38100</xdr:rowOff>
    </xdr:from>
    <xdr:to>
      <xdr:col>34</xdr:col>
      <xdr:colOff>9525</xdr:colOff>
      <xdr:row>93</xdr:row>
      <xdr:rowOff>66675</xdr:rowOff>
    </xdr:to>
    <xdr:graphicFrame macro="">
      <xdr:nvGraphicFramePr>
        <xdr:cNvPr id="10" name="Gráfico 9"/>
        <xdr:cNvGraphicFramePr/>
      </xdr:nvGraphicFramePr>
      <xdr:xfrm>
        <a:off x="26955750" y="15087600"/>
        <a:ext cx="4591050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10</xdr:row>
      <xdr:rowOff>114300</xdr:rowOff>
    </xdr:from>
    <xdr:to>
      <xdr:col>1</xdr:col>
      <xdr:colOff>2352675</xdr:colOff>
      <xdr:row>25</xdr:row>
      <xdr:rowOff>85725</xdr:rowOff>
    </xdr:to>
    <xdr:graphicFrame macro="">
      <xdr:nvGraphicFramePr>
        <xdr:cNvPr id="2" name="Gráfico 1"/>
        <xdr:cNvGraphicFramePr/>
      </xdr:nvGraphicFramePr>
      <xdr:xfrm>
        <a:off x="190500" y="2019300"/>
        <a:ext cx="45053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609600</xdr:colOff>
      <xdr:row>3</xdr:row>
      <xdr:rowOff>85725</xdr:rowOff>
    </xdr:from>
    <xdr:to>
      <xdr:col>14</xdr:col>
      <xdr:colOff>466725</xdr:colOff>
      <xdr:row>13</xdr:row>
      <xdr:rowOff>28575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0" y="657225"/>
          <a:ext cx="3095625" cy="1847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695325</xdr:colOff>
      <xdr:row>3</xdr:row>
      <xdr:rowOff>114300</xdr:rowOff>
    </xdr:from>
    <xdr:to>
      <xdr:col>10</xdr:col>
      <xdr:colOff>419100</xdr:colOff>
      <xdr:row>14</xdr:row>
      <xdr:rowOff>123825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685800"/>
          <a:ext cx="3533775" cy="2105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mpresite.eleconomista.es/Actividad/PLANTAS-DE-VID/localidad/AIELO-MALFERIT-VALENCIA/" TargetMode="External" /><Relationship Id="rId2" Type="http://schemas.openxmlformats.org/officeDocument/2006/relationships/hyperlink" Target="http://www.martinezmartisl.com/es/conozcanos.htm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mpresite.eleconomista.es/Actividad/PLANTAS-DE-VID/localidad/AIELO-MALFERIT-VALENCIA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8"/>
  <sheetViews>
    <sheetView zoomScale="48" zoomScaleNormal="48" workbookViewId="0" topLeftCell="A22">
      <selection activeCell="T22" sqref="T22"/>
    </sheetView>
  </sheetViews>
  <sheetFormatPr defaultColWidth="11.421875" defaultRowHeight="15"/>
  <cols>
    <col min="1" max="1" width="23.7109375" style="0" bestFit="1" customWidth="1"/>
    <col min="2" max="2" width="15.28125" style="0" customWidth="1"/>
    <col min="3" max="3" width="13.00390625" style="0" bestFit="1" customWidth="1"/>
    <col min="4" max="4" width="14.00390625" style="0" bestFit="1" customWidth="1"/>
    <col min="5" max="5" width="22.7109375" style="0" bestFit="1" customWidth="1"/>
    <col min="7" max="7" width="27.57421875" style="0" bestFit="1" customWidth="1"/>
    <col min="8" max="8" width="13.8515625" style="0" bestFit="1" customWidth="1"/>
    <col min="9" max="9" width="14.00390625" style="0" bestFit="1" customWidth="1"/>
    <col min="10" max="10" width="13.57421875" style="0" bestFit="1" customWidth="1"/>
    <col min="11" max="11" width="22.7109375" style="0" bestFit="1" customWidth="1"/>
    <col min="12" max="12" width="14.00390625" style="0" bestFit="1" customWidth="1"/>
    <col min="13" max="13" width="16.421875" style="0" bestFit="1" customWidth="1"/>
    <col min="15" max="15" width="15.8515625" style="0" bestFit="1" customWidth="1"/>
    <col min="20" max="20" width="16.7109375" style="0" bestFit="1" customWidth="1"/>
    <col min="21" max="21" width="12.421875" style="0" bestFit="1" customWidth="1"/>
  </cols>
  <sheetData>
    <row r="1" spans="7:11" ht="15">
      <c r="G1" s="42"/>
      <c r="H1" s="42"/>
      <c r="I1" s="42"/>
      <c r="J1" s="42"/>
      <c r="K1" s="42"/>
    </row>
    <row r="2" spans="5:23" ht="15">
      <c r="E2" s="16"/>
      <c r="H2" s="55" t="s">
        <v>37</v>
      </c>
      <c r="I2" s="65" t="s">
        <v>129</v>
      </c>
      <c r="J2" s="43"/>
      <c r="L2" s="43"/>
      <c r="M2" s="41" t="s">
        <v>73</v>
      </c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ht="15">
      <c r="A3" s="55" t="s">
        <v>37</v>
      </c>
      <c r="C3" s="5" t="s">
        <v>82</v>
      </c>
      <c r="G3" s="4" t="s">
        <v>0</v>
      </c>
      <c r="H3" s="5" t="s">
        <v>80</v>
      </c>
      <c r="L3" s="41"/>
      <c r="R3" s="42"/>
      <c r="S3" s="42"/>
      <c r="T3" s="42"/>
      <c r="U3" s="42"/>
      <c r="V3" s="42"/>
      <c r="W3" s="41"/>
    </row>
    <row r="4" spans="1:23" ht="15">
      <c r="A4" s="1" t="s">
        <v>1</v>
      </c>
      <c r="B4" s="1" t="s">
        <v>2</v>
      </c>
      <c r="C4" s="5" t="s">
        <v>36</v>
      </c>
      <c r="D4" s="5" t="s">
        <v>120</v>
      </c>
      <c r="E4" s="21" t="s">
        <v>78</v>
      </c>
      <c r="G4" s="1" t="s">
        <v>1</v>
      </c>
      <c r="H4" s="1" t="s">
        <v>2</v>
      </c>
      <c r="I4" s="5" t="s">
        <v>36</v>
      </c>
      <c r="J4" s="5" t="s">
        <v>120</v>
      </c>
      <c r="K4" s="21" t="s">
        <v>78</v>
      </c>
      <c r="L4" s="41"/>
      <c r="M4" s="17" t="s">
        <v>124</v>
      </c>
      <c r="R4" s="42"/>
      <c r="S4" s="42"/>
      <c r="T4" s="42"/>
      <c r="U4" s="42"/>
      <c r="V4" s="42"/>
      <c r="W4" s="41"/>
    </row>
    <row r="5" spans="1:23" ht="15">
      <c r="A5" s="51" t="s">
        <v>87</v>
      </c>
      <c r="B5" s="53">
        <v>20000</v>
      </c>
      <c r="C5" s="52">
        <v>0.1</v>
      </c>
      <c r="D5" s="53">
        <f>C5*B5</f>
        <v>2000</v>
      </c>
      <c r="E5" s="61">
        <f>B5-D5</f>
        <v>18000</v>
      </c>
      <c r="G5" s="51" t="s">
        <v>87</v>
      </c>
      <c r="H5" s="53">
        <v>50000</v>
      </c>
      <c r="I5" s="52">
        <v>0.1</v>
      </c>
      <c r="J5" s="53">
        <f>I5*H5</f>
        <v>5000</v>
      </c>
      <c r="K5" s="61">
        <f>H5-J5</f>
        <v>45000</v>
      </c>
      <c r="L5" s="41"/>
      <c r="M5" s="63" t="s">
        <v>72</v>
      </c>
      <c r="N5" s="63" t="s">
        <v>125</v>
      </c>
      <c r="O5" s="63" t="s">
        <v>1</v>
      </c>
      <c r="P5" s="63" t="s">
        <v>73</v>
      </c>
      <c r="R5" s="63" t="s">
        <v>72</v>
      </c>
      <c r="S5" s="63" t="s">
        <v>125</v>
      </c>
      <c r="T5" s="63" t="s">
        <v>1</v>
      </c>
      <c r="U5" s="63" t="s">
        <v>73</v>
      </c>
      <c r="V5" s="42"/>
      <c r="W5" s="41"/>
    </row>
    <row r="6" spans="1:23" ht="15">
      <c r="A6" s="51" t="s">
        <v>89</v>
      </c>
      <c r="B6" s="53">
        <v>20000</v>
      </c>
      <c r="C6" s="52">
        <v>0.25</v>
      </c>
      <c r="D6" s="60">
        <f aca="true" t="shared" si="0" ref="D6:D13">B6*C6</f>
        <v>5000</v>
      </c>
      <c r="E6" s="61">
        <f aca="true" t="shared" si="1" ref="E6:E37">B6-D6</f>
        <v>15000</v>
      </c>
      <c r="G6" s="51" t="s">
        <v>89</v>
      </c>
      <c r="H6" s="53">
        <v>20000</v>
      </c>
      <c r="I6" s="52">
        <v>0.2</v>
      </c>
      <c r="J6" s="60">
        <f aca="true" t="shared" si="2" ref="J6:J11">H6*I6</f>
        <v>4000</v>
      </c>
      <c r="K6" s="61">
        <f aca="true" t="shared" si="3" ref="K6:K37">H6-J6</f>
        <v>16000</v>
      </c>
      <c r="L6" s="41"/>
      <c r="M6" s="64">
        <v>2015</v>
      </c>
      <c r="N6" s="2" t="s">
        <v>126</v>
      </c>
      <c r="O6" s="2" t="s">
        <v>6</v>
      </c>
      <c r="P6" s="66">
        <f>D5</f>
        <v>2000</v>
      </c>
      <c r="R6" s="64">
        <v>2017</v>
      </c>
      <c r="S6" s="2" t="s">
        <v>126</v>
      </c>
      <c r="T6" s="2" t="s">
        <v>6</v>
      </c>
      <c r="U6" s="68">
        <f>J5</f>
        <v>5000</v>
      </c>
      <c r="V6" s="44"/>
      <c r="W6" s="41"/>
    </row>
    <row r="7" spans="1:21" ht="15">
      <c r="A7" s="51" t="s">
        <v>88</v>
      </c>
      <c r="B7" s="53">
        <v>20000</v>
      </c>
      <c r="C7" s="52">
        <v>0.11</v>
      </c>
      <c r="D7" s="60">
        <f t="shared" si="0"/>
        <v>2200</v>
      </c>
      <c r="E7" s="61">
        <f t="shared" si="1"/>
        <v>17800</v>
      </c>
      <c r="G7" s="51" t="s">
        <v>88</v>
      </c>
      <c r="H7" s="53">
        <v>20000</v>
      </c>
      <c r="I7" s="52">
        <v>0.15</v>
      </c>
      <c r="J7" s="60">
        <f t="shared" si="2"/>
        <v>3000</v>
      </c>
      <c r="K7" s="61">
        <f t="shared" si="3"/>
        <v>17000</v>
      </c>
      <c r="M7" s="64">
        <v>2015</v>
      </c>
      <c r="N7" s="2" t="s">
        <v>126</v>
      </c>
      <c r="O7" s="2" t="s">
        <v>74</v>
      </c>
      <c r="P7" s="66">
        <f>D8</f>
        <v>1100</v>
      </c>
      <c r="R7" s="64">
        <v>2017</v>
      </c>
      <c r="S7" s="2" t="s">
        <v>126</v>
      </c>
      <c r="T7" s="2" t="s">
        <v>74</v>
      </c>
      <c r="U7" s="68">
        <f>J8</f>
        <v>1500</v>
      </c>
    </row>
    <row r="8" spans="1:21" ht="15">
      <c r="A8" s="56" t="s">
        <v>90</v>
      </c>
      <c r="B8" s="58">
        <v>10000</v>
      </c>
      <c r="C8" s="57">
        <v>0.11</v>
      </c>
      <c r="D8" s="59">
        <f t="shared" si="0"/>
        <v>1100</v>
      </c>
      <c r="E8" s="62">
        <f t="shared" si="1"/>
        <v>8900</v>
      </c>
      <c r="G8" s="56" t="s">
        <v>90</v>
      </c>
      <c r="H8" s="58">
        <v>10000</v>
      </c>
      <c r="I8" s="57">
        <v>0.15</v>
      </c>
      <c r="J8" s="59">
        <f t="shared" si="2"/>
        <v>1500</v>
      </c>
      <c r="K8" s="62">
        <f t="shared" si="3"/>
        <v>8500</v>
      </c>
      <c r="M8" s="64">
        <v>2015</v>
      </c>
      <c r="N8" s="2" t="s">
        <v>126</v>
      </c>
      <c r="O8" s="2" t="s">
        <v>75</v>
      </c>
      <c r="P8" s="66">
        <f>D11</f>
        <v>2000</v>
      </c>
      <c r="R8" s="64">
        <v>2017</v>
      </c>
      <c r="S8" s="2" t="s">
        <v>126</v>
      </c>
      <c r="T8" s="2" t="s">
        <v>75</v>
      </c>
      <c r="U8" s="68">
        <f>J11</f>
        <v>1000</v>
      </c>
    </row>
    <row r="9" spans="1:21" ht="15">
      <c r="A9" s="56" t="s">
        <v>91</v>
      </c>
      <c r="B9" s="58">
        <v>15000</v>
      </c>
      <c r="C9" s="57">
        <v>0.25</v>
      </c>
      <c r="D9" s="59">
        <f t="shared" si="0"/>
        <v>3750</v>
      </c>
      <c r="E9" s="62">
        <f t="shared" si="1"/>
        <v>11250</v>
      </c>
      <c r="G9" s="56" t="s">
        <v>91</v>
      </c>
      <c r="H9" s="58">
        <v>35000</v>
      </c>
      <c r="I9" s="57">
        <v>0.2</v>
      </c>
      <c r="J9" s="59">
        <f t="shared" si="2"/>
        <v>7000</v>
      </c>
      <c r="K9" s="62">
        <f t="shared" si="3"/>
        <v>28000</v>
      </c>
      <c r="M9" s="64">
        <v>2015</v>
      </c>
      <c r="N9" s="2" t="s">
        <v>126</v>
      </c>
      <c r="O9" s="2" t="s">
        <v>76</v>
      </c>
      <c r="P9" s="67">
        <f>D14</f>
        <v>750</v>
      </c>
      <c r="R9" s="64">
        <v>2017</v>
      </c>
      <c r="S9" s="2" t="s">
        <v>126</v>
      </c>
      <c r="T9" s="2" t="s">
        <v>76</v>
      </c>
      <c r="U9" s="69">
        <f>J14</f>
        <v>1500</v>
      </c>
    </row>
    <row r="10" spans="1:21" ht="15">
      <c r="A10" s="56" t="s">
        <v>92</v>
      </c>
      <c r="B10" s="58">
        <v>10000</v>
      </c>
      <c r="C10" s="57">
        <v>0.08</v>
      </c>
      <c r="D10" s="58">
        <f t="shared" si="0"/>
        <v>800</v>
      </c>
      <c r="E10" s="62">
        <f t="shared" si="1"/>
        <v>9200</v>
      </c>
      <c r="G10" s="56" t="s">
        <v>92</v>
      </c>
      <c r="H10" s="58">
        <v>50000</v>
      </c>
      <c r="I10" s="57">
        <v>0.05</v>
      </c>
      <c r="J10" s="58">
        <f t="shared" si="2"/>
        <v>2500</v>
      </c>
      <c r="K10" s="62">
        <f t="shared" si="3"/>
        <v>47500</v>
      </c>
      <c r="M10" s="64">
        <v>2015</v>
      </c>
      <c r="N10" s="2" t="s">
        <v>126</v>
      </c>
      <c r="O10" s="2" t="s">
        <v>3</v>
      </c>
      <c r="P10" s="67">
        <f>D17</f>
        <v>1000</v>
      </c>
      <c r="R10" s="64">
        <v>2017</v>
      </c>
      <c r="S10" s="2" t="s">
        <v>126</v>
      </c>
      <c r="T10" s="2" t="s">
        <v>3</v>
      </c>
      <c r="U10" s="69">
        <f>J17</f>
        <v>2000</v>
      </c>
    </row>
    <row r="11" spans="1:21" ht="15">
      <c r="A11" s="54" t="s">
        <v>93</v>
      </c>
      <c r="B11" s="53">
        <v>20000</v>
      </c>
      <c r="C11" s="52">
        <v>0.1</v>
      </c>
      <c r="D11" s="60">
        <f t="shared" si="0"/>
        <v>2000</v>
      </c>
      <c r="E11" s="61">
        <f t="shared" si="1"/>
        <v>18000</v>
      </c>
      <c r="G11" s="54" t="s">
        <v>93</v>
      </c>
      <c r="H11" s="53">
        <v>10000</v>
      </c>
      <c r="I11" s="52">
        <v>0.1</v>
      </c>
      <c r="J11" s="60">
        <f t="shared" si="2"/>
        <v>1000</v>
      </c>
      <c r="K11" s="61">
        <f t="shared" si="3"/>
        <v>9000</v>
      </c>
      <c r="M11" s="64">
        <v>2015</v>
      </c>
      <c r="N11" s="2" t="s">
        <v>126</v>
      </c>
      <c r="O11" s="2" t="s">
        <v>4</v>
      </c>
      <c r="P11" s="67">
        <f>D20</f>
        <v>3000</v>
      </c>
      <c r="R11" s="64">
        <v>2017</v>
      </c>
      <c r="S11" s="2" t="s">
        <v>126</v>
      </c>
      <c r="T11" s="2" t="s">
        <v>4</v>
      </c>
      <c r="U11" s="69">
        <f>J20</f>
        <v>6900</v>
      </c>
    </row>
    <row r="12" spans="1:21" ht="15">
      <c r="A12" s="54" t="s">
        <v>94</v>
      </c>
      <c r="B12" s="53">
        <v>20000</v>
      </c>
      <c r="C12" s="52">
        <v>0.25</v>
      </c>
      <c r="D12" s="60">
        <f t="shared" si="0"/>
        <v>5000</v>
      </c>
      <c r="E12" s="61">
        <f t="shared" si="1"/>
        <v>15000</v>
      </c>
      <c r="G12" s="54" t="s">
        <v>94</v>
      </c>
      <c r="H12" s="53">
        <v>20000</v>
      </c>
      <c r="I12" s="52">
        <v>0.2</v>
      </c>
      <c r="J12" s="60">
        <f aca="true" t="shared" si="4" ref="J12:J13">H12*I12</f>
        <v>4000</v>
      </c>
      <c r="K12" s="61">
        <f t="shared" si="3"/>
        <v>16000</v>
      </c>
      <c r="M12" s="64">
        <v>2015</v>
      </c>
      <c r="N12" s="2" t="s">
        <v>126</v>
      </c>
      <c r="O12" s="2" t="s">
        <v>5</v>
      </c>
      <c r="P12" s="67">
        <f>D23</f>
        <v>1000</v>
      </c>
      <c r="R12" s="64">
        <v>2017</v>
      </c>
      <c r="S12" s="2" t="s">
        <v>126</v>
      </c>
      <c r="T12" s="2" t="s">
        <v>5</v>
      </c>
      <c r="U12" s="69">
        <f>J23</f>
        <v>4000</v>
      </c>
    </row>
    <row r="13" spans="1:21" ht="15">
      <c r="A13" s="54" t="s">
        <v>95</v>
      </c>
      <c r="B13" s="53">
        <v>10000</v>
      </c>
      <c r="C13" s="52">
        <v>0.1</v>
      </c>
      <c r="D13" s="60">
        <f t="shared" si="0"/>
        <v>1000</v>
      </c>
      <c r="E13" s="61">
        <f t="shared" si="1"/>
        <v>9000</v>
      </c>
      <c r="G13" s="54" t="s">
        <v>95</v>
      </c>
      <c r="H13" s="53">
        <v>20000</v>
      </c>
      <c r="I13" s="52">
        <v>0.1</v>
      </c>
      <c r="J13" s="60">
        <f t="shared" si="4"/>
        <v>2000</v>
      </c>
      <c r="K13" s="61">
        <f t="shared" si="3"/>
        <v>18000</v>
      </c>
      <c r="M13" s="64">
        <v>2015</v>
      </c>
      <c r="N13" s="2" t="s">
        <v>126</v>
      </c>
      <c r="O13" s="2" t="s">
        <v>85</v>
      </c>
      <c r="P13" s="67">
        <f>D26</f>
        <v>1500</v>
      </c>
      <c r="R13" s="64">
        <v>2017</v>
      </c>
      <c r="S13" s="2" t="s">
        <v>126</v>
      </c>
      <c r="T13" s="2" t="s">
        <v>85</v>
      </c>
      <c r="U13" s="69">
        <f>J26</f>
        <v>5250</v>
      </c>
    </row>
    <row r="14" spans="1:21" ht="15">
      <c r="A14" s="56" t="s">
        <v>96</v>
      </c>
      <c r="B14" s="58">
        <v>15000</v>
      </c>
      <c r="C14" s="57">
        <v>0.05</v>
      </c>
      <c r="D14" s="59">
        <f>B14*C14</f>
        <v>750</v>
      </c>
      <c r="E14" s="62">
        <f t="shared" si="1"/>
        <v>14250</v>
      </c>
      <c r="G14" s="56" t="s">
        <v>96</v>
      </c>
      <c r="H14" s="58">
        <v>10000</v>
      </c>
      <c r="I14" s="57">
        <v>0.15</v>
      </c>
      <c r="J14" s="59">
        <f>H14*I14</f>
        <v>1500</v>
      </c>
      <c r="K14" s="62">
        <f t="shared" si="3"/>
        <v>8500</v>
      </c>
      <c r="M14" s="64">
        <v>2015</v>
      </c>
      <c r="N14" s="2" t="s">
        <v>126</v>
      </c>
      <c r="O14" s="2" t="s">
        <v>77</v>
      </c>
      <c r="P14" s="67">
        <f>D29</f>
        <v>1000</v>
      </c>
      <c r="R14" s="64">
        <v>2017</v>
      </c>
      <c r="S14" s="2" t="s">
        <v>126</v>
      </c>
      <c r="T14" s="2" t="s">
        <v>77</v>
      </c>
      <c r="U14" s="69">
        <f>J29</f>
        <v>3000</v>
      </c>
    </row>
    <row r="15" spans="1:21" ht="15">
      <c r="A15" s="56" t="s">
        <v>97</v>
      </c>
      <c r="B15" s="58">
        <v>10000</v>
      </c>
      <c r="C15" s="57">
        <v>0.2</v>
      </c>
      <c r="D15" s="59">
        <f aca="true" t="shared" si="5" ref="D15:D16">B15*C15</f>
        <v>2000</v>
      </c>
      <c r="E15" s="62">
        <f t="shared" si="1"/>
        <v>8000</v>
      </c>
      <c r="G15" s="56" t="s">
        <v>97</v>
      </c>
      <c r="H15" s="58">
        <v>10000</v>
      </c>
      <c r="I15" s="57">
        <v>0.25</v>
      </c>
      <c r="J15" s="59">
        <f aca="true" t="shared" si="6" ref="J15:J16">H15*I15</f>
        <v>2500</v>
      </c>
      <c r="K15" s="62">
        <f t="shared" si="3"/>
        <v>7500</v>
      </c>
      <c r="M15" s="64">
        <v>2015</v>
      </c>
      <c r="N15" s="2" t="s">
        <v>126</v>
      </c>
      <c r="O15" s="2" t="s">
        <v>7</v>
      </c>
      <c r="P15" s="67">
        <f>D32</f>
        <v>2250</v>
      </c>
      <c r="R15" s="64">
        <v>2017</v>
      </c>
      <c r="S15" s="2" t="s">
        <v>126</v>
      </c>
      <c r="T15" s="2" t="s">
        <v>7</v>
      </c>
      <c r="U15" s="69">
        <f>J32</f>
        <v>4500</v>
      </c>
    </row>
    <row r="16" spans="1:21" ht="15">
      <c r="A16" s="56" t="s">
        <v>98</v>
      </c>
      <c r="B16" s="58">
        <v>5000</v>
      </c>
      <c r="C16" s="57">
        <v>0.1</v>
      </c>
      <c r="D16" s="59">
        <f t="shared" si="5"/>
        <v>500</v>
      </c>
      <c r="E16" s="62">
        <f t="shared" si="1"/>
        <v>4500</v>
      </c>
      <c r="G16" s="56" t="s">
        <v>98</v>
      </c>
      <c r="H16" s="58">
        <v>30000</v>
      </c>
      <c r="I16" s="57">
        <v>0.1</v>
      </c>
      <c r="J16" s="59">
        <f t="shared" si="6"/>
        <v>3000</v>
      </c>
      <c r="K16" s="62">
        <f t="shared" si="3"/>
        <v>27000</v>
      </c>
      <c r="M16" s="64">
        <v>2015</v>
      </c>
      <c r="N16" s="2" t="s">
        <v>126</v>
      </c>
      <c r="O16" s="2" t="s">
        <v>79</v>
      </c>
      <c r="P16" s="67">
        <f>D35</f>
        <v>3000</v>
      </c>
      <c r="R16" s="64">
        <v>2017</v>
      </c>
      <c r="S16" s="2" t="s">
        <v>126</v>
      </c>
      <c r="T16" s="2" t="s">
        <v>79</v>
      </c>
      <c r="U16" s="69">
        <f>J35</f>
        <v>1500</v>
      </c>
    </row>
    <row r="17" spans="1:16" ht="15">
      <c r="A17" s="54" t="s">
        <v>99</v>
      </c>
      <c r="B17" s="53">
        <v>10000</v>
      </c>
      <c r="C17" s="52">
        <v>0.1</v>
      </c>
      <c r="D17" s="60">
        <f>B17*C17</f>
        <v>1000</v>
      </c>
      <c r="E17" s="61">
        <f t="shared" si="1"/>
        <v>9000</v>
      </c>
      <c r="G17" s="54" t="s">
        <v>99</v>
      </c>
      <c r="H17" s="53">
        <v>20000</v>
      </c>
      <c r="I17" s="52">
        <v>0.1</v>
      </c>
      <c r="J17" s="60">
        <f>H17*I17</f>
        <v>2000</v>
      </c>
      <c r="K17" s="61">
        <f t="shared" si="3"/>
        <v>18000</v>
      </c>
      <c r="P17" s="50">
        <f>SUM(P6:P16)</f>
        <v>18600</v>
      </c>
    </row>
    <row r="18" spans="1:11" ht="15">
      <c r="A18" s="54" t="s">
        <v>100</v>
      </c>
      <c r="B18" s="53">
        <v>10000</v>
      </c>
      <c r="C18" s="52">
        <v>0.2</v>
      </c>
      <c r="D18" s="60">
        <f aca="true" t="shared" si="7" ref="D18:D19">B18*C18</f>
        <v>2000</v>
      </c>
      <c r="E18" s="61">
        <f t="shared" si="1"/>
        <v>8000</v>
      </c>
      <c r="G18" s="54" t="s">
        <v>100</v>
      </c>
      <c r="H18" s="53">
        <v>20000</v>
      </c>
      <c r="I18" s="52">
        <v>0.25</v>
      </c>
      <c r="J18" s="60">
        <f aca="true" t="shared" si="8" ref="J18:J19">H18*I18</f>
        <v>5000</v>
      </c>
      <c r="K18" s="61">
        <f t="shared" si="3"/>
        <v>15000</v>
      </c>
    </row>
    <row r="19" spans="1:21" ht="15">
      <c r="A19" s="54" t="s">
        <v>101</v>
      </c>
      <c r="B19" s="53">
        <v>30000</v>
      </c>
      <c r="C19" s="52">
        <v>0.1</v>
      </c>
      <c r="D19" s="60">
        <f t="shared" si="7"/>
        <v>3000</v>
      </c>
      <c r="E19" s="61">
        <f t="shared" si="1"/>
        <v>27000</v>
      </c>
      <c r="G19" s="54" t="s">
        <v>101</v>
      </c>
      <c r="H19" s="53">
        <v>30000</v>
      </c>
      <c r="I19" s="52">
        <v>0.1</v>
      </c>
      <c r="J19" s="60">
        <f t="shared" si="8"/>
        <v>3000</v>
      </c>
      <c r="K19" s="61">
        <f t="shared" si="3"/>
        <v>27000</v>
      </c>
      <c r="M19" s="63" t="s">
        <v>72</v>
      </c>
      <c r="N19" s="63" t="s">
        <v>125</v>
      </c>
      <c r="O19" s="63" t="s">
        <v>1</v>
      </c>
      <c r="P19" s="63" t="s">
        <v>73</v>
      </c>
      <c r="R19" s="63" t="s">
        <v>72</v>
      </c>
      <c r="S19" s="63" t="s">
        <v>125</v>
      </c>
      <c r="T19" s="63" t="s">
        <v>1</v>
      </c>
      <c r="U19" s="63" t="s">
        <v>73</v>
      </c>
    </row>
    <row r="20" spans="1:21" ht="15">
      <c r="A20" s="56" t="s">
        <v>102</v>
      </c>
      <c r="B20" s="58">
        <v>20000</v>
      </c>
      <c r="C20" s="57">
        <v>0.15</v>
      </c>
      <c r="D20" s="59">
        <f>B20*C20</f>
        <v>3000</v>
      </c>
      <c r="E20" s="62">
        <f t="shared" si="1"/>
        <v>17000</v>
      </c>
      <c r="G20" s="56" t="s">
        <v>102</v>
      </c>
      <c r="H20" s="58">
        <v>46000</v>
      </c>
      <c r="I20" s="57">
        <v>0.15</v>
      </c>
      <c r="J20" s="59">
        <f>H20*I20</f>
        <v>6900</v>
      </c>
      <c r="K20" s="62">
        <f t="shared" si="3"/>
        <v>39100</v>
      </c>
      <c r="M20" s="64">
        <v>2015</v>
      </c>
      <c r="N20" s="2" t="s">
        <v>127</v>
      </c>
      <c r="O20" s="2" t="s">
        <v>6</v>
      </c>
      <c r="P20" s="68">
        <f>D6</f>
        <v>5000</v>
      </c>
      <c r="R20" s="64">
        <v>2017</v>
      </c>
      <c r="S20" s="2" t="s">
        <v>127</v>
      </c>
      <c r="T20" s="2" t="s">
        <v>6</v>
      </c>
      <c r="U20" s="68">
        <f>J6</f>
        <v>4000</v>
      </c>
    </row>
    <row r="21" spans="1:21" ht="15">
      <c r="A21" s="56" t="s">
        <v>103</v>
      </c>
      <c r="B21" s="58">
        <v>40000</v>
      </c>
      <c r="C21" s="57">
        <v>0.2</v>
      </c>
      <c r="D21" s="59">
        <f aca="true" t="shared" si="9" ref="D21:D22">B21*C21</f>
        <v>8000</v>
      </c>
      <c r="E21" s="62">
        <f t="shared" si="1"/>
        <v>32000</v>
      </c>
      <c r="G21" s="56" t="s">
        <v>103</v>
      </c>
      <c r="H21" s="58">
        <v>40000</v>
      </c>
      <c r="I21" s="57">
        <v>0.2</v>
      </c>
      <c r="J21" s="59">
        <f aca="true" t="shared" si="10" ref="J21:J22">H21*I21</f>
        <v>8000</v>
      </c>
      <c r="K21" s="62">
        <f t="shared" si="3"/>
        <v>32000</v>
      </c>
      <c r="M21" s="64">
        <v>2015</v>
      </c>
      <c r="N21" s="2" t="s">
        <v>127</v>
      </c>
      <c r="O21" s="2" t="s">
        <v>74</v>
      </c>
      <c r="P21" s="68">
        <f>D9</f>
        <v>3750</v>
      </c>
      <c r="R21" s="64">
        <v>2017</v>
      </c>
      <c r="S21" s="2" t="s">
        <v>127</v>
      </c>
      <c r="T21" s="2" t="s">
        <v>74</v>
      </c>
      <c r="U21" s="68">
        <f>J9</f>
        <v>7000</v>
      </c>
    </row>
    <row r="22" spans="1:21" ht="15">
      <c r="A22" s="56" t="s">
        <v>104</v>
      </c>
      <c r="B22" s="58">
        <v>20000</v>
      </c>
      <c r="C22" s="57">
        <v>0.1</v>
      </c>
      <c r="D22" s="59">
        <f t="shared" si="9"/>
        <v>2000</v>
      </c>
      <c r="E22" s="62">
        <f t="shared" si="1"/>
        <v>18000</v>
      </c>
      <c r="G22" s="56" t="s">
        <v>104</v>
      </c>
      <c r="H22" s="58">
        <v>40000</v>
      </c>
      <c r="I22" s="57">
        <v>0.1</v>
      </c>
      <c r="J22" s="59">
        <f t="shared" si="10"/>
        <v>4000</v>
      </c>
      <c r="K22" s="62">
        <f t="shared" si="3"/>
        <v>36000</v>
      </c>
      <c r="M22" s="64">
        <v>2015</v>
      </c>
      <c r="N22" s="2" t="s">
        <v>127</v>
      </c>
      <c r="O22" s="2" t="s">
        <v>75</v>
      </c>
      <c r="P22" s="68">
        <f>D12</f>
        <v>5000</v>
      </c>
      <c r="R22" s="64">
        <v>2017</v>
      </c>
      <c r="S22" s="2" t="s">
        <v>127</v>
      </c>
      <c r="T22" s="2" t="s">
        <v>75</v>
      </c>
      <c r="U22" s="68">
        <f>J12</f>
        <v>4000</v>
      </c>
    </row>
    <row r="23" spans="1:21" ht="15">
      <c r="A23" s="54" t="s">
        <v>105</v>
      </c>
      <c r="B23" s="53">
        <v>10000</v>
      </c>
      <c r="C23" s="52">
        <v>0.1</v>
      </c>
      <c r="D23" s="60">
        <f>B23*C23</f>
        <v>1000</v>
      </c>
      <c r="E23" s="61">
        <f t="shared" si="1"/>
        <v>9000</v>
      </c>
      <c r="G23" s="54" t="s">
        <v>105</v>
      </c>
      <c r="H23" s="53">
        <v>40000</v>
      </c>
      <c r="I23" s="52">
        <v>0.1</v>
      </c>
      <c r="J23" s="60">
        <f>H23*I23</f>
        <v>4000</v>
      </c>
      <c r="K23" s="61">
        <f t="shared" si="3"/>
        <v>36000</v>
      </c>
      <c r="M23" s="64">
        <v>2015</v>
      </c>
      <c r="N23" s="2" t="s">
        <v>127</v>
      </c>
      <c r="O23" s="2" t="s">
        <v>76</v>
      </c>
      <c r="P23" s="69">
        <f>D15</f>
        <v>2000</v>
      </c>
      <c r="R23" s="64">
        <v>2017</v>
      </c>
      <c r="S23" s="2" t="s">
        <v>127</v>
      </c>
      <c r="T23" s="2" t="s">
        <v>76</v>
      </c>
      <c r="U23" s="69">
        <f>J15</f>
        <v>2500</v>
      </c>
    </row>
    <row r="24" spans="1:21" ht="15">
      <c r="A24" s="54" t="s">
        <v>106</v>
      </c>
      <c r="B24" s="53">
        <v>20000</v>
      </c>
      <c r="C24" s="52">
        <v>0.2</v>
      </c>
      <c r="D24" s="60">
        <f>B24*C24</f>
        <v>4000</v>
      </c>
      <c r="E24" s="61">
        <f t="shared" si="1"/>
        <v>16000</v>
      </c>
      <c r="G24" s="54" t="s">
        <v>106</v>
      </c>
      <c r="H24" s="53">
        <v>50000</v>
      </c>
      <c r="I24" s="52">
        <v>0.2</v>
      </c>
      <c r="J24" s="60">
        <f>H24*I24</f>
        <v>10000</v>
      </c>
      <c r="K24" s="61">
        <f t="shared" si="3"/>
        <v>40000</v>
      </c>
      <c r="M24" s="64">
        <v>2015</v>
      </c>
      <c r="N24" s="2" t="s">
        <v>127</v>
      </c>
      <c r="O24" s="2" t="s">
        <v>3</v>
      </c>
      <c r="P24" s="69">
        <f>D18</f>
        <v>2000</v>
      </c>
      <c r="R24" s="64">
        <v>2017</v>
      </c>
      <c r="S24" s="2" t="s">
        <v>127</v>
      </c>
      <c r="T24" s="2" t="s">
        <v>3</v>
      </c>
      <c r="U24" s="69">
        <f>J18</f>
        <v>5000</v>
      </c>
    </row>
    <row r="25" spans="1:21" ht="15">
      <c r="A25" s="54" t="s">
        <v>107</v>
      </c>
      <c r="B25" s="53">
        <v>40000</v>
      </c>
      <c r="C25" s="52">
        <v>0.1</v>
      </c>
      <c r="D25" s="53">
        <f>B25*C25</f>
        <v>4000</v>
      </c>
      <c r="E25" s="61">
        <f t="shared" si="1"/>
        <v>36000</v>
      </c>
      <c r="G25" s="54" t="s">
        <v>107</v>
      </c>
      <c r="H25" s="53">
        <v>50000</v>
      </c>
      <c r="I25" s="52">
        <v>0.1</v>
      </c>
      <c r="J25" s="53">
        <f>H25*I25</f>
        <v>5000</v>
      </c>
      <c r="K25" s="61">
        <f t="shared" si="3"/>
        <v>45000</v>
      </c>
      <c r="M25" s="64">
        <v>2015</v>
      </c>
      <c r="N25" s="2" t="s">
        <v>127</v>
      </c>
      <c r="O25" s="2" t="s">
        <v>4</v>
      </c>
      <c r="P25" s="69">
        <f>D21</f>
        <v>8000</v>
      </c>
      <c r="R25" s="64">
        <v>2017</v>
      </c>
      <c r="S25" s="2" t="s">
        <v>127</v>
      </c>
      <c r="T25" s="2" t="s">
        <v>4</v>
      </c>
      <c r="U25" s="69">
        <f>J21</f>
        <v>8000</v>
      </c>
    </row>
    <row r="26" spans="1:21" ht="15">
      <c r="A26" s="56" t="s">
        <v>108</v>
      </c>
      <c r="B26" s="58">
        <v>15000</v>
      </c>
      <c r="C26" s="57">
        <v>0.1</v>
      </c>
      <c r="D26" s="56">
        <f>B26*C26</f>
        <v>1500</v>
      </c>
      <c r="E26" s="62">
        <f t="shared" si="1"/>
        <v>13500</v>
      </c>
      <c r="G26" s="56" t="s">
        <v>108</v>
      </c>
      <c r="H26" s="58">
        <v>35000</v>
      </c>
      <c r="I26" s="57">
        <v>0.15</v>
      </c>
      <c r="J26" s="56">
        <f>H26*I26</f>
        <v>5250</v>
      </c>
      <c r="K26" s="62">
        <f t="shared" si="3"/>
        <v>29750</v>
      </c>
      <c r="M26" s="64">
        <v>2015</v>
      </c>
      <c r="N26" s="2" t="s">
        <v>127</v>
      </c>
      <c r="O26" s="2" t="s">
        <v>5</v>
      </c>
      <c r="P26" s="69">
        <f>D24</f>
        <v>4000</v>
      </c>
      <c r="R26" s="64">
        <v>2017</v>
      </c>
      <c r="S26" s="2" t="s">
        <v>127</v>
      </c>
      <c r="T26" s="2" t="s">
        <v>5</v>
      </c>
      <c r="U26" s="69">
        <f>J24</f>
        <v>10000</v>
      </c>
    </row>
    <row r="27" spans="1:21" ht="15">
      <c r="A27" s="56" t="s">
        <v>109</v>
      </c>
      <c r="B27" s="58">
        <v>10000</v>
      </c>
      <c r="C27" s="57">
        <v>0.2</v>
      </c>
      <c r="D27" s="56">
        <f aca="true" t="shared" si="11" ref="D27:D34">B27*C27</f>
        <v>2000</v>
      </c>
      <c r="E27" s="62">
        <f t="shared" si="1"/>
        <v>8000</v>
      </c>
      <c r="F27" s="34"/>
      <c r="G27" s="56" t="s">
        <v>109</v>
      </c>
      <c r="H27" s="58">
        <v>35000</v>
      </c>
      <c r="I27" s="57">
        <v>0.2</v>
      </c>
      <c r="J27" s="56">
        <f aca="true" t="shared" si="12" ref="J27:J34">H27*I27</f>
        <v>7000</v>
      </c>
      <c r="K27" s="62">
        <f t="shared" si="3"/>
        <v>28000</v>
      </c>
      <c r="M27" s="64">
        <v>2015</v>
      </c>
      <c r="N27" s="2" t="s">
        <v>127</v>
      </c>
      <c r="O27" s="2" t="s">
        <v>85</v>
      </c>
      <c r="P27" s="69">
        <f>D27</f>
        <v>2000</v>
      </c>
      <c r="R27" s="64">
        <v>2017</v>
      </c>
      <c r="S27" s="2" t="s">
        <v>127</v>
      </c>
      <c r="T27" s="2" t="s">
        <v>85</v>
      </c>
      <c r="U27" s="69">
        <f>J27</f>
        <v>7000</v>
      </c>
    </row>
    <row r="28" spans="1:21" ht="15">
      <c r="A28" s="56" t="s">
        <v>110</v>
      </c>
      <c r="B28" s="58">
        <v>50000</v>
      </c>
      <c r="C28" s="57">
        <v>0.1</v>
      </c>
      <c r="D28" s="56">
        <f t="shared" si="11"/>
        <v>5000</v>
      </c>
      <c r="E28" s="62">
        <f t="shared" si="1"/>
        <v>45000</v>
      </c>
      <c r="F28" s="34"/>
      <c r="G28" s="56" t="s">
        <v>110</v>
      </c>
      <c r="H28" s="58">
        <v>60000</v>
      </c>
      <c r="I28" s="57">
        <v>0.1</v>
      </c>
      <c r="J28" s="56">
        <f t="shared" si="12"/>
        <v>6000</v>
      </c>
      <c r="K28" s="62">
        <f t="shared" si="3"/>
        <v>54000</v>
      </c>
      <c r="M28" s="64">
        <v>2015</v>
      </c>
      <c r="N28" s="2" t="s">
        <v>127</v>
      </c>
      <c r="O28" s="2" t="s">
        <v>77</v>
      </c>
      <c r="P28" s="69">
        <f>D30</f>
        <v>2000</v>
      </c>
      <c r="R28" s="64">
        <v>2017</v>
      </c>
      <c r="S28" s="2" t="s">
        <v>127</v>
      </c>
      <c r="T28" s="2" t="s">
        <v>77</v>
      </c>
      <c r="U28" s="69">
        <f>J30</f>
        <v>5000</v>
      </c>
    </row>
    <row r="29" spans="1:21" ht="15">
      <c r="A29" s="54" t="s">
        <v>111</v>
      </c>
      <c r="B29" s="53">
        <v>10000</v>
      </c>
      <c r="C29" s="52">
        <v>0.1</v>
      </c>
      <c r="D29" s="54">
        <f t="shared" si="11"/>
        <v>1000</v>
      </c>
      <c r="E29" s="61">
        <f t="shared" si="1"/>
        <v>9000</v>
      </c>
      <c r="F29" s="34"/>
      <c r="G29" s="54" t="s">
        <v>111</v>
      </c>
      <c r="H29" s="53">
        <v>20000</v>
      </c>
      <c r="I29" s="52">
        <v>0.15</v>
      </c>
      <c r="J29" s="54">
        <f t="shared" si="12"/>
        <v>3000</v>
      </c>
      <c r="K29" s="61">
        <f t="shared" si="3"/>
        <v>17000</v>
      </c>
      <c r="M29" s="64">
        <v>2015</v>
      </c>
      <c r="N29" s="2" t="s">
        <v>127</v>
      </c>
      <c r="O29" s="2" t="s">
        <v>7</v>
      </c>
      <c r="P29" s="69">
        <f>D33</f>
        <v>3000</v>
      </c>
      <c r="R29" s="64">
        <v>2017</v>
      </c>
      <c r="S29" s="2" t="s">
        <v>127</v>
      </c>
      <c r="T29" s="2" t="s">
        <v>7</v>
      </c>
      <c r="U29" s="69">
        <f>J33</f>
        <v>7500</v>
      </c>
    </row>
    <row r="30" spans="1:21" ht="15">
      <c r="A30" s="54" t="s">
        <v>112</v>
      </c>
      <c r="B30" s="53">
        <v>10000</v>
      </c>
      <c r="C30" s="52">
        <v>0.2</v>
      </c>
      <c r="D30" s="54">
        <f t="shared" si="11"/>
        <v>2000</v>
      </c>
      <c r="E30" s="61">
        <f t="shared" si="1"/>
        <v>8000</v>
      </c>
      <c r="F30" s="34"/>
      <c r="G30" s="54" t="s">
        <v>112</v>
      </c>
      <c r="H30" s="53">
        <v>20000</v>
      </c>
      <c r="I30" s="52">
        <v>0.25</v>
      </c>
      <c r="J30" s="54">
        <f t="shared" si="12"/>
        <v>5000</v>
      </c>
      <c r="K30" s="61">
        <f t="shared" si="3"/>
        <v>15000</v>
      </c>
      <c r="M30" s="64">
        <v>2015</v>
      </c>
      <c r="N30" s="2" t="s">
        <v>127</v>
      </c>
      <c r="O30" s="2" t="s">
        <v>79</v>
      </c>
      <c r="P30" s="69">
        <f>D36</f>
        <v>2000</v>
      </c>
      <c r="R30" s="64">
        <v>2017</v>
      </c>
      <c r="S30" s="2" t="s">
        <v>127</v>
      </c>
      <c r="T30" s="2" t="s">
        <v>79</v>
      </c>
      <c r="U30" s="69">
        <f>J36</f>
        <v>5000</v>
      </c>
    </row>
    <row r="31" spans="1:16" ht="15">
      <c r="A31" s="54" t="s">
        <v>113</v>
      </c>
      <c r="B31" s="53">
        <v>3000</v>
      </c>
      <c r="C31" s="52">
        <v>0.1</v>
      </c>
      <c r="D31" s="54">
        <f t="shared" si="11"/>
        <v>300</v>
      </c>
      <c r="E31" s="61">
        <f t="shared" si="1"/>
        <v>2700</v>
      </c>
      <c r="G31" s="54" t="s">
        <v>113</v>
      </c>
      <c r="H31" s="53">
        <v>20000</v>
      </c>
      <c r="I31" s="52">
        <v>0.1</v>
      </c>
      <c r="J31" s="54">
        <f t="shared" si="12"/>
        <v>2000</v>
      </c>
      <c r="K31" s="61">
        <f t="shared" si="3"/>
        <v>18000</v>
      </c>
      <c r="P31" s="50">
        <f>SUM(P20:P30)</f>
        <v>38750</v>
      </c>
    </row>
    <row r="32" spans="1:21" ht="15">
      <c r="A32" s="56" t="s">
        <v>114</v>
      </c>
      <c r="B32" s="58">
        <v>15000</v>
      </c>
      <c r="C32" s="57">
        <v>0.15</v>
      </c>
      <c r="D32" s="56">
        <f t="shared" si="11"/>
        <v>2250</v>
      </c>
      <c r="E32" s="62">
        <f t="shared" si="1"/>
        <v>12750</v>
      </c>
      <c r="G32" s="56" t="s">
        <v>114</v>
      </c>
      <c r="H32" s="58">
        <v>30000</v>
      </c>
      <c r="I32" s="57">
        <v>0.15</v>
      </c>
      <c r="J32" s="56">
        <f t="shared" si="12"/>
        <v>4500</v>
      </c>
      <c r="K32" s="62">
        <f t="shared" si="3"/>
        <v>25500</v>
      </c>
      <c r="M32" s="63" t="s">
        <v>72</v>
      </c>
      <c r="N32" s="63" t="s">
        <v>125</v>
      </c>
      <c r="O32" s="63" t="s">
        <v>1</v>
      </c>
      <c r="P32" s="63" t="s">
        <v>73</v>
      </c>
      <c r="R32" s="63" t="s">
        <v>72</v>
      </c>
      <c r="S32" s="63" t="s">
        <v>125</v>
      </c>
      <c r="T32" s="63" t="s">
        <v>1</v>
      </c>
      <c r="U32" s="63" t="s">
        <v>73</v>
      </c>
    </row>
    <row r="33" spans="1:21" ht="15">
      <c r="A33" s="56" t="s">
        <v>115</v>
      </c>
      <c r="B33" s="58">
        <v>15000</v>
      </c>
      <c r="C33" s="57">
        <v>0.2</v>
      </c>
      <c r="D33" s="56">
        <f t="shared" si="11"/>
        <v>3000</v>
      </c>
      <c r="E33" s="62">
        <f t="shared" si="1"/>
        <v>12000</v>
      </c>
      <c r="G33" s="56" t="s">
        <v>115</v>
      </c>
      <c r="H33" s="58">
        <v>30000</v>
      </c>
      <c r="I33" s="57">
        <v>0.25</v>
      </c>
      <c r="J33" s="56">
        <f t="shared" si="12"/>
        <v>7500</v>
      </c>
      <c r="K33" s="62">
        <f t="shared" si="3"/>
        <v>22500</v>
      </c>
      <c r="M33" s="64">
        <v>2015</v>
      </c>
      <c r="N33" s="2" t="s">
        <v>128</v>
      </c>
      <c r="O33" s="2" t="s">
        <v>6</v>
      </c>
      <c r="P33" s="68">
        <f>D7</f>
        <v>2200</v>
      </c>
      <c r="R33" s="64">
        <v>2017</v>
      </c>
      <c r="S33" s="2" t="s">
        <v>128</v>
      </c>
      <c r="T33" s="2" t="s">
        <v>6</v>
      </c>
      <c r="U33" s="68">
        <f>J7</f>
        <v>3000</v>
      </c>
    </row>
    <row r="34" spans="1:21" ht="15">
      <c r="A34" s="56" t="s">
        <v>116</v>
      </c>
      <c r="B34" s="58">
        <v>20000</v>
      </c>
      <c r="C34" s="57">
        <v>0.1</v>
      </c>
      <c r="D34" s="56">
        <f t="shared" si="11"/>
        <v>2000</v>
      </c>
      <c r="E34" s="62">
        <f t="shared" si="1"/>
        <v>18000</v>
      </c>
      <c r="G34" s="56" t="s">
        <v>116</v>
      </c>
      <c r="H34" s="58">
        <v>20000</v>
      </c>
      <c r="I34" s="57">
        <v>0.1</v>
      </c>
      <c r="J34" s="56">
        <f t="shared" si="12"/>
        <v>2000</v>
      </c>
      <c r="K34" s="62">
        <f t="shared" si="3"/>
        <v>18000</v>
      </c>
      <c r="M34" s="64">
        <v>2015</v>
      </c>
      <c r="N34" s="2" t="s">
        <v>128</v>
      </c>
      <c r="O34" s="2" t="s">
        <v>74</v>
      </c>
      <c r="P34" s="68">
        <f>D10</f>
        <v>800</v>
      </c>
      <c r="R34" s="64">
        <v>2017</v>
      </c>
      <c r="S34" s="2" t="s">
        <v>128</v>
      </c>
      <c r="T34" s="2" t="s">
        <v>74</v>
      </c>
      <c r="U34" s="68">
        <f>J10</f>
        <v>2500</v>
      </c>
    </row>
    <row r="35" spans="1:21" ht="15">
      <c r="A35" s="54" t="s">
        <v>117</v>
      </c>
      <c r="B35" s="53">
        <v>20000</v>
      </c>
      <c r="C35" s="52">
        <v>0.15</v>
      </c>
      <c r="D35" s="53">
        <f>B35*C35</f>
        <v>3000</v>
      </c>
      <c r="E35" s="61">
        <f t="shared" si="1"/>
        <v>17000</v>
      </c>
      <c r="G35" s="54" t="s">
        <v>117</v>
      </c>
      <c r="H35" s="53">
        <v>15000</v>
      </c>
      <c r="I35" s="52">
        <v>0.1</v>
      </c>
      <c r="J35" s="53">
        <f>H35*I35</f>
        <v>1500</v>
      </c>
      <c r="K35" s="61">
        <f t="shared" si="3"/>
        <v>13500</v>
      </c>
      <c r="M35" s="64">
        <v>2015</v>
      </c>
      <c r="N35" s="2" t="s">
        <v>128</v>
      </c>
      <c r="O35" s="2" t="s">
        <v>75</v>
      </c>
      <c r="P35" s="69">
        <f>D13</f>
        <v>1000</v>
      </c>
      <c r="R35" s="64">
        <v>2017</v>
      </c>
      <c r="S35" s="2" t="s">
        <v>128</v>
      </c>
      <c r="T35" s="2" t="s">
        <v>75</v>
      </c>
      <c r="U35" s="68">
        <f>J13</f>
        <v>2000</v>
      </c>
    </row>
    <row r="36" spans="1:21" ht="15">
      <c r="A36" s="54" t="s">
        <v>118</v>
      </c>
      <c r="B36" s="53">
        <v>10000</v>
      </c>
      <c r="C36" s="52">
        <v>0.2</v>
      </c>
      <c r="D36" s="53">
        <f aca="true" t="shared" si="13" ref="D36:D37">B36*C36</f>
        <v>2000</v>
      </c>
      <c r="E36" s="61">
        <f t="shared" si="1"/>
        <v>8000</v>
      </c>
      <c r="G36" s="54" t="s">
        <v>118</v>
      </c>
      <c r="H36" s="53">
        <v>20000</v>
      </c>
      <c r="I36" s="52">
        <v>0.25</v>
      </c>
      <c r="J36" s="53">
        <f aca="true" t="shared" si="14" ref="J36:J37">H36*I36</f>
        <v>5000</v>
      </c>
      <c r="K36" s="61">
        <f t="shared" si="3"/>
        <v>15000</v>
      </c>
      <c r="M36" s="64">
        <v>2015</v>
      </c>
      <c r="N36" s="2" t="s">
        <v>128</v>
      </c>
      <c r="O36" s="2" t="s">
        <v>76</v>
      </c>
      <c r="P36" s="69">
        <f>D16</f>
        <v>500</v>
      </c>
      <c r="R36" s="64">
        <v>2017</v>
      </c>
      <c r="S36" s="2" t="s">
        <v>128</v>
      </c>
      <c r="T36" s="2" t="s">
        <v>76</v>
      </c>
      <c r="U36" s="69">
        <f>J16</f>
        <v>3000</v>
      </c>
    </row>
    <row r="37" spans="1:21" ht="15">
      <c r="A37" s="54" t="s">
        <v>119</v>
      </c>
      <c r="B37" s="53">
        <v>10000</v>
      </c>
      <c r="C37" s="52">
        <v>0.15</v>
      </c>
      <c r="D37" s="53">
        <f t="shared" si="13"/>
        <v>1500</v>
      </c>
      <c r="E37" s="61">
        <f t="shared" si="1"/>
        <v>8500</v>
      </c>
      <c r="G37" s="54" t="s">
        <v>119</v>
      </c>
      <c r="H37" s="53">
        <v>30000</v>
      </c>
      <c r="I37" s="52">
        <v>0.15</v>
      </c>
      <c r="J37" s="53">
        <f t="shared" si="14"/>
        <v>4500</v>
      </c>
      <c r="K37" s="61">
        <f t="shared" si="3"/>
        <v>25500</v>
      </c>
      <c r="M37" s="64">
        <v>2015</v>
      </c>
      <c r="N37" s="2" t="s">
        <v>128</v>
      </c>
      <c r="O37" s="2" t="s">
        <v>3</v>
      </c>
      <c r="P37" s="69">
        <f>D19</f>
        <v>3000</v>
      </c>
      <c r="R37" s="64">
        <v>2017</v>
      </c>
      <c r="S37" s="2" t="s">
        <v>128</v>
      </c>
      <c r="T37" s="2" t="s">
        <v>3</v>
      </c>
      <c r="U37" s="69">
        <f>J19</f>
        <v>3000</v>
      </c>
    </row>
    <row r="38" spans="2:21" ht="15">
      <c r="B38" s="50">
        <f>SUM(B5:B37)</f>
        <v>563000</v>
      </c>
      <c r="D38" s="50">
        <f>SUM(D5:D37)</f>
        <v>79650</v>
      </c>
      <c r="E38" s="50">
        <f>B38-D38</f>
        <v>483350</v>
      </c>
      <c r="H38" s="50">
        <f>SUM(H5:H37)</f>
        <v>956000</v>
      </c>
      <c r="J38" s="50">
        <f>SUM(J5:J37)</f>
        <v>138150</v>
      </c>
      <c r="K38" s="50">
        <f>SUM(K5:K37)</f>
        <v>817850</v>
      </c>
      <c r="M38" s="64">
        <v>2015</v>
      </c>
      <c r="N38" s="2" t="s">
        <v>128</v>
      </c>
      <c r="O38" s="2" t="s">
        <v>4</v>
      </c>
      <c r="P38" s="69">
        <f>D22</f>
        <v>2000</v>
      </c>
      <c r="R38" s="64">
        <v>2017</v>
      </c>
      <c r="S38" s="2" t="s">
        <v>128</v>
      </c>
      <c r="T38" s="2" t="s">
        <v>4</v>
      </c>
      <c r="U38" s="69">
        <f>J22</f>
        <v>4000</v>
      </c>
    </row>
    <row r="39" spans="13:21" ht="15">
      <c r="M39" s="64">
        <v>2015</v>
      </c>
      <c r="N39" s="2" t="s">
        <v>128</v>
      </c>
      <c r="O39" s="2" t="s">
        <v>5</v>
      </c>
      <c r="P39" s="69">
        <f>D25</f>
        <v>4000</v>
      </c>
      <c r="R39" s="64">
        <v>2017</v>
      </c>
      <c r="S39" s="2" t="s">
        <v>128</v>
      </c>
      <c r="T39" s="2" t="s">
        <v>5</v>
      </c>
      <c r="U39" s="69">
        <f>J25</f>
        <v>5000</v>
      </c>
    </row>
    <row r="40" spans="13:21" ht="15">
      <c r="M40" s="64">
        <v>2015</v>
      </c>
      <c r="N40" s="2" t="s">
        <v>128</v>
      </c>
      <c r="O40" s="2" t="s">
        <v>85</v>
      </c>
      <c r="P40" s="69">
        <f>D28</f>
        <v>5000</v>
      </c>
      <c r="R40" s="64">
        <v>2017</v>
      </c>
      <c r="S40" s="2" t="s">
        <v>128</v>
      </c>
      <c r="T40" s="2" t="s">
        <v>85</v>
      </c>
      <c r="U40" s="69">
        <f>J28</f>
        <v>6000</v>
      </c>
    </row>
    <row r="41" spans="13:21" ht="15">
      <c r="M41" s="64">
        <v>2015</v>
      </c>
      <c r="N41" s="2" t="s">
        <v>128</v>
      </c>
      <c r="O41" s="2" t="s">
        <v>77</v>
      </c>
      <c r="P41" s="69">
        <f>D31</f>
        <v>300</v>
      </c>
      <c r="R41" s="64">
        <v>2017</v>
      </c>
      <c r="S41" s="2" t="s">
        <v>128</v>
      </c>
      <c r="T41" s="2" t="s">
        <v>77</v>
      </c>
      <c r="U41" s="69">
        <f>J31</f>
        <v>2000</v>
      </c>
    </row>
    <row r="42" spans="13:21" ht="15">
      <c r="M42" s="64">
        <v>2015</v>
      </c>
      <c r="N42" s="2" t="s">
        <v>128</v>
      </c>
      <c r="O42" s="2" t="s">
        <v>7</v>
      </c>
      <c r="P42" s="69">
        <f>D34</f>
        <v>2000</v>
      </c>
      <c r="R42" s="64">
        <v>2017</v>
      </c>
      <c r="S42" s="2" t="s">
        <v>128</v>
      </c>
      <c r="T42" s="2" t="s">
        <v>7</v>
      </c>
      <c r="U42" s="69">
        <f>J34</f>
        <v>2000</v>
      </c>
    </row>
    <row r="43" spans="13:21" ht="15">
      <c r="M43" s="64">
        <v>2015</v>
      </c>
      <c r="N43" s="2" t="s">
        <v>128</v>
      </c>
      <c r="O43" s="2" t="s">
        <v>79</v>
      </c>
      <c r="P43" s="69">
        <f>D37</f>
        <v>1500</v>
      </c>
      <c r="R43" s="64">
        <v>2017</v>
      </c>
      <c r="S43" s="2" t="s">
        <v>128</v>
      </c>
      <c r="T43" s="2" t="s">
        <v>79</v>
      </c>
      <c r="U43" s="69">
        <f>J37</f>
        <v>4500</v>
      </c>
    </row>
    <row r="44" ht="15">
      <c r="P44" s="50">
        <f>SUM(P33:P43)</f>
        <v>22300</v>
      </c>
    </row>
    <row r="48" spans="2:9" ht="15">
      <c r="B48" s="5" t="s">
        <v>130</v>
      </c>
      <c r="C48" s="55" t="s">
        <v>47</v>
      </c>
      <c r="H48" s="5" t="s">
        <v>81</v>
      </c>
      <c r="I48" s="55" t="s">
        <v>47</v>
      </c>
    </row>
    <row r="49" spans="1:11" ht="15">
      <c r="A49" s="1" t="s">
        <v>1</v>
      </c>
      <c r="B49" s="1" t="s">
        <v>2</v>
      </c>
      <c r="C49" s="5" t="s">
        <v>36</v>
      </c>
      <c r="D49" s="5" t="s">
        <v>120</v>
      </c>
      <c r="E49" s="21" t="s">
        <v>78</v>
      </c>
      <c r="G49" s="1" t="s">
        <v>1</v>
      </c>
      <c r="H49" s="1" t="s">
        <v>2</v>
      </c>
      <c r="I49" s="5" t="s">
        <v>36</v>
      </c>
      <c r="J49" s="5" t="s">
        <v>120</v>
      </c>
      <c r="K49" s="21" t="s">
        <v>78</v>
      </c>
    </row>
    <row r="50" spans="1:21" ht="15">
      <c r="A50" s="51" t="s">
        <v>87</v>
      </c>
      <c r="B50" s="53">
        <v>10000</v>
      </c>
      <c r="C50" s="52">
        <v>0.05</v>
      </c>
      <c r="D50" s="53">
        <f>C50*B50</f>
        <v>500</v>
      </c>
      <c r="E50" s="61">
        <f>B50-D50</f>
        <v>9500</v>
      </c>
      <c r="G50" s="51" t="s">
        <v>87</v>
      </c>
      <c r="H50" s="53">
        <v>20000</v>
      </c>
      <c r="I50" s="52">
        <v>0.05</v>
      </c>
      <c r="J50" s="53">
        <f>I50*H50</f>
        <v>1000</v>
      </c>
      <c r="K50" s="61">
        <f>H50-J50</f>
        <v>19000</v>
      </c>
      <c r="M50" s="63" t="s">
        <v>72</v>
      </c>
      <c r="N50" s="63" t="s">
        <v>125</v>
      </c>
      <c r="O50" s="63" t="s">
        <v>1</v>
      </c>
      <c r="P50" s="63" t="s">
        <v>73</v>
      </c>
      <c r="R50" s="63" t="s">
        <v>72</v>
      </c>
      <c r="S50" s="63" t="s">
        <v>125</v>
      </c>
      <c r="T50" s="63" t="s">
        <v>1</v>
      </c>
      <c r="U50" s="63" t="s">
        <v>73</v>
      </c>
    </row>
    <row r="51" spans="1:21" ht="15">
      <c r="A51" s="51" t="s">
        <v>89</v>
      </c>
      <c r="B51" s="53">
        <v>30000</v>
      </c>
      <c r="C51" s="52">
        <v>0.05</v>
      </c>
      <c r="D51" s="60">
        <f aca="true" t="shared" si="15" ref="D51:D58">B51*C51</f>
        <v>1500</v>
      </c>
      <c r="E51" s="61">
        <f aca="true" t="shared" si="16" ref="E51:E82">B51-D51</f>
        <v>28500</v>
      </c>
      <c r="G51" s="51" t="s">
        <v>89</v>
      </c>
      <c r="H51" s="53">
        <v>1000</v>
      </c>
      <c r="I51" s="52">
        <v>0.1</v>
      </c>
      <c r="J51" s="60">
        <f aca="true" t="shared" si="17" ref="J51:J56">H51*I51</f>
        <v>100</v>
      </c>
      <c r="K51" s="61">
        <f aca="true" t="shared" si="18" ref="K51:K82">H51-J51</f>
        <v>900</v>
      </c>
      <c r="M51" s="8">
        <v>2014</v>
      </c>
      <c r="N51" s="2" t="s">
        <v>126</v>
      </c>
      <c r="O51" s="2" t="s">
        <v>6</v>
      </c>
      <c r="P51" s="68">
        <f>D50</f>
        <v>500</v>
      </c>
      <c r="R51" s="6">
        <v>2016</v>
      </c>
      <c r="S51" s="2" t="s">
        <v>126</v>
      </c>
      <c r="T51" s="2" t="s">
        <v>6</v>
      </c>
      <c r="U51" s="68">
        <f>J50</f>
        <v>1000</v>
      </c>
    </row>
    <row r="52" spans="1:21" ht="15">
      <c r="A52" s="51" t="s">
        <v>88</v>
      </c>
      <c r="B52" s="53">
        <v>20000</v>
      </c>
      <c r="C52" s="52">
        <v>0.03</v>
      </c>
      <c r="D52" s="60">
        <f t="shared" si="15"/>
        <v>600</v>
      </c>
      <c r="E52" s="61">
        <f t="shared" si="16"/>
        <v>19400</v>
      </c>
      <c r="G52" s="51" t="s">
        <v>88</v>
      </c>
      <c r="H52" s="53">
        <v>10000</v>
      </c>
      <c r="I52" s="52">
        <v>0.1</v>
      </c>
      <c r="J52" s="60">
        <f t="shared" si="17"/>
        <v>1000</v>
      </c>
      <c r="K52" s="61">
        <f t="shared" si="18"/>
        <v>9000</v>
      </c>
      <c r="M52" s="8">
        <v>2014</v>
      </c>
      <c r="N52" s="2" t="s">
        <v>126</v>
      </c>
      <c r="O52" s="2" t="s">
        <v>86</v>
      </c>
      <c r="P52" s="68">
        <f>D56</f>
        <v>1500</v>
      </c>
      <c r="R52" s="6">
        <v>2016</v>
      </c>
      <c r="S52" s="2" t="s">
        <v>126</v>
      </c>
      <c r="T52" s="2" t="s">
        <v>86</v>
      </c>
      <c r="U52" s="68">
        <f>J53</f>
        <v>500</v>
      </c>
    </row>
    <row r="53" spans="1:21" ht="15">
      <c r="A53" s="56" t="s">
        <v>121</v>
      </c>
      <c r="B53" s="58">
        <v>0</v>
      </c>
      <c r="C53" s="57">
        <v>0</v>
      </c>
      <c r="D53" s="59">
        <f t="shared" si="15"/>
        <v>0</v>
      </c>
      <c r="E53" s="62">
        <f t="shared" si="16"/>
        <v>0</v>
      </c>
      <c r="G53" s="56" t="s">
        <v>121</v>
      </c>
      <c r="H53" s="58">
        <v>10000</v>
      </c>
      <c r="I53" s="57">
        <v>0.05</v>
      </c>
      <c r="J53" s="59">
        <f t="shared" si="17"/>
        <v>500</v>
      </c>
      <c r="K53" s="62">
        <f t="shared" si="18"/>
        <v>9500</v>
      </c>
      <c r="M53" s="8">
        <v>2014</v>
      </c>
      <c r="N53" s="2" t="s">
        <v>126</v>
      </c>
      <c r="O53" s="2" t="s">
        <v>75</v>
      </c>
      <c r="P53" s="68">
        <f>D59</f>
        <v>500</v>
      </c>
      <c r="R53" s="6">
        <v>2016</v>
      </c>
      <c r="S53" s="2" t="s">
        <v>126</v>
      </c>
      <c r="T53" s="2" t="s">
        <v>75</v>
      </c>
      <c r="U53" s="68">
        <f>J56</f>
        <v>500</v>
      </c>
    </row>
    <row r="54" spans="1:21" ht="15">
      <c r="A54" s="56" t="s">
        <v>122</v>
      </c>
      <c r="B54" s="58">
        <v>0</v>
      </c>
      <c r="C54" s="57">
        <v>0</v>
      </c>
      <c r="D54" s="59">
        <f t="shared" si="15"/>
        <v>0</v>
      </c>
      <c r="E54" s="62">
        <f t="shared" si="16"/>
        <v>0</v>
      </c>
      <c r="G54" s="56" t="s">
        <v>122</v>
      </c>
      <c r="H54" s="58">
        <v>10000</v>
      </c>
      <c r="I54" s="57">
        <v>0.1</v>
      </c>
      <c r="J54" s="59">
        <f t="shared" si="17"/>
        <v>1000</v>
      </c>
      <c r="K54" s="62">
        <f t="shared" si="18"/>
        <v>9000</v>
      </c>
      <c r="M54" s="8">
        <v>2014</v>
      </c>
      <c r="N54" s="2" t="s">
        <v>126</v>
      </c>
      <c r="O54" s="2" t="s">
        <v>76</v>
      </c>
      <c r="P54" s="68">
        <f>D59</f>
        <v>500</v>
      </c>
      <c r="R54" s="6">
        <v>2016</v>
      </c>
      <c r="S54" s="2" t="s">
        <v>126</v>
      </c>
      <c r="T54" s="2" t="s">
        <v>76</v>
      </c>
      <c r="U54" s="68">
        <f>J59</f>
        <v>1000</v>
      </c>
    </row>
    <row r="55" spans="1:21" ht="15">
      <c r="A55" s="56" t="s">
        <v>123</v>
      </c>
      <c r="B55" s="58">
        <v>0</v>
      </c>
      <c r="C55" s="57">
        <v>0</v>
      </c>
      <c r="D55" s="58">
        <f t="shared" si="15"/>
        <v>0</v>
      </c>
      <c r="E55" s="62">
        <f t="shared" si="16"/>
        <v>0</v>
      </c>
      <c r="G55" s="56" t="s">
        <v>123</v>
      </c>
      <c r="H55" s="58">
        <v>10000</v>
      </c>
      <c r="I55" s="57">
        <v>0.1</v>
      </c>
      <c r="J55" s="58">
        <f t="shared" si="17"/>
        <v>1000</v>
      </c>
      <c r="K55" s="62">
        <f t="shared" si="18"/>
        <v>9000</v>
      </c>
      <c r="M55" s="8">
        <v>2014</v>
      </c>
      <c r="N55" s="2" t="s">
        <v>126</v>
      </c>
      <c r="O55" s="2" t="s">
        <v>3</v>
      </c>
      <c r="P55" s="68">
        <f>D62</f>
        <v>1500</v>
      </c>
      <c r="R55" s="6">
        <v>2016</v>
      </c>
      <c r="S55" s="2" t="s">
        <v>126</v>
      </c>
      <c r="T55" s="2" t="s">
        <v>3</v>
      </c>
      <c r="U55" s="69">
        <f>J62</f>
        <v>1000</v>
      </c>
    </row>
    <row r="56" spans="1:21" ht="15">
      <c r="A56" s="54" t="s">
        <v>93</v>
      </c>
      <c r="B56" s="53">
        <v>30000</v>
      </c>
      <c r="C56" s="52">
        <v>0.05</v>
      </c>
      <c r="D56" s="60">
        <f t="shared" si="15"/>
        <v>1500</v>
      </c>
      <c r="E56" s="61">
        <f t="shared" si="16"/>
        <v>28500</v>
      </c>
      <c r="G56" s="54" t="s">
        <v>93</v>
      </c>
      <c r="H56" s="53">
        <v>10000</v>
      </c>
      <c r="I56" s="52">
        <v>0.05</v>
      </c>
      <c r="J56" s="60">
        <f t="shared" si="17"/>
        <v>500</v>
      </c>
      <c r="K56" s="61">
        <f t="shared" si="18"/>
        <v>9500</v>
      </c>
      <c r="M56" s="8">
        <v>2014</v>
      </c>
      <c r="N56" s="2" t="s">
        <v>126</v>
      </c>
      <c r="O56" s="2" t="s">
        <v>4</v>
      </c>
      <c r="P56" s="68">
        <f>D65</f>
        <v>1000</v>
      </c>
      <c r="R56" s="6">
        <v>2016</v>
      </c>
      <c r="S56" s="2" t="s">
        <v>126</v>
      </c>
      <c r="T56" s="2" t="s">
        <v>4</v>
      </c>
      <c r="U56" s="69">
        <f>J65</f>
        <v>1500</v>
      </c>
    </row>
    <row r="57" spans="1:21" ht="15">
      <c r="A57" s="54" t="s">
        <v>94</v>
      </c>
      <c r="B57" s="53">
        <v>15000</v>
      </c>
      <c r="C57" s="52">
        <v>0.1</v>
      </c>
      <c r="D57" s="60">
        <f t="shared" si="15"/>
        <v>1500</v>
      </c>
      <c r="E57" s="61">
        <f t="shared" si="16"/>
        <v>13500</v>
      </c>
      <c r="G57" s="54" t="s">
        <v>94</v>
      </c>
      <c r="H57" s="53">
        <v>20000</v>
      </c>
      <c r="I57" s="52">
        <v>0.1</v>
      </c>
      <c r="J57" s="60">
        <f aca="true" t="shared" si="19" ref="J57:J58">H57*I57</f>
        <v>2000</v>
      </c>
      <c r="K57" s="61">
        <f t="shared" si="18"/>
        <v>18000</v>
      </c>
      <c r="M57" s="8">
        <v>2014</v>
      </c>
      <c r="N57" s="2" t="s">
        <v>126</v>
      </c>
      <c r="O57" s="2" t="s">
        <v>5</v>
      </c>
      <c r="P57" s="68">
        <f>D68</f>
        <v>1500</v>
      </c>
      <c r="R57" s="6">
        <v>2016</v>
      </c>
      <c r="S57" s="2" t="s">
        <v>126</v>
      </c>
      <c r="T57" s="2" t="s">
        <v>5</v>
      </c>
      <c r="U57" s="69">
        <f>J68</f>
        <v>1500</v>
      </c>
    </row>
    <row r="58" spans="1:21" ht="15">
      <c r="A58" s="54" t="s">
        <v>95</v>
      </c>
      <c r="B58" s="53">
        <v>25000</v>
      </c>
      <c r="C58" s="52">
        <v>0.1</v>
      </c>
      <c r="D58" s="60">
        <f t="shared" si="15"/>
        <v>2500</v>
      </c>
      <c r="E58" s="61">
        <f t="shared" si="16"/>
        <v>22500</v>
      </c>
      <c r="G58" s="54" t="s">
        <v>95</v>
      </c>
      <c r="H58" s="53">
        <v>30000</v>
      </c>
      <c r="I58" s="52">
        <v>0.05</v>
      </c>
      <c r="J58" s="60">
        <f t="shared" si="19"/>
        <v>1500</v>
      </c>
      <c r="K58" s="61">
        <f t="shared" si="18"/>
        <v>28500</v>
      </c>
      <c r="M58" s="8">
        <v>2014</v>
      </c>
      <c r="N58" s="2" t="s">
        <v>126</v>
      </c>
      <c r="O58" s="2" t="s">
        <v>85</v>
      </c>
      <c r="P58" s="68">
        <f>D71</f>
        <v>3000</v>
      </c>
      <c r="R58" s="6">
        <v>2016</v>
      </c>
      <c r="S58" s="2" t="s">
        <v>126</v>
      </c>
      <c r="T58" s="2" t="s">
        <v>85</v>
      </c>
      <c r="U58" s="69">
        <f>J71</f>
        <v>2000</v>
      </c>
    </row>
    <row r="59" spans="1:21" ht="15">
      <c r="A59" s="56" t="s">
        <v>96</v>
      </c>
      <c r="B59" s="58">
        <v>10000</v>
      </c>
      <c r="C59" s="57">
        <v>0.05</v>
      </c>
      <c r="D59" s="59">
        <f>B59*C59</f>
        <v>500</v>
      </c>
      <c r="E59" s="62">
        <f t="shared" si="16"/>
        <v>9500</v>
      </c>
      <c r="G59" s="56" t="s">
        <v>96</v>
      </c>
      <c r="H59" s="58">
        <v>10000</v>
      </c>
      <c r="I59" s="57">
        <v>0.1</v>
      </c>
      <c r="J59" s="59">
        <f>H59*I59</f>
        <v>1000</v>
      </c>
      <c r="K59" s="62">
        <f t="shared" si="18"/>
        <v>9000</v>
      </c>
      <c r="M59" s="8">
        <v>2014</v>
      </c>
      <c r="N59" s="2" t="s">
        <v>126</v>
      </c>
      <c r="O59" s="2" t="s">
        <v>77</v>
      </c>
      <c r="P59" s="68">
        <f>D74</f>
        <v>500</v>
      </c>
      <c r="R59" s="6">
        <v>2016</v>
      </c>
      <c r="S59" s="2" t="s">
        <v>126</v>
      </c>
      <c r="T59" s="2" t="s">
        <v>77</v>
      </c>
      <c r="U59" s="69">
        <f>J74</f>
        <v>1500</v>
      </c>
    </row>
    <row r="60" spans="1:21" ht="15">
      <c r="A60" s="56" t="s">
        <v>97</v>
      </c>
      <c r="B60" s="58">
        <v>5000</v>
      </c>
      <c r="C60" s="57">
        <v>0.1</v>
      </c>
      <c r="D60" s="59">
        <f aca="true" t="shared" si="20" ref="D60:D61">B60*C60</f>
        <v>500</v>
      </c>
      <c r="E60" s="62">
        <f t="shared" si="16"/>
        <v>4500</v>
      </c>
      <c r="G60" s="56" t="s">
        <v>97</v>
      </c>
      <c r="H60" s="58">
        <v>10000</v>
      </c>
      <c r="I60" s="57">
        <v>0.05</v>
      </c>
      <c r="J60" s="59">
        <f aca="true" t="shared" si="21" ref="J60:J61">H60*I60</f>
        <v>500</v>
      </c>
      <c r="K60" s="62">
        <f t="shared" si="18"/>
        <v>9500</v>
      </c>
      <c r="M60" s="8">
        <v>2014</v>
      </c>
      <c r="N60" s="2" t="s">
        <v>126</v>
      </c>
      <c r="O60" s="2" t="s">
        <v>7</v>
      </c>
      <c r="P60" s="68">
        <f>D77</f>
        <v>1000</v>
      </c>
      <c r="R60" s="6">
        <v>2016</v>
      </c>
      <c r="S60" s="2" t="s">
        <v>126</v>
      </c>
      <c r="T60" s="2" t="s">
        <v>7</v>
      </c>
      <c r="U60" s="69">
        <f>J77</f>
        <v>1500</v>
      </c>
    </row>
    <row r="61" spans="1:21" ht="15">
      <c r="A61" s="56" t="s">
        <v>98</v>
      </c>
      <c r="B61" s="58">
        <v>5000</v>
      </c>
      <c r="C61" s="57">
        <v>0.05</v>
      </c>
      <c r="D61" s="59">
        <f t="shared" si="20"/>
        <v>250</v>
      </c>
      <c r="E61" s="62">
        <f t="shared" si="16"/>
        <v>4750</v>
      </c>
      <c r="G61" s="56" t="s">
        <v>98</v>
      </c>
      <c r="H61" s="58">
        <v>5000</v>
      </c>
      <c r="I61" s="57">
        <v>0.05</v>
      </c>
      <c r="J61" s="59">
        <f t="shared" si="21"/>
        <v>250</v>
      </c>
      <c r="K61" s="62">
        <f t="shared" si="18"/>
        <v>4750</v>
      </c>
      <c r="M61" s="8">
        <v>2014</v>
      </c>
      <c r="N61" s="2" t="s">
        <v>126</v>
      </c>
      <c r="O61" s="2" t="s">
        <v>79</v>
      </c>
      <c r="P61" s="68">
        <f>D80</f>
        <v>500</v>
      </c>
      <c r="R61" s="6">
        <v>2016</v>
      </c>
      <c r="S61" s="2" t="s">
        <v>126</v>
      </c>
      <c r="T61" s="2" t="s">
        <v>79</v>
      </c>
      <c r="U61" s="69">
        <f>J80</f>
        <v>600</v>
      </c>
    </row>
    <row r="62" spans="1:21" ht="15">
      <c r="A62" s="54" t="s">
        <v>99</v>
      </c>
      <c r="B62" s="53">
        <v>30000</v>
      </c>
      <c r="C62" s="52">
        <v>0.05</v>
      </c>
      <c r="D62" s="60">
        <f>B62*C62</f>
        <v>1500</v>
      </c>
      <c r="E62" s="61">
        <f t="shared" si="16"/>
        <v>28500</v>
      </c>
      <c r="G62" s="54" t="s">
        <v>99</v>
      </c>
      <c r="H62" s="53">
        <v>20000</v>
      </c>
      <c r="I62" s="52">
        <v>0.05</v>
      </c>
      <c r="J62" s="60">
        <f>H62*I62</f>
        <v>1000</v>
      </c>
      <c r="K62" s="61">
        <f t="shared" si="18"/>
        <v>19000</v>
      </c>
      <c r="P62" s="50">
        <f>SUM(P51:P61)</f>
        <v>12000</v>
      </c>
      <c r="U62" s="70">
        <f>SUM(U51:U61)</f>
        <v>12600</v>
      </c>
    </row>
    <row r="63" spans="1:21" ht="15">
      <c r="A63" s="54" t="s">
        <v>100</v>
      </c>
      <c r="B63" s="53">
        <v>30000</v>
      </c>
      <c r="C63" s="52">
        <v>0.05</v>
      </c>
      <c r="D63" s="60">
        <f aca="true" t="shared" si="22" ref="D63:D64">B63*C63</f>
        <v>1500</v>
      </c>
      <c r="E63" s="61">
        <f t="shared" si="16"/>
        <v>28500</v>
      </c>
      <c r="G63" s="54" t="s">
        <v>100</v>
      </c>
      <c r="H63" s="53">
        <v>20000</v>
      </c>
      <c r="I63" s="52">
        <v>0.05</v>
      </c>
      <c r="J63" s="60">
        <f aca="true" t="shared" si="23" ref="J63:J64">H63*I63</f>
        <v>1000</v>
      </c>
      <c r="K63" s="61">
        <f t="shared" si="18"/>
        <v>19000</v>
      </c>
      <c r="M63" s="63" t="s">
        <v>72</v>
      </c>
      <c r="N63" s="63" t="s">
        <v>125</v>
      </c>
      <c r="O63" s="63" t="s">
        <v>1</v>
      </c>
      <c r="P63" s="63" t="s">
        <v>73</v>
      </c>
      <c r="R63" s="63" t="s">
        <v>72</v>
      </c>
      <c r="S63" s="63" t="s">
        <v>125</v>
      </c>
      <c r="T63" s="63" t="s">
        <v>1</v>
      </c>
      <c r="U63" s="63" t="s">
        <v>73</v>
      </c>
    </row>
    <row r="64" spans="1:21" ht="15">
      <c r="A64" s="54" t="s">
        <v>101</v>
      </c>
      <c r="B64" s="53">
        <v>10000</v>
      </c>
      <c r="C64" s="52">
        <v>0.05</v>
      </c>
      <c r="D64" s="60">
        <f t="shared" si="22"/>
        <v>500</v>
      </c>
      <c r="E64" s="61">
        <f t="shared" si="16"/>
        <v>9500</v>
      </c>
      <c r="G64" s="54" t="s">
        <v>101</v>
      </c>
      <c r="H64" s="53">
        <v>30000</v>
      </c>
      <c r="I64" s="52">
        <v>0.05</v>
      </c>
      <c r="J64" s="60">
        <f t="shared" si="23"/>
        <v>1500</v>
      </c>
      <c r="K64" s="61">
        <f t="shared" si="18"/>
        <v>28500</v>
      </c>
      <c r="M64" s="8">
        <v>2014</v>
      </c>
      <c r="N64" s="2" t="s">
        <v>127</v>
      </c>
      <c r="O64" s="2" t="s">
        <v>6</v>
      </c>
      <c r="P64" s="68">
        <f>D51</f>
        <v>1500</v>
      </c>
      <c r="R64" s="6">
        <v>2016</v>
      </c>
      <c r="S64" s="2" t="s">
        <v>127</v>
      </c>
      <c r="T64" s="2" t="s">
        <v>6</v>
      </c>
      <c r="U64" s="68">
        <f>J51</f>
        <v>100</v>
      </c>
    </row>
    <row r="65" spans="1:21" ht="15">
      <c r="A65" s="56" t="s">
        <v>102</v>
      </c>
      <c r="B65" s="58">
        <v>20000</v>
      </c>
      <c r="C65" s="57">
        <v>0.05</v>
      </c>
      <c r="D65" s="59">
        <f>B65*C65</f>
        <v>1000</v>
      </c>
      <c r="E65" s="62">
        <f t="shared" si="16"/>
        <v>19000</v>
      </c>
      <c r="G65" s="56" t="s">
        <v>102</v>
      </c>
      <c r="H65" s="58">
        <v>30000</v>
      </c>
      <c r="I65" s="57">
        <v>0.05</v>
      </c>
      <c r="J65" s="59">
        <f>H65*I65</f>
        <v>1500</v>
      </c>
      <c r="K65" s="62">
        <f t="shared" si="18"/>
        <v>28500</v>
      </c>
      <c r="M65" s="8">
        <v>2014</v>
      </c>
      <c r="N65" s="2" t="s">
        <v>127</v>
      </c>
      <c r="O65" s="2" t="s">
        <v>86</v>
      </c>
      <c r="P65" s="68">
        <f>D54</f>
        <v>0</v>
      </c>
      <c r="R65" s="6">
        <v>2016</v>
      </c>
      <c r="S65" s="2" t="s">
        <v>127</v>
      </c>
      <c r="T65" s="2" t="s">
        <v>86</v>
      </c>
      <c r="U65" s="68">
        <f>J54</f>
        <v>1000</v>
      </c>
    </row>
    <row r="66" spans="1:21" ht="15">
      <c r="A66" s="56" t="s">
        <v>103</v>
      </c>
      <c r="B66" s="58">
        <v>15000</v>
      </c>
      <c r="C66" s="57">
        <v>0.1</v>
      </c>
      <c r="D66" s="59">
        <f aca="true" t="shared" si="24" ref="D66:D67">B66*C66</f>
        <v>1500</v>
      </c>
      <c r="E66" s="62">
        <f t="shared" si="16"/>
        <v>13500</v>
      </c>
      <c r="G66" s="56" t="s">
        <v>103</v>
      </c>
      <c r="H66" s="58">
        <v>30000</v>
      </c>
      <c r="I66" s="57">
        <v>0.05</v>
      </c>
      <c r="J66" s="59">
        <f aca="true" t="shared" si="25" ref="J66:J67">H66*I66</f>
        <v>1500</v>
      </c>
      <c r="K66" s="62">
        <f t="shared" si="18"/>
        <v>28500</v>
      </c>
      <c r="M66" s="8">
        <v>2014</v>
      </c>
      <c r="N66" s="2" t="s">
        <v>127</v>
      </c>
      <c r="O66" s="2" t="s">
        <v>75</v>
      </c>
      <c r="P66" s="68">
        <f>D57</f>
        <v>1500</v>
      </c>
      <c r="R66" s="6">
        <v>2016</v>
      </c>
      <c r="S66" s="2" t="s">
        <v>127</v>
      </c>
      <c r="T66" s="2" t="s">
        <v>75</v>
      </c>
      <c r="U66" s="68">
        <f>J57</f>
        <v>2000</v>
      </c>
    </row>
    <row r="67" spans="1:21" ht="15">
      <c r="A67" s="56" t="s">
        <v>104</v>
      </c>
      <c r="B67" s="58">
        <v>15000</v>
      </c>
      <c r="C67" s="57">
        <v>0.1</v>
      </c>
      <c r="D67" s="59">
        <f t="shared" si="24"/>
        <v>1500</v>
      </c>
      <c r="E67" s="62">
        <f t="shared" si="16"/>
        <v>13500</v>
      </c>
      <c r="G67" s="56" t="s">
        <v>104</v>
      </c>
      <c r="H67" s="58">
        <v>40000</v>
      </c>
      <c r="I67" s="57">
        <v>0.1</v>
      </c>
      <c r="J67" s="59">
        <f t="shared" si="25"/>
        <v>4000</v>
      </c>
      <c r="K67" s="62">
        <f t="shared" si="18"/>
        <v>36000</v>
      </c>
      <c r="M67" s="8">
        <v>2014</v>
      </c>
      <c r="N67" s="2" t="s">
        <v>127</v>
      </c>
      <c r="O67" s="2" t="s">
        <v>76</v>
      </c>
      <c r="P67" s="69">
        <f>D60</f>
        <v>500</v>
      </c>
      <c r="R67" s="6">
        <v>2016</v>
      </c>
      <c r="S67" s="2" t="s">
        <v>127</v>
      </c>
      <c r="T67" s="2" t="s">
        <v>76</v>
      </c>
      <c r="U67" s="69">
        <f>J60</f>
        <v>500</v>
      </c>
    </row>
    <row r="68" spans="1:21" ht="15">
      <c r="A68" s="54" t="s">
        <v>105</v>
      </c>
      <c r="B68" s="53">
        <v>50000</v>
      </c>
      <c r="C68" s="52">
        <v>0.03</v>
      </c>
      <c r="D68" s="60">
        <f>B68*C68</f>
        <v>1500</v>
      </c>
      <c r="E68" s="61">
        <f t="shared" si="16"/>
        <v>48500</v>
      </c>
      <c r="G68" s="54" t="s">
        <v>105</v>
      </c>
      <c r="H68" s="53">
        <v>30000</v>
      </c>
      <c r="I68" s="52">
        <v>0.05</v>
      </c>
      <c r="J68" s="60">
        <f>H68*I68</f>
        <v>1500</v>
      </c>
      <c r="K68" s="61">
        <f t="shared" si="18"/>
        <v>28500</v>
      </c>
      <c r="M68" s="8">
        <v>2014</v>
      </c>
      <c r="N68" s="2" t="s">
        <v>127</v>
      </c>
      <c r="O68" s="2" t="s">
        <v>3</v>
      </c>
      <c r="P68" s="69">
        <f>D63</f>
        <v>1500</v>
      </c>
      <c r="R68" s="6">
        <v>2016</v>
      </c>
      <c r="S68" s="2" t="s">
        <v>127</v>
      </c>
      <c r="T68" s="2" t="s">
        <v>3</v>
      </c>
      <c r="U68" s="69">
        <f>J63</f>
        <v>1000</v>
      </c>
    </row>
    <row r="69" spans="1:21" ht="15">
      <c r="A69" s="54" t="s">
        <v>106</v>
      </c>
      <c r="B69" s="53">
        <v>20000</v>
      </c>
      <c r="C69" s="52">
        <v>0.1</v>
      </c>
      <c r="D69" s="60">
        <f>B69*C69</f>
        <v>2000</v>
      </c>
      <c r="E69" s="61">
        <f t="shared" si="16"/>
        <v>18000</v>
      </c>
      <c r="G69" s="54" t="s">
        <v>106</v>
      </c>
      <c r="H69" s="53">
        <v>40000</v>
      </c>
      <c r="I69" s="52">
        <v>0.1</v>
      </c>
      <c r="J69" s="60">
        <f>H69*I69</f>
        <v>4000</v>
      </c>
      <c r="K69" s="61">
        <f t="shared" si="18"/>
        <v>36000</v>
      </c>
      <c r="M69" s="8">
        <v>2014</v>
      </c>
      <c r="N69" s="2" t="s">
        <v>127</v>
      </c>
      <c r="O69" s="2" t="s">
        <v>4</v>
      </c>
      <c r="P69" s="69">
        <f>D66</f>
        <v>1500</v>
      </c>
      <c r="R69" s="6">
        <v>2016</v>
      </c>
      <c r="S69" s="2" t="s">
        <v>127</v>
      </c>
      <c r="T69" s="2" t="s">
        <v>4</v>
      </c>
      <c r="U69" s="69">
        <f>J66</f>
        <v>1500</v>
      </c>
    </row>
    <row r="70" spans="1:21" ht="15">
      <c r="A70" s="54" t="s">
        <v>107</v>
      </c>
      <c r="B70" s="53">
        <v>30000</v>
      </c>
      <c r="C70" s="52">
        <v>0.05</v>
      </c>
      <c r="D70" s="53">
        <f>B70*C70</f>
        <v>1500</v>
      </c>
      <c r="E70" s="61">
        <f t="shared" si="16"/>
        <v>28500</v>
      </c>
      <c r="G70" s="54" t="s">
        <v>107</v>
      </c>
      <c r="H70" s="53">
        <v>30000</v>
      </c>
      <c r="I70" s="52">
        <v>0.1</v>
      </c>
      <c r="J70" s="53">
        <f>H70*I70</f>
        <v>3000</v>
      </c>
      <c r="K70" s="61">
        <f t="shared" si="18"/>
        <v>27000</v>
      </c>
      <c r="M70" s="8">
        <v>2014</v>
      </c>
      <c r="N70" s="2" t="s">
        <v>127</v>
      </c>
      <c r="O70" s="2" t="s">
        <v>5</v>
      </c>
      <c r="P70" s="69">
        <f>D69</f>
        <v>2000</v>
      </c>
      <c r="R70" s="6">
        <v>2016</v>
      </c>
      <c r="S70" s="2" t="s">
        <v>127</v>
      </c>
      <c r="T70" s="2" t="s">
        <v>5</v>
      </c>
      <c r="U70" s="69">
        <f>J69</f>
        <v>4000</v>
      </c>
    </row>
    <row r="71" spans="1:21" ht="15">
      <c r="A71" s="56" t="s">
        <v>108</v>
      </c>
      <c r="B71" s="58">
        <v>30000</v>
      </c>
      <c r="C71" s="57">
        <v>0.1</v>
      </c>
      <c r="D71" s="56">
        <f>B71*C71</f>
        <v>3000</v>
      </c>
      <c r="E71" s="62">
        <f t="shared" si="16"/>
        <v>27000</v>
      </c>
      <c r="G71" s="56" t="s">
        <v>108</v>
      </c>
      <c r="H71" s="58">
        <v>20000</v>
      </c>
      <c r="I71" s="57">
        <v>0.1</v>
      </c>
      <c r="J71" s="56">
        <f>H71*I71</f>
        <v>2000</v>
      </c>
      <c r="K71" s="62">
        <f t="shared" si="18"/>
        <v>18000</v>
      </c>
      <c r="M71" s="8">
        <v>2014</v>
      </c>
      <c r="N71" s="2" t="s">
        <v>127</v>
      </c>
      <c r="O71" s="2" t="s">
        <v>85</v>
      </c>
      <c r="P71" s="69">
        <f>D72</f>
        <v>6000</v>
      </c>
      <c r="R71" s="6">
        <v>2016</v>
      </c>
      <c r="S71" s="2" t="s">
        <v>127</v>
      </c>
      <c r="T71" s="2" t="s">
        <v>85</v>
      </c>
      <c r="U71" s="69">
        <f>J72</f>
        <v>1200</v>
      </c>
    </row>
    <row r="72" spans="1:21" ht="15">
      <c r="A72" s="56" t="s">
        <v>109</v>
      </c>
      <c r="B72" s="58">
        <v>40000</v>
      </c>
      <c r="C72" s="57">
        <v>0.15</v>
      </c>
      <c r="D72" s="56">
        <f aca="true" t="shared" si="26" ref="D72:D79">B72*C72</f>
        <v>6000</v>
      </c>
      <c r="E72" s="62">
        <f t="shared" si="16"/>
        <v>34000</v>
      </c>
      <c r="G72" s="56" t="s">
        <v>109</v>
      </c>
      <c r="H72" s="58">
        <v>40000</v>
      </c>
      <c r="I72" s="57">
        <v>0.03</v>
      </c>
      <c r="J72" s="56">
        <f aca="true" t="shared" si="27" ref="J72:J79">H72*I72</f>
        <v>1200</v>
      </c>
      <c r="K72" s="62">
        <f t="shared" si="18"/>
        <v>38800</v>
      </c>
      <c r="M72" s="8">
        <v>2014</v>
      </c>
      <c r="N72" s="2" t="s">
        <v>127</v>
      </c>
      <c r="O72" s="2" t="s">
        <v>77</v>
      </c>
      <c r="P72" s="69">
        <f>D75</f>
        <v>1000</v>
      </c>
      <c r="R72" s="6">
        <v>2016</v>
      </c>
      <c r="S72" s="2" t="s">
        <v>127</v>
      </c>
      <c r="T72" s="2" t="s">
        <v>77</v>
      </c>
      <c r="U72" s="69">
        <f>J75</f>
        <v>1500</v>
      </c>
    </row>
    <row r="73" spans="1:21" ht="15">
      <c r="A73" s="56" t="s">
        <v>110</v>
      </c>
      <c r="B73" s="58">
        <v>20000</v>
      </c>
      <c r="C73" s="57">
        <v>0.1</v>
      </c>
      <c r="D73" s="56">
        <f t="shared" si="26"/>
        <v>2000</v>
      </c>
      <c r="E73" s="62">
        <f t="shared" si="16"/>
        <v>18000</v>
      </c>
      <c r="G73" s="56" t="s">
        <v>110</v>
      </c>
      <c r="H73" s="58">
        <v>20000</v>
      </c>
      <c r="I73" s="57">
        <v>0.1</v>
      </c>
      <c r="J73" s="56">
        <f t="shared" si="27"/>
        <v>2000</v>
      </c>
      <c r="K73" s="62">
        <f t="shared" si="18"/>
        <v>18000</v>
      </c>
      <c r="M73" s="8">
        <v>2014</v>
      </c>
      <c r="N73" s="2" t="s">
        <v>127</v>
      </c>
      <c r="O73" s="2" t="s">
        <v>7</v>
      </c>
      <c r="P73" s="69">
        <f>D78</f>
        <v>1000</v>
      </c>
      <c r="R73" s="6">
        <v>2016</v>
      </c>
      <c r="S73" s="2" t="s">
        <v>127</v>
      </c>
      <c r="T73" s="2" t="s">
        <v>7</v>
      </c>
      <c r="U73" s="69">
        <f>J78</f>
        <v>2000</v>
      </c>
    </row>
    <row r="74" spans="1:21" ht="15">
      <c r="A74" s="54" t="s">
        <v>111</v>
      </c>
      <c r="B74" s="53">
        <v>5000</v>
      </c>
      <c r="C74" s="52">
        <v>0.1</v>
      </c>
      <c r="D74" s="54">
        <f t="shared" si="26"/>
        <v>500</v>
      </c>
      <c r="E74" s="61">
        <f t="shared" si="16"/>
        <v>4500</v>
      </c>
      <c r="G74" s="54" t="s">
        <v>111</v>
      </c>
      <c r="H74" s="53">
        <v>15000</v>
      </c>
      <c r="I74" s="52">
        <v>0.1</v>
      </c>
      <c r="J74" s="54">
        <f t="shared" si="27"/>
        <v>1500</v>
      </c>
      <c r="K74" s="61">
        <f t="shared" si="18"/>
        <v>13500</v>
      </c>
      <c r="M74" s="8">
        <v>2014</v>
      </c>
      <c r="N74" s="2" t="s">
        <v>127</v>
      </c>
      <c r="O74" s="2" t="s">
        <v>79</v>
      </c>
      <c r="P74" s="69">
        <f>D81</f>
        <v>500</v>
      </c>
      <c r="R74" s="6">
        <v>2016</v>
      </c>
      <c r="S74" s="2" t="s">
        <v>127</v>
      </c>
      <c r="T74" s="2" t="s">
        <v>79</v>
      </c>
      <c r="U74" s="69">
        <f>J81</f>
        <v>600</v>
      </c>
    </row>
    <row r="75" spans="1:21" ht="15">
      <c r="A75" s="54" t="s">
        <v>112</v>
      </c>
      <c r="B75" s="53">
        <v>10000</v>
      </c>
      <c r="C75" s="52">
        <v>0.1</v>
      </c>
      <c r="D75" s="54">
        <f t="shared" si="26"/>
        <v>1000</v>
      </c>
      <c r="E75" s="61">
        <f t="shared" si="16"/>
        <v>9000</v>
      </c>
      <c r="G75" s="54" t="s">
        <v>112</v>
      </c>
      <c r="H75" s="53">
        <v>15000</v>
      </c>
      <c r="I75" s="52">
        <v>0.1</v>
      </c>
      <c r="J75" s="54">
        <f t="shared" si="27"/>
        <v>1500</v>
      </c>
      <c r="K75" s="61">
        <f t="shared" si="18"/>
        <v>13500</v>
      </c>
      <c r="P75" s="50">
        <f>SUM(P64:P74)</f>
        <v>17000</v>
      </c>
      <c r="U75" s="50">
        <f>SUM(U64:U74)</f>
        <v>15400</v>
      </c>
    </row>
    <row r="76" spans="1:21" ht="15">
      <c r="A76" s="54" t="s">
        <v>113</v>
      </c>
      <c r="B76" s="53">
        <v>3000</v>
      </c>
      <c r="C76" s="52">
        <v>0.05</v>
      </c>
      <c r="D76" s="54">
        <f t="shared" si="26"/>
        <v>150</v>
      </c>
      <c r="E76" s="61">
        <f t="shared" si="16"/>
        <v>2850</v>
      </c>
      <c r="G76" s="54" t="s">
        <v>113</v>
      </c>
      <c r="H76" s="53">
        <v>20000</v>
      </c>
      <c r="I76" s="52">
        <v>0.05</v>
      </c>
      <c r="J76" s="54">
        <f t="shared" si="27"/>
        <v>1000</v>
      </c>
      <c r="K76" s="61">
        <f t="shared" si="18"/>
        <v>19000</v>
      </c>
      <c r="M76" s="63" t="s">
        <v>72</v>
      </c>
      <c r="N76" s="63" t="s">
        <v>125</v>
      </c>
      <c r="O76" s="63" t="s">
        <v>1</v>
      </c>
      <c r="P76" s="63" t="s">
        <v>73</v>
      </c>
      <c r="R76" s="63" t="s">
        <v>72</v>
      </c>
      <c r="S76" s="63" t="s">
        <v>125</v>
      </c>
      <c r="T76" s="63" t="s">
        <v>1</v>
      </c>
      <c r="U76" s="63" t="s">
        <v>73</v>
      </c>
    </row>
    <row r="77" spans="1:21" ht="15">
      <c r="A77" s="56" t="s">
        <v>114</v>
      </c>
      <c r="B77" s="58">
        <v>10000</v>
      </c>
      <c r="C77" s="57">
        <v>0.1</v>
      </c>
      <c r="D77" s="56">
        <f t="shared" si="26"/>
        <v>1000</v>
      </c>
      <c r="E77" s="62">
        <f t="shared" si="16"/>
        <v>9000</v>
      </c>
      <c r="G77" s="56" t="s">
        <v>114</v>
      </c>
      <c r="H77" s="58">
        <v>30000</v>
      </c>
      <c r="I77" s="57">
        <v>0.05</v>
      </c>
      <c r="J77" s="56">
        <f t="shared" si="27"/>
        <v>1500</v>
      </c>
      <c r="K77" s="62">
        <f t="shared" si="18"/>
        <v>28500</v>
      </c>
      <c r="M77" s="8">
        <v>2014</v>
      </c>
      <c r="N77" s="2" t="s">
        <v>128</v>
      </c>
      <c r="O77" s="2" t="s">
        <v>6</v>
      </c>
      <c r="P77" s="68">
        <f>D52</f>
        <v>600</v>
      </c>
      <c r="R77" s="6">
        <v>2016</v>
      </c>
      <c r="S77" s="2" t="s">
        <v>128</v>
      </c>
      <c r="T77" s="2" t="s">
        <v>6</v>
      </c>
      <c r="U77" s="68">
        <f>J52</f>
        <v>1000</v>
      </c>
    </row>
    <row r="78" spans="1:21" ht="15">
      <c r="A78" s="56" t="s">
        <v>115</v>
      </c>
      <c r="B78" s="58">
        <v>10000</v>
      </c>
      <c r="C78" s="57">
        <v>0.1</v>
      </c>
      <c r="D78" s="56">
        <f t="shared" si="26"/>
        <v>1000</v>
      </c>
      <c r="E78" s="62">
        <f t="shared" si="16"/>
        <v>9000</v>
      </c>
      <c r="G78" s="56" t="s">
        <v>115</v>
      </c>
      <c r="H78" s="58">
        <v>20000</v>
      </c>
      <c r="I78" s="57">
        <v>0.1</v>
      </c>
      <c r="J78" s="56">
        <f t="shared" si="27"/>
        <v>2000</v>
      </c>
      <c r="K78" s="62">
        <f t="shared" si="18"/>
        <v>18000</v>
      </c>
      <c r="M78" s="8">
        <v>2014</v>
      </c>
      <c r="N78" s="2" t="s">
        <v>128</v>
      </c>
      <c r="O78" s="2" t="s">
        <v>86</v>
      </c>
      <c r="P78" s="68">
        <f>D55</f>
        <v>0</v>
      </c>
      <c r="R78" s="6">
        <v>2016</v>
      </c>
      <c r="S78" s="2" t="s">
        <v>128</v>
      </c>
      <c r="T78" s="2" t="s">
        <v>86</v>
      </c>
      <c r="U78" s="68">
        <f>J55</f>
        <v>1000</v>
      </c>
    </row>
    <row r="79" spans="1:21" ht="15">
      <c r="A79" s="56" t="s">
        <v>116</v>
      </c>
      <c r="B79" s="58">
        <v>20000</v>
      </c>
      <c r="C79" s="57">
        <v>0.1</v>
      </c>
      <c r="D79" s="56">
        <f t="shared" si="26"/>
        <v>2000</v>
      </c>
      <c r="E79" s="62">
        <f t="shared" si="16"/>
        <v>18000</v>
      </c>
      <c r="G79" s="56" t="s">
        <v>116</v>
      </c>
      <c r="H79" s="58">
        <v>20000</v>
      </c>
      <c r="I79" s="57">
        <v>0.05</v>
      </c>
      <c r="J79" s="56">
        <f t="shared" si="27"/>
        <v>1000</v>
      </c>
      <c r="K79" s="62">
        <f t="shared" si="18"/>
        <v>19000</v>
      </c>
      <c r="M79" s="8">
        <v>2014</v>
      </c>
      <c r="N79" s="2" t="s">
        <v>128</v>
      </c>
      <c r="O79" s="2" t="s">
        <v>75</v>
      </c>
      <c r="P79" s="69">
        <f>D58</f>
        <v>2500</v>
      </c>
      <c r="R79" s="6">
        <v>2016</v>
      </c>
      <c r="S79" s="2" t="s">
        <v>128</v>
      </c>
      <c r="T79" s="2" t="s">
        <v>75</v>
      </c>
      <c r="U79" s="69">
        <f>J58</f>
        <v>1500</v>
      </c>
    </row>
    <row r="80" spans="1:21" ht="15">
      <c r="A80" s="54" t="s">
        <v>117</v>
      </c>
      <c r="B80" s="53">
        <v>10000</v>
      </c>
      <c r="C80" s="52">
        <v>0.05</v>
      </c>
      <c r="D80" s="53">
        <f>B80*C80</f>
        <v>500</v>
      </c>
      <c r="E80" s="61">
        <f t="shared" si="16"/>
        <v>9500</v>
      </c>
      <c r="G80" s="54" t="s">
        <v>117</v>
      </c>
      <c r="H80" s="53">
        <v>6000</v>
      </c>
      <c r="I80" s="52">
        <v>0.1</v>
      </c>
      <c r="J80" s="53">
        <f>H80*I80</f>
        <v>600</v>
      </c>
      <c r="K80" s="61">
        <f t="shared" si="18"/>
        <v>5400</v>
      </c>
      <c r="M80" s="8">
        <v>2014</v>
      </c>
      <c r="N80" s="2" t="s">
        <v>128</v>
      </c>
      <c r="O80" s="2" t="s">
        <v>76</v>
      </c>
      <c r="P80" s="69">
        <f>D61</f>
        <v>250</v>
      </c>
      <c r="R80" s="6">
        <v>2016</v>
      </c>
      <c r="S80" s="2" t="s">
        <v>128</v>
      </c>
      <c r="T80" s="2" t="s">
        <v>76</v>
      </c>
      <c r="U80" s="69">
        <f>J61</f>
        <v>250</v>
      </c>
    </row>
    <row r="81" spans="1:21" ht="15">
      <c r="A81" s="54" t="s">
        <v>118</v>
      </c>
      <c r="B81" s="53">
        <v>10000</v>
      </c>
      <c r="C81" s="52">
        <v>0.05</v>
      </c>
      <c r="D81" s="53">
        <f aca="true" t="shared" si="28" ref="D81:D82">B81*C81</f>
        <v>500</v>
      </c>
      <c r="E81" s="61">
        <f t="shared" si="16"/>
        <v>9500</v>
      </c>
      <c r="G81" s="54" t="s">
        <v>118</v>
      </c>
      <c r="H81" s="53">
        <v>6000</v>
      </c>
      <c r="I81" s="52">
        <v>0.1</v>
      </c>
      <c r="J81" s="53">
        <f aca="true" t="shared" si="29" ref="J81:J82">H81*I81</f>
        <v>600</v>
      </c>
      <c r="K81" s="61">
        <f t="shared" si="18"/>
        <v>5400</v>
      </c>
      <c r="M81" s="8">
        <v>2014</v>
      </c>
      <c r="N81" s="2" t="s">
        <v>128</v>
      </c>
      <c r="O81" s="2" t="s">
        <v>3</v>
      </c>
      <c r="P81" s="69">
        <f>D64</f>
        <v>500</v>
      </c>
      <c r="R81" s="6">
        <v>2016</v>
      </c>
      <c r="S81" s="2" t="s">
        <v>128</v>
      </c>
      <c r="T81" s="2" t="s">
        <v>3</v>
      </c>
      <c r="U81" s="69">
        <f>J64</f>
        <v>1500</v>
      </c>
    </row>
    <row r="82" spans="1:21" ht="15">
      <c r="A82" s="54" t="s">
        <v>119</v>
      </c>
      <c r="B82" s="53">
        <v>10000</v>
      </c>
      <c r="C82" s="52">
        <v>0.15</v>
      </c>
      <c r="D82" s="53">
        <f t="shared" si="28"/>
        <v>1500</v>
      </c>
      <c r="E82" s="61">
        <f t="shared" si="16"/>
        <v>8500</v>
      </c>
      <c r="G82" s="54" t="s">
        <v>119</v>
      </c>
      <c r="H82" s="53">
        <v>3000</v>
      </c>
      <c r="I82" s="52">
        <v>0.05</v>
      </c>
      <c r="J82" s="53">
        <f t="shared" si="29"/>
        <v>150</v>
      </c>
      <c r="K82" s="61">
        <f t="shared" si="18"/>
        <v>2850</v>
      </c>
      <c r="M82" s="8">
        <v>2014</v>
      </c>
      <c r="N82" s="2" t="s">
        <v>128</v>
      </c>
      <c r="O82" s="2" t="s">
        <v>4</v>
      </c>
      <c r="P82" s="69">
        <f>D67</f>
        <v>1500</v>
      </c>
      <c r="R82" s="6">
        <v>2016</v>
      </c>
      <c r="S82" s="2" t="s">
        <v>128</v>
      </c>
      <c r="T82" s="2" t="s">
        <v>4</v>
      </c>
      <c r="U82" s="69">
        <f>J67</f>
        <v>4000</v>
      </c>
    </row>
    <row r="83" spans="2:21" ht="15">
      <c r="B83" s="50">
        <f>SUM(B50:B82)</f>
        <v>548000</v>
      </c>
      <c r="D83" s="50">
        <f>SUM(D50:D82)</f>
        <v>41000</v>
      </c>
      <c r="E83" s="50">
        <f>SUM(E50:E82)</f>
        <v>507000</v>
      </c>
      <c r="H83" s="50">
        <f>SUM(H50:H82)</f>
        <v>631000</v>
      </c>
      <c r="J83" s="50">
        <f>SUM(J50:J82)</f>
        <v>44400</v>
      </c>
      <c r="K83" s="50">
        <f>SUM(K50:K82)</f>
        <v>586600</v>
      </c>
      <c r="M83" s="8">
        <v>2014</v>
      </c>
      <c r="N83" s="2" t="s">
        <v>128</v>
      </c>
      <c r="O83" s="2" t="s">
        <v>5</v>
      </c>
      <c r="P83" s="69">
        <f>D70</f>
        <v>1500</v>
      </c>
      <c r="R83" s="6">
        <v>2016</v>
      </c>
      <c r="S83" s="2" t="s">
        <v>128</v>
      </c>
      <c r="T83" s="2" t="s">
        <v>5</v>
      </c>
      <c r="U83" s="69">
        <f>J70</f>
        <v>3000</v>
      </c>
    </row>
    <row r="84" spans="13:21" ht="15">
      <c r="M84" s="8">
        <v>2014</v>
      </c>
      <c r="N84" s="2" t="s">
        <v>128</v>
      </c>
      <c r="O84" s="2" t="s">
        <v>85</v>
      </c>
      <c r="P84" s="69">
        <f>D73</f>
        <v>2000</v>
      </c>
      <c r="R84" s="6">
        <v>2016</v>
      </c>
      <c r="S84" s="2" t="s">
        <v>128</v>
      </c>
      <c r="T84" s="2" t="s">
        <v>85</v>
      </c>
      <c r="U84" s="69">
        <f>J73</f>
        <v>2000</v>
      </c>
    </row>
    <row r="85" spans="13:21" ht="15">
      <c r="M85" s="8">
        <v>2014</v>
      </c>
      <c r="N85" s="2" t="s">
        <v>128</v>
      </c>
      <c r="O85" s="2" t="s">
        <v>77</v>
      </c>
      <c r="P85" s="69">
        <f>D76</f>
        <v>150</v>
      </c>
      <c r="R85" s="6">
        <v>2016</v>
      </c>
      <c r="S85" s="2" t="s">
        <v>128</v>
      </c>
      <c r="T85" s="2" t="s">
        <v>77</v>
      </c>
      <c r="U85" s="69">
        <f>J76</f>
        <v>1000</v>
      </c>
    </row>
    <row r="86" spans="13:21" ht="15">
      <c r="M86" s="8">
        <v>2014</v>
      </c>
      <c r="N86" s="2" t="s">
        <v>128</v>
      </c>
      <c r="O86" s="2" t="s">
        <v>7</v>
      </c>
      <c r="P86" s="69">
        <f>D79</f>
        <v>2000</v>
      </c>
      <c r="R86" s="6">
        <v>2016</v>
      </c>
      <c r="S86" s="2" t="s">
        <v>128</v>
      </c>
      <c r="T86" s="2" t="s">
        <v>7</v>
      </c>
      <c r="U86" s="69">
        <f>J79</f>
        <v>1000</v>
      </c>
    </row>
    <row r="87" spans="13:21" ht="15">
      <c r="M87" s="8">
        <v>2014</v>
      </c>
      <c r="N87" s="2" t="s">
        <v>128</v>
      </c>
      <c r="O87" s="2" t="s">
        <v>79</v>
      </c>
      <c r="P87" s="69">
        <f>D82</f>
        <v>1500</v>
      </c>
      <c r="R87" s="6">
        <v>2016</v>
      </c>
      <c r="S87" s="2" t="s">
        <v>128</v>
      </c>
      <c r="T87" s="2" t="s">
        <v>79</v>
      </c>
      <c r="U87" s="69">
        <f>J82</f>
        <v>150</v>
      </c>
    </row>
    <row r="88" spans="16:21" ht="15">
      <c r="P88" s="50">
        <f>SUM(P77:P87)</f>
        <v>12500</v>
      </c>
      <c r="U88" s="50">
        <f>SUM(U77:U87)</f>
        <v>16400</v>
      </c>
    </row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workbookViewId="0" topLeftCell="A1">
      <selection activeCell="D26" sqref="D26"/>
    </sheetView>
  </sheetViews>
  <sheetFormatPr defaultColWidth="11.421875" defaultRowHeight="15"/>
  <cols>
    <col min="1" max="1" width="35.140625" style="0" bestFit="1" customWidth="1"/>
    <col min="2" max="2" width="38.140625" style="0" bestFit="1" customWidth="1"/>
    <col min="3" max="3" width="18.7109375" style="0" bestFit="1" customWidth="1"/>
    <col min="4" max="4" width="19.28125" style="0" bestFit="1" customWidth="1"/>
    <col min="6" max="6" width="93.8515625" style="0" bestFit="1" customWidth="1"/>
  </cols>
  <sheetData>
    <row r="1" spans="1:4" ht="15">
      <c r="A1" s="5" t="s">
        <v>9</v>
      </c>
      <c r="B1" s="6" t="s">
        <v>20</v>
      </c>
      <c r="C1" s="7" t="s">
        <v>11</v>
      </c>
      <c r="D1" s="8" t="s">
        <v>12</v>
      </c>
    </row>
    <row r="2" spans="1:6" ht="15">
      <c r="A2" s="2" t="s">
        <v>10</v>
      </c>
      <c r="B2" s="2">
        <v>244</v>
      </c>
      <c r="C2" s="3">
        <v>19140</v>
      </c>
      <c r="D2" s="3">
        <v>329483</v>
      </c>
      <c r="F2" s="9" t="s">
        <v>18</v>
      </c>
    </row>
    <row r="3" spans="1:4" ht="15">
      <c r="A3" s="2" t="s">
        <v>13</v>
      </c>
      <c r="B3" s="2">
        <v>245</v>
      </c>
      <c r="C3" s="3">
        <v>19148</v>
      </c>
      <c r="D3" s="3">
        <v>329511</v>
      </c>
    </row>
    <row r="4" spans="1:4" ht="15">
      <c r="A4" s="2" t="s">
        <v>14</v>
      </c>
      <c r="B4" s="2">
        <v>208</v>
      </c>
      <c r="C4" s="3">
        <v>16845</v>
      </c>
      <c r="D4" s="3">
        <v>292300</v>
      </c>
    </row>
    <row r="5" spans="1:4" ht="15">
      <c r="A5" s="2" t="s">
        <v>15</v>
      </c>
      <c r="B5" s="2">
        <v>188</v>
      </c>
      <c r="C5" s="3">
        <v>15962</v>
      </c>
      <c r="D5" s="3">
        <v>277215</v>
      </c>
    </row>
    <row r="6" spans="1:4" ht="15">
      <c r="A6" s="2" t="s">
        <v>16</v>
      </c>
      <c r="B6" s="2">
        <v>158</v>
      </c>
      <c r="C6" s="3">
        <v>19149</v>
      </c>
      <c r="D6" s="3">
        <v>329522</v>
      </c>
    </row>
    <row r="7" spans="1:4" ht="15">
      <c r="A7" s="2" t="s">
        <v>17</v>
      </c>
      <c r="B7" s="2">
        <v>32</v>
      </c>
      <c r="C7" s="3">
        <v>5300</v>
      </c>
      <c r="D7" s="3">
        <v>93618</v>
      </c>
    </row>
    <row r="8" spans="1:4" ht="15">
      <c r="A8" s="2" t="s">
        <v>19</v>
      </c>
      <c r="B8" s="2">
        <v>133</v>
      </c>
      <c r="C8" s="3">
        <v>5552</v>
      </c>
      <c r="D8" s="3">
        <v>98236</v>
      </c>
    </row>
    <row r="9" spans="1:4" ht="15">
      <c r="A9" s="2" t="s">
        <v>21</v>
      </c>
      <c r="B9" s="2">
        <v>299</v>
      </c>
      <c r="C9" s="3">
        <v>10318</v>
      </c>
      <c r="D9" s="3">
        <v>182937</v>
      </c>
    </row>
    <row r="10" spans="1:4" ht="15">
      <c r="A10" s="2" t="s">
        <v>22</v>
      </c>
      <c r="B10" s="2">
        <v>106</v>
      </c>
      <c r="C10" s="3">
        <v>11008</v>
      </c>
      <c r="D10" s="3">
        <v>194747</v>
      </c>
    </row>
    <row r="11" ht="17.25" customHeight="1"/>
    <row r="12" ht="15">
      <c r="A12" s="9"/>
    </row>
    <row r="17" ht="15">
      <c r="C17" s="9" t="s">
        <v>83</v>
      </c>
    </row>
    <row r="18" ht="15">
      <c r="C18" s="45"/>
    </row>
  </sheetData>
  <hyperlinks>
    <hyperlink ref="F2" r:id="rId1" display="https://empresite.eleconomista.es/Actividad/PLANTAS-DE-VID/localidad/AIELO-MALFERIT-VALENCIA/"/>
    <hyperlink ref="C17" r:id="rId2" display="http://www.martinezmartisl.com/es/conozcanos.htm"/>
  </hyperlinks>
  <printOptions/>
  <pageMargins left="0.7" right="0.7" top="0.75" bottom="0.75" header="0.3" footer="0.3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8"/>
  <sheetViews>
    <sheetView workbookViewId="0" topLeftCell="A1">
      <selection activeCell="C4" sqref="C4"/>
    </sheetView>
  </sheetViews>
  <sheetFormatPr defaultColWidth="11.421875" defaultRowHeight="15"/>
  <cols>
    <col min="1" max="1" width="39.140625" style="0" bestFit="1" customWidth="1"/>
    <col min="2" max="2" width="13.140625" style="0" bestFit="1" customWidth="1"/>
    <col min="14" max="14" width="14.28125" style="0" bestFit="1" customWidth="1"/>
  </cols>
  <sheetData>
    <row r="2" spans="2:3" ht="15">
      <c r="B2" s="11" t="s">
        <v>27</v>
      </c>
      <c r="C2" s="11"/>
    </row>
    <row r="3" spans="1:14" ht="15">
      <c r="A3" s="13" t="s">
        <v>25</v>
      </c>
      <c r="B3" s="12">
        <v>2016</v>
      </c>
      <c r="C3" s="12">
        <v>2017</v>
      </c>
      <c r="I3" t="s">
        <v>24</v>
      </c>
      <c r="N3" t="s">
        <v>23</v>
      </c>
    </row>
    <row r="4" spans="1:3" ht="15">
      <c r="A4" s="10" t="s">
        <v>26</v>
      </c>
      <c r="C4" s="14">
        <v>0.5411</v>
      </c>
    </row>
    <row r="5" spans="1:3" ht="15">
      <c r="A5" s="10" t="s">
        <v>28</v>
      </c>
      <c r="B5" s="14">
        <v>-0.1599</v>
      </c>
      <c r="C5" s="14">
        <v>-0.2298</v>
      </c>
    </row>
    <row r="6" spans="1:3" ht="15">
      <c r="A6" s="10" t="s">
        <v>29</v>
      </c>
      <c r="B6" s="14">
        <v>11.338</v>
      </c>
      <c r="C6" s="14">
        <v>-0.4145</v>
      </c>
    </row>
    <row r="7" spans="1:3" ht="15">
      <c r="A7" s="10" t="s">
        <v>30</v>
      </c>
      <c r="B7" s="14">
        <v>-0.3248</v>
      </c>
      <c r="C7" s="14">
        <v>-0.2534</v>
      </c>
    </row>
    <row r="8" spans="1:3" ht="15">
      <c r="A8" s="10" t="s">
        <v>31</v>
      </c>
      <c r="B8" s="14">
        <v>-0.4348</v>
      </c>
      <c r="C8" s="14">
        <v>-0.4594</v>
      </c>
    </row>
    <row r="9" spans="1:3" ht="15">
      <c r="A9" s="10" t="s">
        <v>32</v>
      </c>
      <c r="B9" s="10"/>
      <c r="C9" s="15">
        <v>0.34</v>
      </c>
    </row>
    <row r="10" spans="1:3" ht="15">
      <c r="A10" s="10" t="s">
        <v>33</v>
      </c>
      <c r="B10" s="14">
        <v>-0.1305</v>
      </c>
      <c r="C10" s="14">
        <v>-0.2705</v>
      </c>
    </row>
    <row r="11" spans="1:3" ht="15">
      <c r="A11" s="10" t="s">
        <v>34</v>
      </c>
      <c r="B11" s="14">
        <v>0.4153</v>
      </c>
      <c r="C11" s="14">
        <v>-0.1809</v>
      </c>
    </row>
    <row r="12" spans="1:3" ht="15">
      <c r="A12" s="10" t="s">
        <v>35</v>
      </c>
      <c r="B12" s="14">
        <v>-0.4208</v>
      </c>
      <c r="C12" s="14">
        <v>-0.2426</v>
      </c>
    </row>
    <row r="18" ht="15">
      <c r="D18" s="9" t="s">
        <v>18</v>
      </c>
    </row>
  </sheetData>
  <hyperlinks>
    <hyperlink ref="D18" r:id="rId1" display="https://empresite.eleconomista.es/Actividad/PLANTAS-DE-VID/localidad/AIELO-MALFERIT-VALENCIA/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0"/>
  <sheetViews>
    <sheetView tabSelected="1" workbookViewId="0" topLeftCell="A19">
      <selection activeCell="D28" sqref="D28"/>
    </sheetView>
  </sheetViews>
  <sheetFormatPr defaultColWidth="11.421875" defaultRowHeight="15"/>
  <cols>
    <col min="1" max="1" width="19.57421875" style="0" bestFit="1" customWidth="1"/>
    <col min="2" max="2" width="25.00390625" style="0" bestFit="1" customWidth="1"/>
    <col min="3" max="4" width="22.7109375" style="0" bestFit="1" customWidth="1"/>
    <col min="5" max="5" width="22.8515625" style="0" bestFit="1" customWidth="1"/>
    <col min="6" max="6" width="25.00390625" style="0" bestFit="1" customWidth="1"/>
    <col min="7" max="7" width="12.00390625" style="0" bestFit="1" customWidth="1"/>
  </cols>
  <sheetData>
    <row r="1" ht="15">
      <c r="A1" s="20" t="s">
        <v>49</v>
      </c>
    </row>
    <row r="2" ht="15">
      <c r="I2" s="5" t="s">
        <v>45</v>
      </c>
    </row>
    <row r="3" spans="2:9" ht="15">
      <c r="B3" s="26" t="s">
        <v>41</v>
      </c>
      <c r="C3" s="17" t="s">
        <v>39</v>
      </c>
      <c r="D3" s="17" t="s">
        <v>8</v>
      </c>
      <c r="F3" s="17" t="s">
        <v>42</v>
      </c>
      <c r="G3" s="2" t="s">
        <v>43</v>
      </c>
      <c r="H3" s="2" t="s">
        <v>44</v>
      </c>
      <c r="I3" s="18">
        <f>2000*4</f>
        <v>8000</v>
      </c>
    </row>
    <row r="4" spans="1:4" ht="15">
      <c r="A4" s="17" t="s">
        <v>47</v>
      </c>
      <c r="B4" s="2" t="s">
        <v>38</v>
      </c>
      <c r="C4" s="25">
        <f>SUM(B11:B14)</f>
        <v>220</v>
      </c>
      <c r="D4" s="24">
        <f>C4*831</f>
        <v>182820</v>
      </c>
    </row>
    <row r="5" spans="1:4" ht="15">
      <c r="A5" s="17" t="s">
        <v>37</v>
      </c>
      <c r="B5" s="2" t="s">
        <v>40</v>
      </c>
      <c r="C5" s="25">
        <f>B15</f>
        <v>70</v>
      </c>
      <c r="D5" s="24">
        <f>C5*832</f>
        <v>58240</v>
      </c>
    </row>
    <row r="6" spans="1:2" ht="15">
      <c r="A6" s="6" t="s">
        <v>51</v>
      </c>
      <c r="B6" s="6" t="s">
        <v>52</v>
      </c>
    </row>
    <row r="7" spans="6:7" ht="15">
      <c r="F7" s="22">
        <f>220*80*12</f>
        <v>211200</v>
      </c>
      <c r="G7">
        <f>80*80*12</f>
        <v>76800</v>
      </c>
    </row>
    <row r="8" ht="15">
      <c r="G8">
        <f>150*12</f>
        <v>1800</v>
      </c>
    </row>
    <row r="9" ht="15">
      <c r="B9" t="s">
        <v>84</v>
      </c>
    </row>
    <row r="10" spans="1:7" ht="15">
      <c r="A10" s="21" t="s">
        <v>46</v>
      </c>
      <c r="B10" s="32" t="s">
        <v>71</v>
      </c>
      <c r="C10" s="32" t="s">
        <v>66</v>
      </c>
      <c r="D10" s="21" t="s">
        <v>67</v>
      </c>
      <c r="E10" s="40" t="s">
        <v>68</v>
      </c>
      <c r="F10" s="48" t="s">
        <v>69</v>
      </c>
      <c r="G10" s="32" t="s">
        <v>70</v>
      </c>
    </row>
    <row r="11" spans="1:7" ht="15">
      <c r="A11" s="33" t="s">
        <v>47</v>
      </c>
      <c r="B11" s="23">
        <v>80</v>
      </c>
      <c r="C11" s="27">
        <v>6</v>
      </c>
      <c r="D11" s="2">
        <f>C11*B11</f>
        <v>480</v>
      </c>
      <c r="E11" s="46">
        <v>0.03</v>
      </c>
      <c r="F11" s="28">
        <f>E11*D11*12</f>
        <v>172.79999999999998</v>
      </c>
      <c r="G11" s="47">
        <f>F11*6</f>
        <v>1036.8</v>
      </c>
    </row>
    <row r="12" spans="1:7" ht="15">
      <c r="A12" s="34"/>
      <c r="B12" s="23">
        <v>40</v>
      </c>
      <c r="C12" s="27">
        <v>4</v>
      </c>
      <c r="D12" s="2">
        <f aca="true" t="shared" si="0" ref="D12:D16">C12*B12</f>
        <v>160</v>
      </c>
      <c r="E12" s="46">
        <v>0.06</v>
      </c>
      <c r="F12" s="28">
        <f aca="true" t="shared" si="1" ref="F12:F16">E12*D12*12</f>
        <v>115.19999999999999</v>
      </c>
      <c r="G12" s="47">
        <f aca="true" t="shared" si="2" ref="G12:G16">F12*6</f>
        <v>691.1999999999999</v>
      </c>
    </row>
    <row r="13" spans="1:7" ht="15">
      <c r="A13" s="34"/>
      <c r="B13" s="23">
        <v>40</v>
      </c>
      <c r="C13" s="27">
        <v>2</v>
      </c>
      <c r="D13" s="2">
        <f t="shared" si="0"/>
        <v>80</v>
      </c>
      <c r="E13" s="46">
        <v>0.06</v>
      </c>
      <c r="F13" s="28">
        <f t="shared" si="1"/>
        <v>57.599999999999994</v>
      </c>
      <c r="G13" s="47">
        <f t="shared" si="2"/>
        <v>345.59999999999997</v>
      </c>
    </row>
    <row r="14" spans="1:7" ht="15">
      <c r="A14" s="34"/>
      <c r="B14" s="23">
        <v>60</v>
      </c>
      <c r="C14" s="27">
        <v>4</v>
      </c>
      <c r="D14" s="2">
        <f t="shared" si="0"/>
        <v>240</v>
      </c>
      <c r="E14" s="46">
        <v>0.06</v>
      </c>
      <c r="F14" s="28">
        <f t="shared" si="1"/>
        <v>172.79999999999998</v>
      </c>
      <c r="G14" s="47">
        <f t="shared" si="2"/>
        <v>1036.8</v>
      </c>
    </row>
    <row r="15" spans="1:7" ht="15">
      <c r="A15" s="33" t="s">
        <v>37</v>
      </c>
      <c r="B15" s="23">
        <v>70</v>
      </c>
      <c r="C15" s="27">
        <v>6</v>
      </c>
      <c r="D15" s="2">
        <f t="shared" si="0"/>
        <v>420</v>
      </c>
      <c r="E15" s="46">
        <v>0.19</v>
      </c>
      <c r="F15" s="28">
        <f t="shared" si="1"/>
        <v>957.5999999999999</v>
      </c>
      <c r="G15" s="47">
        <f t="shared" si="2"/>
        <v>5745.599999999999</v>
      </c>
    </row>
    <row r="16" spans="1:7" ht="15">
      <c r="A16" s="33" t="s">
        <v>48</v>
      </c>
      <c r="B16" s="23">
        <v>45</v>
      </c>
      <c r="C16" s="27">
        <v>2</v>
      </c>
      <c r="D16" s="2">
        <f t="shared" si="0"/>
        <v>90</v>
      </c>
      <c r="E16" s="46">
        <v>0.6</v>
      </c>
      <c r="F16" s="28">
        <f t="shared" si="1"/>
        <v>648</v>
      </c>
      <c r="G16" s="47">
        <f t="shared" si="2"/>
        <v>3888</v>
      </c>
    </row>
    <row r="17" spans="1:7" ht="15">
      <c r="A17" s="35" t="s">
        <v>50</v>
      </c>
      <c r="C17" s="22"/>
      <c r="G17" s="49">
        <f>SUM(G11:G16)</f>
        <v>12744</v>
      </c>
    </row>
    <row r="18" ht="15">
      <c r="A18" s="21" t="s">
        <v>53</v>
      </c>
    </row>
    <row r="19" spans="5:6" ht="15">
      <c r="E19">
        <f>831*80</f>
        <v>66480</v>
      </c>
      <c r="F19">
        <v>15</v>
      </c>
    </row>
    <row r="20" spans="1:3" ht="15">
      <c r="A20" s="32" t="s">
        <v>54</v>
      </c>
      <c r="B20" s="32" t="s">
        <v>55</v>
      </c>
      <c r="C20" s="32" t="s">
        <v>56</v>
      </c>
    </row>
    <row r="21" spans="1:3" ht="15">
      <c r="A21" s="23">
        <v>15</v>
      </c>
      <c r="B21" s="30">
        <v>500</v>
      </c>
      <c r="C21" s="39">
        <f>A21*B21</f>
        <v>7500</v>
      </c>
    </row>
    <row r="23" spans="1:2" ht="15">
      <c r="A23" s="36" t="s">
        <v>57</v>
      </c>
      <c r="B23" s="36" t="s">
        <v>65</v>
      </c>
    </row>
    <row r="24" spans="1:2" ht="15">
      <c r="A24" s="31" t="s">
        <v>58</v>
      </c>
      <c r="B24" s="29">
        <v>300</v>
      </c>
    </row>
    <row r="25" spans="1:2" ht="15">
      <c r="A25" s="31" t="s">
        <v>59</v>
      </c>
      <c r="B25" s="29">
        <v>2500</v>
      </c>
    </row>
    <row r="26" spans="1:2" ht="15">
      <c r="A26" s="31" t="s">
        <v>64</v>
      </c>
      <c r="B26" s="19">
        <f>SUM(B27:B28)</f>
        <v>424.61</v>
      </c>
    </row>
    <row r="27" spans="1:2" ht="15">
      <c r="A27" s="38" t="s">
        <v>62</v>
      </c>
      <c r="B27" s="19">
        <v>182.71</v>
      </c>
    </row>
    <row r="28" spans="1:2" ht="15">
      <c r="A28" s="38" t="s">
        <v>63</v>
      </c>
      <c r="B28" s="19">
        <f>205*1.18</f>
        <v>241.89999999999998</v>
      </c>
    </row>
    <row r="29" spans="1:2" ht="15">
      <c r="A29" s="37" t="s">
        <v>60</v>
      </c>
      <c r="B29" s="29">
        <v>100</v>
      </c>
    </row>
    <row r="30" spans="1:2" ht="15">
      <c r="A30" s="31" t="s">
        <v>61</v>
      </c>
      <c r="B30" s="19">
        <v>600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Montoya Belda</dc:creator>
  <cp:keywords/>
  <dc:description/>
  <cp:lastModifiedBy>Andrea Montoya Belda</cp:lastModifiedBy>
  <dcterms:created xsi:type="dcterms:W3CDTF">2019-02-27T18:28:17Z</dcterms:created>
  <dcterms:modified xsi:type="dcterms:W3CDTF">2019-07-29T14:58:26Z</dcterms:modified>
  <cp:category/>
  <cp:version/>
  <cp:contentType/>
  <cp:contentStatus/>
</cp:coreProperties>
</file>