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drawings/drawing2.xml" ContentType="application/vnd.openxmlformats-officedocument.drawing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tables/table11.xml" ContentType="application/vnd.openxmlformats-officedocument.spreadsheetml.table+xml"/>
  <Override PartName="/xl/queryTables/queryTable11.xml" ContentType="application/vnd.openxmlformats-officedocument.spreadsheetml.queryTable+xml"/>
  <Override PartName="/xl/tables/table12.xml" ContentType="application/vnd.openxmlformats-officedocument.spreadsheetml.table+xml"/>
  <Override PartName="/xl/queryTables/queryTable12.xml" ContentType="application/vnd.openxmlformats-officedocument.spreadsheetml.queryTable+xml"/>
  <Override PartName="/xl/tables/table13.xml" ContentType="application/vnd.openxmlformats-officedocument.spreadsheetml.table+xml"/>
  <Override PartName="/xl/queryTables/queryTable13.xml" ContentType="application/vnd.openxmlformats-officedocument.spreadsheetml.queryTable+xml"/>
  <Override PartName="/xl/tables/table14.xml" ContentType="application/vnd.openxmlformats-officedocument.spreadsheetml.table+xml"/>
  <Override PartName="/xl/queryTables/queryTable14.xml" ContentType="application/vnd.openxmlformats-officedocument.spreadsheetml.queryTable+xml"/>
  <Override PartName="/xl/drawings/drawing3.xml" ContentType="application/vnd.openxmlformats-officedocument.drawing+xml"/>
  <Override PartName="/xl/tables/table15.xml" ContentType="application/vnd.openxmlformats-officedocument.spreadsheetml.table+xml"/>
  <Override PartName="/xl/queryTables/queryTable15.xml" ContentType="application/vnd.openxmlformats-officedocument.spreadsheetml.queryTable+xml"/>
  <Override PartName="/xl/tables/table16.xml" ContentType="application/vnd.openxmlformats-officedocument.spreadsheetml.table+xml"/>
  <Override PartName="/xl/queryTables/queryTable16.xml" ContentType="application/vnd.openxmlformats-officedocument.spreadsheetml.queryTable+xml"/>
  <Override PartName="/xl/tables/table17.xml" ContentType="application/vnd.openxmlformats-officedocument.spreadsheetml.table+xml"/>
  <Override PartName="/xl/queryTables/queryTable17.xml" ContentType="application/vnd.openxmlformats-officedocument.spreadsheetml.queryTable+xml"/>
  <Override PartName="/xl/tables/table18.xml" ContentType="application/vnd.openxmlformats-officedocument.spreadsheetml.table+xml"/>
  <Override PartName="/xl/queryTables/queryTable18.xml" ContentType="application/vnd.openxmlformats-officedocument.spreadsheetml.queryTable+xml"/>
  <Override PartName="/xl/tables/table19.xml" ContentType="application/vnd.openxmlformats-officedocument.spreadsheetml.table+xml"/>
  <Override PartName="/xl/queryTables/queryTable19.xml" ContentType="application/vnd.openxmlformats-officedocument.spreadsheetml.queryTable+xml"/>
  <Override PartName="/xl/tables/table20.xml" ContentType="application/vnd.openxmlformats-officedocument.spreadsheetml.table+xml"/>
  <Override PartName="/xl/queryTables/queryTable20.xml" ContentType="application/vnd.openxmlformats-officedocument.spreadsheetml.queryTable+xml"/>
  <Override PartName="/xl/tables/table21.xml" ContentType="application/vnd.openxmlformats-officedocument.spreadsheetml.table+xml"/>
  <Override PartName="/xl/queryTables/queryTable21.xml" ContentType="application/vnd.openxmlformats-officedocument.spreadsheetml.queryTable+xml"/>
  <Override PartName="/xl/tables/table22.xml" ContentType="application/vnd.openxmlformats-officedocument.spreadsheetml.table+xml"/>
  <Override PartName="/xl/queryTables/queryTable22.xml" ContentType="application/vnd.openxmlformats-officedocument.spreadsheetml.queryTable+xml"/>
  <Override PartName="/xl/tables/table23.xml" ContentType="application/vnd.openxmlformats-officedocument.spreadsheetml.table+xml"/>
  <Override PartName="/xl/queryTables/queryTable23.xml" ContentType="application/vnd.openxmlformats-officedocument.spreadsheetml.queryTable+xml"/>
  <Override PartName="/xl/tables/table24.xml" ContentType="application/vnd.openxmlformats-officedocument.spreadsheetml.table+xml"/>
  <Override PartName="/xl/queryTables/queryTable24.xml" ContentType="application/vnd.openxmlformats-officedocument.spreadsheetml.queryTable+xml"/>
  <Override PartName="/xl/tables/table25.xml" ContentType="application/vnd.openxmlformats-officedocument.spreadsheetml.table+xml"/>
  <Override PartName="/xl/queryTables/queryTable25.xml" ContentType="application/vnd.openxmlformats-officedocument.spreadsheetml.queryTable+xml"/>
  <Override PartName="/xl/tables/table26.xml" ContentType="application/vnd.openxmlformats-officedocument.spreadsheetml.table+xml"/>
  <Override PartName="/xl/queryTables/queryTable26.xml" ContentType="application/vnd.openxmlformats-officedocument.spreadsheetml.queryTable+xml"/>
  <Override PartName="/xl/tables/table27.xml" ContentType="application/vnd.openxmlformats-officedocument.spreadsheetml.table+xml"/>
  <Override PartName="/xl/queryTables/queryTable27.xml" ContentType="application/vnd.openxmlformats-officedocument.spreadsheetml.queryTable+xml"/>
  <Override PartName="/xl/tables/table28.xml" ContentType="application/vnd.openxmlformats-officedocument.spreadsheetml.table+xml"/>
  <Override PartName="/xl/queryTables/queryTable28.xml" ContentType="application/vnd.openxmlformats-officedocument.spreadsheetml.queryTable+xml"/>
  <Override PartName="/xl/tables/table29.xml" ContentType="application/vnd.openxmlformats-officedocument.spreadsheetml.table+xml"/>
  <Override PartName="/xl/queryTables/queryTable29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upvedues-my.sharepoint.com/personal/jlgomez_upv_edu_es/Documents/Inma Garcia/Artículos/propios/TFM/Stability of Biomimetically Functionalised Alginate_data/Equilibrium swelling/"/>
    </mc:Choice>
  </mc:AlternateContent>
  <xr:revisionPtr revIDLastSave="176" documentId="13_ncr:1_{0C079E3A-C65C-4A04-8F63-7D8458CE7D4E}" xr6:coauthVersionLast="47" xr6:coauthVersionMax="47" xr10:uidLastSave="{6270B0E4-D62B-417C-B9F3-C780DD6992BB}"/>
  <bookViews>
    <workbookView xWindow="28680" yWindow="-120" windowWidth="29040" windowHeight="15840" tabRatio="870" firstSheet="21" activeTab="30" xr2:uid="{00000000-000D-0000-FFFF-FFFF00000000}"/>
  </bookViews>
  <sheets>
    <sheet name="moAlg_ph4_Desviaicon" sheetId="46" r:id="rId1"/>
    <sheet name="moAlg_ph5 desviacion)" sheetId="47" r:id="rId2"/>
    <sheet name="moAlg_ph7-desv" sheetId="48" r:id="rId3"/>
    <sheet name="moAlg_ph9" sheetId="6" r:id="rId4"/>
    <sheet name="moAlg_RPMI" sheetId="7" r:id="rId5"/>
    <sheet name="feret_moAlg_dmemR" sheetId="9" r:id="rId6"/>
    <sheet name="feret_moAlg_dmemB" sheetId="10" r:id="rId7"/>
    <sheet name="feret_moAlg_pbs+" sheetId="11" r:id="rId8"/>
    <sheet name="feret_moAlg_pbs-desviacion" sheetId="12" r:id="rId9"/>
    <sheet name="Hoja1" sheetId="2" r:id="rId10"/>
    <sheet name="Feret_LBLChi_ph4" sheetId="25" r:id="rId11"/>
    <sheet name="Feret_LBLChi_ph5" sheetId="26" r:id="rId12"/>
    <sheet name="Feret_LBLChi_ph7" sheetId="27" r:id="rId13"/>
    <sheet name="Feret_LBLChi_ph9" sheetId="28" r:id="rId14"/>
    <sheet name="Feret_LBLChi_edta" sheetId="29" r:id="rId15"/>
    <sheet name="Feret_LBLChi_rpmi" sheetId="30" r:id="rId16"/>
    <sheet name="Feret_LBLChi_dmemR" sheetId="31" r:id="rId17"/>
    <sheet name="Feret_LBLChi_dmemB" sheetId="32" r:id="rId18"/>
    <sheet name="Feret_LBLChi_dpbs+" sheetId="33" r:id="rId19"/>
    <sheet name="Feret_LBLChi_dpbs-" sheetId="34" r:id="rId20"/>
    <sheet name="Hoja2" sheetId="24" r:id="rId21"/>
    <sheet name="feret_LBLPLL_ph4" sheetId="36" r:id="rId22"/>
    <sheet name="feret_LBLPLL_ph5" sheetId="37" r:id="rId23"/>
    <sheet name="feret_LBLPLL_ph7" sheetId="38" r:id="rId24"/>
    <sheet name="feret_LBLPLL_ph9" sheetId="39" r:id="rId25"/>
    <sheet name="feret_LBLPLL_edta" sheetId="40" r:id="rId26"/>
    <sheet name="feret_LBLPLL_rpmi" sheetId="41" r:id="rId27"/>
    <sheet name="Feret_LBLPLL_dmemR" sheetId="42" r:id="rId28"/>
    <sheet name="feret_LBLPLL_dmemB" sheetId="43" r:id="rId29"/>
    <sheet name="feret_LBLPLL_dpbs+" sheetId="44" r:id="rId30"/>
    <sheet name="feret_LBLPLL_dpbs-" sheetId="45" r:id="rId31"/>
    <sheet name="Hoja4" sheetId="35" r:id="rId32"/>
    <sheet name="Hoja3" sheetId="52" r:id="rId33"/>
  </sheets>
  <definedNames>
    <definedName name="_xlchart.v1.0" hidden="1">'moAlg_ph5 desviacion)'!$J$3:$J$17</definedName>
    <definedName name="_xlchart.v1.1" hidden="1">'feret_moAlg_pbs-desviacion'!$I$3:$I$7</definedName>
    <definedName name="DatosExternos_1" localSheetId="17" hidden="1">Feret_LBLChi_dmemB!$A$1:$G$15</definedName>
    <definedName name="DatosExternos_1" localSheetId="16" hidden="1">Feret_LBLChi_dmemR!$A$1:$G$15</definedName>
    <definedName name="DatosExternos_1" localSheetId="19" hidden="1">'Feret_LBLChi_dpbs-'!$A$1:$G$14</definedName>
    <definedName name="DatosExternos_1" localSheetId="18" hidden="1">'Feret_LBLChi_dpbs+'!$A$1:$G$19</definedName>
    <definedName name="DatosExternos_1" localSheetId="14" hidden="1">Feret_LBLChi_edta!$A$1:$G$3</definedName>
    <definedName name="DatosExternos_1" localSheetId="10" hidden="1">Feret_LBLChi_ph4!$A$1:$G$26</definedName>
    <definedName name="DatosExternos_1" localSheetId="11" hidden="1">Feret_LBLChi_ph5!$A$1:$G$10</definedName>
    <definedName name="DatosExternos_1" localSheetId="12" hidden="1">Feret_LBLChi_ph7!$A$1:$G$13</definedName>
    <definedName name="DatosExternos_1" localSheetId="13" hidden="1">Feret_LBLChi_ph9!$A$1:$G$12</definedName>
    <definedName name="DatosExternos_1" localSheetId="15" hidden="1">Feret_LBLChi_rpmi!$A$1:$G$15</definedName>
    <definedName name="DatosExternos_1" localSheetId="28" hidden="1">feret_LBLPLL_dmemB!$A$1:$G$22</definedName>
    <definedName name="DatosExternos_1" localSheetId="27" hidden="1">Feret_LBLPLL_dmemR!$A$1:$G$23</definedName>
    <definedName name="DatosExternos_1" localSheetId="30" hidden="1">'feret_LBLPLL_dpbs-'!$A$1:$G$12</definedName>
    <definedName name="DatosExternos_1" localSheetId="29" hidden="1">'feret_LBLPLL_dpbs+'!$A$1:$G$17</definedName>
    <definedName name="DatosExternos_1" localSheetId="25" hidden="1">feret_LBLPLL_edta!$A$1:$G$23</definedName>
    <definedName name="DatosExternos_1" localSheetId="21" hidden="1">feret_LBLPLL_ph4!$A$1:$G$79</definedName>
    <definedName name="DatosExternos_1" localSheetId="22" hidden="1">feret_LBLPLL_ph5!$A$1:$G$36</definedName>
    <definedName name="DatosExternos_1" localSheetId="23" hidden="1">feret_LBLPLL_ph7!$A$1:$G$33</definedName>
    <definedName name="DatosExternos_1" localSheetId="24" hidden="1">feret_LBLPLL_ph9!$A$1:$G$31</definedName>
    <definedName name="DatosExternos_1" localSheetId="26" hidden="1">feret_LBLPLL_rpmi!$A$1:$G$19</definedName>
    <definedName name="DatosExternos_1" localSheetId="6" hidden="1">feret_moAlg_dmemB!$A$1:$G$26</definedName>
    <definedName name="DatosExternos_1" localSheetId="5" hidden="1">feret_moAlg_dmemR!$A$1:$G$18</definedName>
    <definedName name="DatosExternos_1" localSheetId="7" hidden="1">'feret_moAlg_pbs+'!$A$1:$G$50</definedName>
    <definedName name="DatosExternos_1" localSheetId="8" hidden="1">'feret_moAlg_pbs-desviacion'!$A$1:$G$7</definedName>
    <definedName name="DatosExternos_1" localSheetId="0" hidden="1">moAlg_ph4_Desviaicon!$A$1:$G$30</definedName>
    <definedName name="DatosExternos_1" localSheetId="1" hidden="1">'moAlg_ph5 desviacion)'!$A$1:$G$17</definedName>
    <definedName name="DatosExternos_1" localSheetId="2" hidden="1">'moAlg_ph7-desv'!$A$1:$G$48</definedName>
    <definedName name="DatosExternos_1" localSheetId="3" hidden="1">moAlg_ph9!$A$1:$G$33</definedName>
    <definedName name="DatosExternos_1" localSheetId="4" hidden="1">moAlg_RPMI!$A$1:$G$20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45" l="1"/>
  <c r="M10" i="45"/>
  <c r="P3" i="45"/>
  <c r="Q12" i="45"/>
  <c r="Q9" i="45"/>
  <c r="Q5" i="45"/>
  <c r="O3" i="45"/>
  <c r="N3" i="45"/>
  <c r="G26" i="44"/>
  <c r="G27" i="44"/>
  <c r="G28" i="44"/>
  <c r="G29" i="44"/>
  <c r="G30" i="44"/>
  <c r="G31" i="44"/>
  <c r="G32" i="44"/>
  <c r="G33" i="44"/>
  <c r="G34" i="44"/>
  <c r="G35" i="44"/>
  <c r="G36" i="44"/>
  <c r="G37" i="44"/>
  <c r="G38" i="44"/>
  <c r="G39" i="44"/>
  <c r="G25" i="44"/>
  <c r="F25" i="44"/>
  <c r="E26" i="44"/>
  <c r="E27" i="44"/>
  <c r="E28" i="44"/>
  <c r="E29" i="44"/>
  <c r="E30" i="44"/>
  <c r="F30" i="44" s="1"/>
  <c r="E31" i="44"/>
  <c r="E32" i="44"/>
  <c r="F32" i="44" s="1"/>
  <c r="E33" i="44"/>
  <c r="F33" i="44" s="1"/>
  <c r="E34" i="44"/>
  <c r="E35" i="44"/>
  <c r="E36" i="44"/>
  <c r="E37" i="44"/>
  <c r="F37" i="44" s="1"/>
  <c r="E38" i="44"/>
  <c r="E39" i="44"/>
  <c r="E25" i="44"/>
  <c r="F38" i="44"/>
  <c r="F35" i="44"/>
  <c r="F31" i="44"/>
  <c r="F26" i="44"/>
  <c r="F39" i="44"/>
  <c r="F36" i="44"/>
  <c r="F34" i="44"/>
  <c r="B34" i="44"/>
  <c r="A34" i="44"/>
  <c r="F29" i="44"/>
  <c r="F28" i="44"/>
  <c r="B28" i="44"/>
  <c r="F27" i="44"/>
  <c r="O3" i="44"/>
  <c r="N3" i="44"/>
  <c r="Q17" i="44"/>
  <c r="Q15" i="44"/>
  <c r="Q14" i="44"/>
  <c r="Q13" i="44"/>
  <c r="Q11" i="44"/>
  <c r="Q10" i="44"/>
  <c r="N10" i="44"/>
  <c r="M10" i="44"/>
  <c r="Q8" i="44"/>
  <c r="Q7" i="44"/>
  <c r="Q6" i="44"/>
  <c r="Q4" i="44"/>
  <c r="Q3" i="44"/>
  <c r="G31" i="43"/>
  <c r="G32" i="43"/>
  <c r="G33" i="43"/>
  <c r="G34" i="43"/>
  <c r="G35" i="43"/>
  <c r="G36" i="43"/>
  <c r="G37" i="43"/>
  <c r="G38" i="43"/>
  <c r="G39" i="43"/>
  <c r="G40" i="43"/>
  <c r="G41" i="43"/>
  <c r="G42" i="43"/>
  <c r="G43" i="43"/>
  <c r="G44" i="43"/>
  <c r="G45" i="43"/>
  <c r="G46" i="43"/>
  <c r="G47" i="43"/>
  <c r="G48" i="43"/>
  <c r="G49" i="43"/>
  <c r="G30" i="43"/>
  <c r="F31" i="43"/>
  <c r="F32" i="43"/>
  <c r="F33" i="43"/>
  <c r="F34" i="43"/>
  <c r="F35" i="43"/>
  <c r="F36" i="43"/>
  <c r="F37" i="43"/>
  <c r="F38" i="43"/>
  <c r="F39" i="43"/>
  <c r="F40" i="43"/>
  <c r="F41" i="43"/>
  <c r="F42" i="43"/>
  <c r="F43" i="43"/>
  <c r="F44" i="43"/>
  <c r="F45" i="43"/>
  <c r="F46" i="43"/>
  <c r="F47" i="43"/>
  <c r="F48" i="43"/>
  <c r="F49" i="43"/>
  <c r="F30" i="43"/>
  <c r="E31" i="43"/>
  <c r="E32" i="43"/>
  <c r="E33" i="43"/>
  <c r="E34" i="43"/>
  <c r="E35" i="43"/>
  <c r="E36" i="43"/>
  <c r="E37" i="43"/>
  <c r="E38" i="43"/>
  <c r="E39" i="43"/>
  <c r="E40" i="43"/>
  <c r="E41" i="43"/>
  <c r="E42" i="43"/>
  <c r="E43" i="43"/>
  <c r="E44" i="43"/>
  <c r="E45" i="43"/>
  <c r="E46" i="43"/>
  <c r="E47" i="43"/>
  <c r="E48" i="43"/>
  <c r="E49" i="43"/>
  <c r="E30" i="43"/>
  <c r="B39" i="43"/>
  <c r="A39" i="43"/>
  <c r="B33" i="43"/>
  <c r="O3" i="43"/>
  <c r="N3" i="43"/>
  <c r="Q22" i="43"/>
  <c r="P21" i="43"/>
  <c r="Q20" i="43"/>
  <c r="P19" i="43"/>
  <c r="Q18" i="43"/>
  <c r="P17" i="43"/>
  <c r="Q16" i="43"/>
  <c r="P15" i="43"/>
  <c r="Q14" i="43"/>
  <c r="P13" i="43"/>
  <c r="Q12" i="43"/>
  <c r="P11" i="43"/>
  <c r="Q10" i="43"/>
  <c r="N10" i="43"/>
  <c r="M10" i="43"/>
  <c r="Q9" i="43"/>
  <c r="P8" i="43"/>
  <c r="Q7" i="43"/>
  <c r="P6" i="43"/>
  <c r="Q5" i="43"/>
  <c r="P4" i="43"/>
  <c r="Q3" i="43"/>
  <c r="P22" i="43"/>
  <c r="N10" i="42"/>
  <c r="M10" i="42"/>
  <c r="Q13" i="42"/>
  <c r="Q14" i="42"/>
  <c r="Q15" i="42"/>
  <c r="Q16" i="42"/>
  <c r="Q17" i="42"/>
  <c r="Q18" i="42"/>
  <c r="Q19" i="42"/>
  <c r="Q20" i="42"/>
  <c r="Q21" i="42"/>
  <c r="Q22" i="42"/>
  <c r="Q23" i="42"/>
  <c r="P4" i="42"/>
  <c r="P5" i="42"/>
  <c r="P6" i="42"/>
  <c r="P7" i="42"/>
  <c r="P8" i="42"/>
  <c r="P9" i="42"/>
  <c r="P10" i="42"/>
  <c r="P11" i="42"/>
  <c r="P12" i="42"/>
  <c r="P13" i="42"/>
  <c r="P14" i="42"/>
  <c r="P15" i="42"/>
  <c r="P16" i="42"/>
  <c r="P17" i="42"/>
  <c r="P18" i="42"/>
  <c r="P19" i="42"/>
  <c r="P20" i="42"/>
  <c r="P21" i="42"/>
  <c r="P22" i="42"/>
  <c r="P23" i="42"/>
  <c r="O3" i="42"/>
  <c r="N3" i="42"/>
  <c r="N10" i="41"/>
  <c r="M10" i="41"/>
  <c r="Q4" i="41"/>
  <c r="Q5" i="41"/>
  <c r="Q6" i="41"/>
  <c r="Q7" i="41"/>
  <c r="Q8" i="41"/>
  <c r="Q9" i="41"/>
  <c r="Q10" i="41"/>
  <c r="Q11" i="41"/>
  <c r="Q12" i="41"/>
  <c r="Q13" i="41"/>
  <c r="Q14" i="41"/>
  <c r="Q15" i="41"/>
  <c r="Q16" i="41"/>
  <c r="Q17" i="41"/>
  <c r="Q18" i="41"/>
  <c r="Q19" i="41"/>
  <c r="P4" i="41"/>
  <c r="P5" i="41"/>
  <c r="P6" i="41"/>
  <c r="P7" i="41"/>
  <c r="P8" i="41"/>
  <c r="P9" i="41"/>
  <c r="P10" i="41"/>
  <c r="P11" i="41"/>
  <c r="P12" i="41"/>
  <c r="P13" i="41"/>
  <c r="P14" i="41"/>
  <c r="P15" i="41"/>
  <c r="P16" i="41"/>
  <c r="P17" i="41"/>
  <c r="P18" i="41"/>
  <c r="P19" i="41"/>
  <c r="O3" i="41"/>
  <c r="N3" i="41"/>
  <c r="N10" i="40"/>
  <c r="M10" i="40"/>
  <c r="Q4" i="40"/>
  <c r="Q5" i="40"/>
  <c r="Q6" i="40"/>
  <c r="Q7" i="40"/>
  <c r="Q8" i="40"/>
  <c r="Q9" i="40"/>
  <c r="Q10" i="40"/>
  <c r="Q11" i="40"/>
  <c r="Q12" i="40"/>
  <c r="Q13" i="40"/>
  <c r="Q14" i="40"/>
  <c r="Q15" i="40"/>
  <c r="Q16" i="40"/>
  <c r="Q17" i="40"/>
  <c r="Q18" i="40"/>
  <c r="Q19" i="40"/>
  <c r="Q20" i="40"/>
  <c r="Q21" i="40"/>
  <c r="Q22" i="40"/>
  <c r="Q23" i="40"/>
  <c r="P4" i="40"/>
  <c r="P5" i="40"/>
  <c r="P6" i="40"/>
  <c r="P7" i="40"/>
  <c r="P8" i="40"/>
  <c r="P9" i="40"/>
  <c r="P10" i="40"/>
  <c r="P11" i="40"/>
  <c r="P12" i="40"/>
  <c r="P13" i="40"/>
  <c r="P14" i="40"/>
  <c r="P15" i="40"/>
  <c r="P16" i="40"/>
  <c r="P17" i="40"/>
  <c r="P18" i="40"/>
  <c r="P19" i="40"/>
  <c r="P20" i="40"/>
  <c r="P21" i="40"/>
  <c r="P22" i="40"/>
  <c r="P23" i="40"/>
  <c r="N3" i="40"/>
  <c r="N10" i="39"/>
  <c r="M10" i="39"/>
  <c r="Q10" i="39"/>
  <c r="Q11" i="39"/>
  <c r="Q12" i="39"/>
  <c r="Q13" i="39"/>
  <c r="Q14" i="39"/>
  <c r="Q15" i="39"/>
  <c r="Q16" i="39"/>
  <c r="Q17" i="39"/>
  <c r="Q18" i="39"/>
  <c r="Q19" i="39"/>
  <c r="Q20" i="39"/>
  <c r="Q21" i="39"/>
  <c r="Q22" i="39"/>
  <c r="Q23" i="39"/>
  <c r="Q24" i="39"/>
  <c r="Q25" i="39"/>
  <c r="Q26" i="39"/>
  <c r="Q27" i="39"/>
  <c r="Q28" i="39"/>
  <c r="Q29" i="39"/>
  <c r="Q30" i="39"/>
  <c r="Q31" i="39"/>
  <c r="P30" i="39"/>
  <c r="P31" i="39"/>
  <c r="P4" i="39"/>
  <c r="P5" i="39"/>
  <c r="P6" i="39"/>
  <c r="P7" i="39"/>
  <c r="P8" i="39"/>
  <c r="P9" i="39"/>
  <c r="P10" i="39"/>
  <c r="P11" i="39"/>
  <c r="P12" i="39"/>
  <c r="P13" i="39"/>
  <c r="P14" i="39"/>
  <c r="P15" i="39"/>
  <c r="P16" i="39"/>
  <c r="P17" i="39"/>
  <c r="P18" i="39"/>
  <c r="P19" i="39"/>
  <c r="P20" i="39"/>
  <c r="P21" i="39"/>
  <c r="P22" i="39"/>
  <c r="P23" i="39"/>
  <c r="P24" i="39"/>
  <c r="P25" i="39"/>
  <c r="P26" i="39"/>
  <c r="P27" i="39"/>
  <c r="P28" i="39"/>
  <c r="P29" i="39"/>
  <c r="O3" i="39"/>
  <c r="N3" i="39"/>
  <c r="Q9" i="39"/>
  <c r="Q7" i="39"/>
  <c r="Q6" i="39"/>
  <c r="Q5" i="39"/>
  <c r="Q3" i="39"/>
  <c r="Q8" i="39"/>
  <c r="G42" i="38"/>
  <c r="G43" i="38"/>
  <c r="G44" i="38"/>
  <c r="G45" i="38"/>
  <c r="G46" i="38"/>
  <c r="G47" i="38"/>
  <c r="G48" i="38"/>
  <c r="G49" i="38"/>
  <c r="G50" i="38"/>
  <c r="G51" i="38"/>
  <c r="G52" i="38"/>
  <c r="G53" i="38"/>
  <c r="G54" i="38"/>
  <c r="G55" i="38"/>
  <c r="G56" i="38"/>
  <c r="G57" i="38"/>
  <c r="G58" i="38"/>
  <c r="G59" i="38"/>
  <c r="G60" i="38"/>
  <c r="G61" i="38"/>
  <c r="G62" i="38"/>
  <c r="G63" i="38"/>
  <c r="G64" i="38"/>
  <c r="G65" i="38"/>
  <c r="G66" i="38"/>
  <c r="G67" i="38"/>
  <c r="G68" i="38"/>
  <c r="G69" i="38"/>
  <c r="G70" i="38"/>
  <c r="G71" i="38"/>
  <c r="G41" i="38"/>
  <c r="F41" i="38"/>
  <c r="E42" i="38"/>
  <c r="F42" i="38" s="1"/>
  <c r="E43" i="38"/>
  <c r="E44" i="38"/>
  <c r="E45" i="38"/>
  <c r="E46" i="38"/>
  <c r="E47" i="38"/>
  <c r="E48" i="38"/>
  <c r="F48" i="38" s="1"/>
  <c r="E49" i="38"/>
  <c r="E50" i="38"/>
  <c r="F50" i="38" s="1"/>
  <c r="E51" i="38"/>
  <c r="E52" i="38"/>
  <c r="F52" i="38" s="1"/>
  <c r="E53" i="38"/>
  <c r="E54" i="38"/>
  <c r="E55" i="38"/>
  <c r="E56" i="38"/>
  <c r="E57" i="38"/>
  <c r="E58" i="38"/>
  <c r="F58" i="38" s="1"/>
  <c r="E59" i="38"/>
  <c r="E60" i="38"/>
  <c r="F60" i="38" s="1"/>
  <c r="E61" i="38"/>
  <c r="E62" i="38"/>
  <c r="E63" i="38"/>
  <c r="E64" i="38"/>
  <c r="E65" i="38"/>
  <c r="E66" i="38"/>
  <c r="E67" i="38"/>
  <c r="E68" i="38"/>
  <c r="F68" i="38" s="1"/>
  <c r="E69" i="38"/>
  <c r="E70" i="38"/>
  <c r="E71" i="38"/>
  <c r="E41" i="38"/>
  <c r="F71" i="38"/>
  <c r="F64" i="38"/>
  <c r="F63" i="38"/>
  <c r="F56" i="38"/>
  <c r="F55" i="38"/>
  <c r="F47" i="38"/>
  <c r="F44" i="38"/>
  <c r="F43" i="38"/>
  <c r="F45" i="38"/>
  <c r="F49" i="38"/>
  <c r="F51" i="38"/>
  <c r="F53" i="38"/>
  <c r="F54" i="38"/>
  <c r="F57" i="38"/>
  <c r="F59" i="38"/>
  <c r="F61" i="38"/>
  <c r="F62" i="38"/>
  <c r="F65" i="38"/>
  <c r="F66" i="38"/>
  <c r="F67" i="38"/>
  <c r="F69" i="38"/>
  <c r="F70" i="38"/>
  <c r="B44" i="38"/>
  <c r="F46" i="38"/>
  <c r="Q4" i="38"/>
  <c r="Q5" i="38"/>
  <c r="Q6" i="38"/>
  <c r="Q7" i="38"/>
  <c r="Q8" i="38"/>
  <c r="Q9" i="38"/>
  <c r="Q10" i="38"/>
  <c r="Q11" i="38"/>
  <c r="Q12" i="38"/>
  <c r="Q13" i="38"/>
  <c r="Q14" i="38"/>
  <c r="Q15" i="38"/>
  <c r="Q16" i="38"/>
  <c r="Q17" i="38"/>
  <c r="Q18" i="38"/>
  <c r="Q19" i="38"/>
  <c r="Q20" i="38"/>
  <c r="Q21" i="38"/>
  <c r="Q22" i="38"/>
  <c r="Q23" i="38"/>
  <c r="Q24" i="38"/>
  <c r="Q25" i="38"/>
  <c r="Q26" i="38"/>
  <c r="Q27" i="38"/>
  <c r="Q28" i="38"/>
  <c r="Q29" i="38"/>
  <c r="Q30" i="38"/>
  <c r="Q31" i="38"/>
  <c r="Q32" i="38"/>
  <c r="Q33" i="38"/>
  <c r="P4" i="38"/>
  <c r="P5" i="38"/>
  <c r="P6" i="38"/>
  <c r="P7" i="38"/>
  <c r="P8" i="38"/>
  <c r="P9" i="38"/>
  <c r="P10" i="38"/>
  <c r="P11" i="38"/>
  <c r="P12" i="38"/>
  <c r="P13" i="38"/>
  <c r="P14" i="38"/>
  <c r="P15" i="38"/>
  <c r="P16" i="38"/>
  <c r="P17" i="38"/>
  <c r="P18" i="38"/>
  <c r="P19" i="38"/>
  <c r="P20" i="38"/>
  <c r="P21" i="38"/>
  <c r="P22" i="38"/>
  <c r="P23" i="38"/>
  <c r="P24" i="38"/>
  <c r="P25" i="38"/>
  <c r="P26" i="38"/>
  <c r="P27" i="38"/>
  <c r="P28" i="38"/>
  <c r="P29" i="38"/>
  <c r="P30" i="38"/>
  <c r="P31" i="38"/>
  <c r="P32" i="38"/>
  <c r="P33" i="38"/>
  <c r="K6" i="38"/>
  <c r="I3" i="38"/>
  <c r="E43" i="37"/>
  <c r="G44" i="37"/>
  <c r="G45" i="37"/>
  <c r="G46" i="37"/>
  <c r="G47" i="37"/>
  <c r="G48" i="37"/>
  <c r="G49" i="37"/>
  <c r="G50" i="37"/>
  <c r="G51" i="37"/>
  <c r="G52" i="37"/>
  <c r="G53" i="37"/>
  <c r="G54" i="37"/>
  <c r="G55" i="37"/>
  <c r="G56" i="37"/>
  <c r="G57" i="37"/>
  <c r="G58" i="37"/>
  <c r="G59" i="37"/>
  <c r="G60" i="37"/>
  <c r="G61" i="37"/>
  <c r="G62" i="37"/>
  <c r="G63" i="37"/>
  <c r="G64" i="37"/>
  <c r="G65" i="37"/>
  <c r="G66" i="37"/>
  <c r="G67" i="37"/>
  <c r="G68" i="37"/>
  <c r="G69" i="37"/>
  <c r="G70" i="37"/>
  <c r="G71" i="37"/>
  <c r="G72" i="37"/>
  <c r="G73" i="37"/>
  <c r="G74" i="37"/>
  <c r="G75" i="37"/>
  <c r="G76" i="37"/>
  <c r="F44" i="37"/>
  <c r="F45" i="37"/>
  <c r="F46" i="37"/>
  <c r="F47" i="37"/>
  <c r="F48" i="37"/>
  <c r="F49" i="37"/>
  <c r="F50" i="37"/>
  <c r="F51" i="37"/>
  <c r="F52" i="37"/>
  <c r="F53" i="37"/>
  <c r="F54" i="37"/>
  <c r="F55" i="37"/>
  <c r="F56" i="37"/>
  <c r="F57" i="37"/>
  <c r="F58" i="37"/>
  <c r="F59" i="37"/>
  <c r="F60" i="37"/>
  <c r="F61" i="37"/>
  <c r="F62" i="37"/>
  <c r="F63" i="37"/>
  <c r="F64" i="37"/>
  <c r="F65" i="37"/>
  <c r="F66" i="37"/>
  <c r="F67" i="37"/>
  <c r="F68" i="37"/>
  <c r="F69" i="37"/>
  <c r="F70" i="37"/>
  <c r="F71" i="37"/>
  <c r="F72" i="37"/>
  <c r="F73" i="37"/>
  <c r="F74" i="37"/>
  <c r="F75" i="37"/>
  <c r="F76" i="37"/>
  <c r="E44" i="37"/>
  <c r="E45" i="37"/>
  <c r="E46" i="37"/>
  <c r="E47" i="37"/>
  <c r="E48" i="37"/>
  <c r="E49" i="37"/>
  <c r="E50" i="37"/>
  <c r="E51" i="37"/>
  <c r="E52" i="37"/>
  <c r="E53" i="37"/>
  <c r="E54" i="37"/>
  <c r="E55" i="37"/>
  <c r="E56" i="37"/>
  <c r="E57" i="37"/>
  <c r="E58" i="37"/>
  <c r="E59" i="37"/>
  <c r="E60" i="37"/>
  <c r="E61" i="37"/>
  <c r="E62" i="37"/>
  <c r="E63" i="37"/>
  <c r="E64" i="37"/>
  <c r="E65" i="37"/>
  <c r="E66" i="37"/>
  <c r="E67" i="37"/>
  <c r="E68" i="37"/>
  <c r="E69" i="37"/>
  <c r="E70" i="37"/>
  <c r="E71" i="37"/>
  <c r="E72" i="37"/>
  <c r="E73" i="37"/>
  <c r="E74" i="37"/>
  <c r="E75" i="37"/>
  <c r="E76" i="37"/>
  <c r="F43" i="37"/>
  <c r="G43" i="37" s="1"/>
  <c r="B52" i="37"/>
  <c r="B46" i="37"/>
  <c r="N10" i="37"/>
  <c r="M10" i="37"/>
  <c r="Q4" i="37"/>
  <c r="Q5" i="37"/>
  <c r="Q6" i="37"/>
  <c r="Q7" i="37"/>
  <c r="Q8" i="37"/>
  <c r="Q9" i="37"/>
  <c r="Q10" i="37"/>
  <c r="Q11" i="37"/>
  <c r="Q12" i="37"/>
  <c r="Q13" i="37"/>
  <c r="Q14" i="37"/>
  <c r="Q15" i="37"/>
  <c r="Q16" i="37"/>
  <c r="Q17" i="37"/>
  <c r="Q18" i="37"/>
  <c r="Q19" i="37"/>
  <c r="Q20" i="37"/>
  <c r="Q21" i="37"/>
  <c r="Q22" i="37"/>
  <c r="Q23" i="37"/>
  <c r="Q24" i="37"/>
  <c r="Q25" i="37"/>
  <c r="Q26" i="37"/>
  <c r="Q27" i="37"/>
  <c r="Q28" i="37"/>
  <c r="Q29" i="37"/>
  <c r="Q30" i="37"/>
  <c r="Q31" i="37"/>
  <c r="Q32" i="37"/>
  <c r="Q33" i="37"/>
  <c r="Q34" i="37"/>
  <c r="Q35" i="37"/>
  <c r="Q36" i="37"/>
  <c r="P4" i="37"/>
  <c r="P5" i="37"/>
  <c r="P6" i="37"/>
  <c r="P7" i="37"/>
  <c r="P8" i="37"/>
  <c r="P9" i="37"/>
  <c r="P10" i="37"/>
  <c r="P11" i="37"/>
  <c r="P12" i="37"/>
  <c r="P13" i="37"/>
  <c r="P14" i="37"/>
  <c r="P15" i="37"/>
  <c r="P16" i="37"/>
  <c r="P17" i="37"/>
  <c r="P18" i="37"/>
  <c r="P19" i="37"/>
  <c r="P20" i="37"/>
  <c r="P21" i="37"/>
  <c r="P22" i="37"/>
  <c r="P23" i="37"/>
  <c r="P24" i="37"/>
  <c r="P25" i="37"/>
  <c r="P26" i="37"/>
  <c r="P27" i="37"/>
  <c r="P28" i="37"/>
  <c r="P29" i="37"/>
  <c r="P30" i="37"/>
  <c r="P31" i="37"/>
  <c r="P32" i="37"/>
  <c r="P33" i="37"/>
  <c r="P34" i="37"/>
  <c r="P35" i="37"/>
  <c r="P36" i="37"/>
  <c r="O3" i="37"/>
  <c r="N3" i="37"/>
  <c r="L6" i="37"/>
  <c r="K6" i="37"/>
  <c r="I3" i="37"/>
  <c r="N10" i="36"/>
  <c r="M10" i="36"/>
  <c r="I51" i="36"/>
  <c r="I52" i="36"/>
  <c r="I53" i="36"/>
  <c r="I54" i="36"/>
  <c r="I55" i="36"/>
  <c r="I56" i="36"/>
  <c r="I57" i="36"/>
  <c r="I58" i="36"/>
  <c r="I59" i="36"/>
  <c r="I60" i="36"/>
  <c r="I61" i="36"/>
  <c r="I62" i="36"/>
  <c r="I63" i="36"/>
  <c r="I64" i="36"/>
  <c r="I65" i="36"/>
  <c r="I66" i="36"/>
  <c r="I67" i="36"/>
  <c r="I68" i="36"/>
  <c r="I69" i="36"/>
  <c r="I70" i="36"/>
  <c r="I71" i="36"/>
  <c r="I72" i="36"/>
  <c r="I73" i="36"/>
  <c r="I74" i="36"/>
  <c r="I75" i="36"/>
  <c r="I76" i="36"/>
  <c r="I77" i="36"/>
  <c r="I78" i="36"/>
  <c r="I79" i="36"/>
  <c r="N10" i="34"/>
  <c r="M10" i="34"/>
  <c r="Q4" i="34"/>
  <c r="Q5" i="34"/>
  <c r="Q6" i="34"/>
  <c r="Q7" i="34"/>
  <c r="Q8" i="34"/>
  <c r="Q9" i="34"/>
  <c r="Q10" i="34"/>
  <c r="Q11" i="34"/>
  <c r="Q12" i="34"/>
  <c r="Q13" i="34"/>
  <c r="Q14" i="34"/>
  <c r="P4" i="34"/>
  <c r="P5" i="34"/>
  <c r="P6" i="34"/>
  <c r="P7" i="34"/>
  <c r="P8" i="34"/>
  <c r="P9" i="34"/>
  <c r="P10" i="34"/>
  <c r="P11" i="34"/>
  <c r="P12" i="34"/>
  <c r="P13" i="34"/>
  <c r="P14" i="34"/>
  <c r="O3" i="34"/>
  <c r="N3" i="34"/>
  <c r="N10" i="33"/>
  <c r="M10" i="33"/>
  <c r="Q4" i="33"/>
  <c r="Q5" i="33"/>
  <c r="Q6" i="33"/>
  <c r="Q7" i="33"/>
  <c r="Q8" i="33"/>
  <c r="Q9" i="33"/>
  <c r="Q10" i="33"/>
  <c r="Q11" i="33"/>
  <c r="Q12" i="33"/>
  <c r="Q13" i="33"/>
  <c r="Q14" i="33"/>
  <c r="Q15" i="33"/>
  <c r="Q16" i="33"/>
  <c r="Q17" i="33"/>
  <c r="Q18" i="33"/>
  <c r="Q19" i="33"/>
  <c r="P4" i="33"/>
  <c r="P5" i="33"/>
  <c r="P6" i="33"/>
  <c r="P7" i="33"/>
  <c r="P8" i="33"/>
  <c r="P9" i="33"/>
  <c r="P10" i="33"/>
  <c r="P11" i="33"/>
  <c r="P12" i="33"/>
  <c r="P13" i="33"/>
  <c r="P14" i="33"/>
  <c r="P15" i="33"/>
  <c r="P16" i="33"/>
  <c r="P17" i="33"/>
  <c r="P18" i="33"/>
  <c r="P19" i="33"/>
  <c r="O3" i="33"/>
  <c r="N3" i="33"/>
  <c r="M10" i="32"/>
  <c r="P4" i="32"/>
  <c r="P5" i="32"/>
  <c r="P6" i="32"/>
  <c r="P7" i="32"/>
  <c r="P8" i="32"/>
  <c r="P9" i="32"/>
  <c r="P10" i="32"/>
  <c r="P11" i="32"/>
  <c r="P12" i="32"/>
  <c r="P13" i="32"/>
  <c r="P14" i="32"/>
  <c r="P15" i="32"/>
  <c r="O3" i="32"/>
  <c r="N3" i="32"/>
  <c r="Q8" i="31"/>
  <c r="Q9" i="31"/>
  <c r="Q10" i="31"/>
  <c r="Q11" i="31"/>
  <c r="Q12" i="31"/>
  <c r="Q13" i="31"/>
  <c r="Q14" i="31"/>
  <c r="Q15" i="31"/>
  <c r="P4" i="31"/>
  <c r="P5" i="31"/>
  <c r="P6" i="31"/>
  <c r="P7" i="31"/>
  <c r="P8" i="31"/>
  <c r="P9" i="31"/>
  <c r="P10" i="31"/>
  <c r="P11" i="31"/>
  <c r="P12" i="31"/>
  <c r="P13" i="31"/>
  <c r="P14" i="31"/>
  <c r="P15" i="31"/>
  <c r="O3" i="31"/>
  <c r="N3" i="31"/>
  <c r="N10" i="30"/>
  <c r="M10" i="30"/>
  <c r="K6" i="30"/>
  <c r="N3" i="30" s="1"/>
  <c r="G22" i="28"/>
  <c r="G23" i="28"/>
  <c r="G24" i="28"/>
  <c r="G25" i="28"/>
  <c r="G26" i="28"/>
  <c r="G27" i="28"/>
  <c r="G28" i="28"/>
  <c r="G29" i="28"/>
  <c r="G30" i="28"/>
  <c r="G21" i="28"/>
  <c r="F22" i="28"/>
  <c r="F23" i="28"/>
  <c r="F24" i="28"/>
  <c r="F25" i="28"/>
  <c r="F26" i="28"/>
  <c r="F27" i="28"/>
  <c r="F28" i="28"/>
  <c r="F29" i="28"/>
  <c r="F30" i="28"/>
  <c r="F21" i="28"/>
  <c r="E26" i="28"/>
  <c r="E27" i="28"/>
  <c r="E28" i="28"/>
  <c r="E29" i="28"/>
  <c r="E30" i="28"/>
  <c r="E22" i="28"/>
  <c r="E23" i="28"/>
  <c r="E24" i="28"/>
  <c r="E25" i="28"/>
  <c r="E21" i="28"/>
  <c r="C34" i="28"/>
  <c r="O3" i="28"/>
  <c r="N3" i="28"/>
  <c r="P6" i="28"/>
  <c r="P11" i="28"/>
  <c r="Q12" i="28"/>
  <c r="N10" i="27"/>
  <c r="M10" i="27"/>
  <c r="Q4" i="27"/>
  <c r="Q5" i="27"/>
  <c r="Q6" i="27"/>
  <c r="Q7" i="27"/>
  <c r="Q8" i="27"/>
  <c r="Q9" i="27"/>
  <c r="Q10" i="27"/>
  <c r="Q11" i="27"/>
  <c r="Q12" i="27"/>
  <c r="Q13" i="27"/>
  <c r="P4" i="27"/>
  <c r="P5" i="27"/>
  <c r="P6" i="27"/>
  <c r="P7" i="27"/>
  <c r="P8" i="27"/>
  <c r="P9" i="27"/>
  <c r="P10" i="27"/>
  <c r="P11" i="27"/>
  <c r="P12" i="27"/>
  <c r="P13" i="27"/>
  <c r="O3" i="27"/>
  <c r="N3" i="27"/>
  <c r="Q3" i="27"/>
  <c r="P3" i="27"/>
  <c r="I3" i="26"/>
  <c r="F30" i="26"/>
  <c r="E30" i="26"/>
  <c r="B48" i="25"/>
  <c r="A48" i="25"/>
  <c r="I48" i="48"/>
  <c r="I47" i="48"/>
  <c r="I46" i="48"/>
  <c r="I45" i="48"/>
  <c r="I44" i="48"/>
  <c r="I43" i="48"/>
  <c r="I42" i="48"/>
  <c r="I41" i="48"/>
  <c r="I40" i="48"/>
  <c r="I39" i="48"/>
  <c r="I38" i="48"/>
  <c r="I37" i="48"/>
  <c r="I36" i="48"/>
  <c r="I35" i="48"/>
  <c r="I34" i="48"/>
  <c r="I33" i="48"/>
  <c r="I32" i="48"/>
  <c r="I31" i="48"/>
  <c r="I30" i="48"/>
  <c r="I29" i="48"/>
  <c r="I28" i="48"/>
  <c r="I27" i="48"/>
  <c r="I26" i="48"/>
  <c r="I25" i="48"/>
  <c r="I24" i="48"/>
  <c r="I23" i="48"/>
  <c r="I22" i="48"/>
  <c r="I21" i="48"/>
  <c r="I20" i="48"/>
  <c r="I19" i="48"/>
  <c r="I18" i="48"/>
  <c r="I17" i="48"/>
  <c r="I16" i="48"/>
  <c r="I15" i="48"/>
  <c r="I14" i="48"/>
  <c r="I13" i="48"/>
  <c r="I12" i="48"/>
  <c r="I11" i="48"/>
  <c r="I10" i="48"/>
  <c r="I9" i="48"/>
  <c r="I8" i="48"/>
  <c r="I7" i="48"/>
  <c r="I6" i="48"/>
  <c r="I5" i="48"/>
  <c r="I4" i="48"/>
  <c r="I3" i="48"/>
  <c r="J17" i="47"/>
  <c r="J16" i="47"/>
  <c r="J15" i="47"/>
  <c r="J14" i="47"/>
  <c r="J13" i="47"/>
  <c r="J12" i="47"/>
  <c r="J11" i="47"/>
  <c r="J10" i="47"/>
  <c r="J9" i="47"/>
  <c r="J8" i="47"/>
  <c r="J7" i="47"/>
  <c r="J6" i="47"/>
  <c r="J5" i="47"/>
  <c r="J4" i="47"/>
  <c r="J3" i="47"/>
  <c r="P31" i="46"/>
  <c r="I30" i="46"/>
  <c r="Q30" i="46" s="1"/>
  <c r="I29" i="46"/>
  <c r="Q29" i="46" s="1"/>
  <c r="I28" i="46"/>
  <c r="Q28" i="46" s="1"/>
  <c r="I27" i="46"/>
  <c r="Q27" i="46" s="1"/>
  <c r="I26" i="46"/>
  <c r="Q26" i="46" s="1"/>
  <c r="I25" i="46"/>
  <c r="I24" i="46"/>
  <c r="I23" i="46"/>
  <c r="Q23" i="46" s="1"/>
  <c r="I22" i="46"/>
  <c r="Q22" i="46" s="1"/>
  <c r="I21" i="46"/>
  <c r="Q21" i="46" s="1"/>
  <c r="I20" i="46"/>
  <c r="Q20" i="46" s="1"/>
  <c r="I19" i="46"/>
  <c r="Q19" i="46" s="1"/>
  <c r="I18" i="46"/>
  <c r="Q18" i="46" s="1"/>
  <c r="I17" i="46"/>
  <c r="I16" i="46"/>
  <c r="I15" i="46"/>
  <c r="Q15" i="46" s="1"/>
  <c r="I14" i="46"/>
  <c r="Q14" i="46" s="1"/>
  <c r="I13" i="46"/>
  <c r="Q13" i="46" s="1"/>
  <c r="I12" i="46"/>
  <c r="Q12" i="46" s="1"/>
  <c r="I11" i="46"/>
  <c r="Q11" i="46" s="1"/>
  <c r="I10" i="46"/>
  <c r="Q10" i="46" s="1"/>
  <c r="K9" i="46"/>
  <c r="I9" i="46"/>
  <c r="I8" i="46"/>
  <c r="Q8" i="46" s="1"/>
  <c r="I7" i="46"/>
  <c r="Q7" i="46" s="1"/>
  <c r="I6" i="46"/>
  <c r="Q6" i="46" s="1"/>
  <c r="I5" i="46"/>
  <c r="Q5" i="46" s="1"/>
  <c r="I4" i="46"/>
  <c r="Q4" i="46" s="1"/>
  <c r="I3" i="46"/>
  <c r="P7" i="45" l="1"/>
  <c r="Q3" i="45"/>
  <c r="Q7" i="45"/>
  <c r="Q10" i="45"/>
  <c r="Q6" i="45"/>
  <c r="P10" i="45"/>
  <c r="P4" i="45"/>
  <c r="P8" i="45"/>
  <c r="P11" i="45"/>
  <c r="Q4" i="45"/>
  <c r="Q8" i="45"/>
  <c r="P6" i="45"/>
  <c r="Q11" i="45"/>
  <c r="P5" i="45"/>
  <c r="P9" i="45"/>
  <c r="P12" i="45"/>
  <c r="P4" i="44"/>
  <c r="P8" i="44"/>
  <c r="P11" i="44"/>
  <c r="P15" i="44"/>
  <c r="P5" i="44"/>
  <c r="P9" i="44"/>
  <c r="P12" i="44"/>
  <c r="P16" i="44"/>
  <c r="Q5" i="44"/>
  <c r="Q9" i="44"/>
  <c r="Q12" i="44"/>
  <c r="Q16" i="44"/>
  <c r="P6" i="44"/>
  <c r="P13" i="44"/>
  <c r="P17" i="44"/>
  <c r="P3" i="44"/>
  <c r="P7" i="44"/>
  <c r="P10" i="44"/>
  <c r="P14" i="44"/>
  <c r="P5" i="43"/>
  <c r="P9" i="43"/>
  <c r="P12" i="43"/>
  <c r="P16" i="43"/>
  <c r="P20" i="43"/>
  <c r="Q6" i="43"/>
  <c r="Q13" i="43"/>
  <c r="Q17" i="43"/>
  <c r="Q21" i="43"/>
  <c r="P3" i="43"/>
  <c r="P7" i="43"/>
  <c r="P10" i="43"/>
  <c r="P14" i="43"/>
  <c r="P18" i="43"/>
  <c r="Q4" i="43"/>
  <c r="Q8" i="43"/>
  <c r="Q11" i="43"/>
  <c r="Q15" i="43"/>
  <c r="Q19" i="43"/>
  <c r="Q6" i="42"/>
  <c r="P3" i="42"/>
  <c r="Q3" i="42"/>
  <c r="Q7" i="42"/>
  <c r="Q10" i="42"/>
  <c r="Q8" i="42"/>
  <c r="Q4" i="42"/>
  <c r="Q11" i="42"/>
  <c r="Q5" i="42"/>
  <c r="Q9" i="42"/>
  <c r="Q12" i="42"/>
  <c r="Q4" i="39"/>
  <c r="P3" i="39"/>
  <c r="A52" i="37"/>
  <c r="P3" i="33"/>
  <c r="Q3" i="33"/>
  <c r="Q5" i="30"/>
  <c r="Q13" i="30"/>
  <c r="Q7" i="30"/>
  <c r="Q8" i="30"/>
  <c r="Q11" i="30"/>
  <c r="Q4" i="30"/>
  <c r="Q6" i="30"/>
  <c r="Q14" i="30"/>
  <c r="Q15" i="30"/>
  <c r="Q12" i="30"/>
  <c r="Q9" i="30"/>
  <c r="Q10" i="30"/>
  <c r="O3" i="30"/>
  <c r="P3" i="28"/>
  <c r="P7" i="28"/>
  <c r="P10" i="28"/>
  <c r="Q3" i="28"/>
  <c r="Q7" i="28"/>
  <c r="Q10" i="28"/>
  <c r="P4" i="28"/>
  <c r="P8" i="28"/>
  <c r="Q8" i="28"/>
  <c r="P5" i="28"/>
  <c r="P9" i="28"/>
  <c r="P12" i="28"/>
  <c r="Q6" i="28"/>
  <c r="Q4" i="28"/>
  <c r="Q11" i="28"/>
  <c r="Q5" i="28"/>
  <c r="Q9" i="28"/>
  <c r="L6" i="48"/>
  <c r="L10" i="47"/>
  <c r="L6" i="46"/>
  <c r="L16" i="48"/>
  <c r="M16" i="48"/>
  <c r="M10" i="47"/>
  <c r="L6" i="47"/>
  <c r="M6" i="47"/>
  <c r="Q3" i="46"/>
  <c r="Q25" i="46"/>
  <c r="Q17" i="46"/>
  <c r="Q9" i="46"/>
  <c r="Q24" i="46"/>
  <c r="Q16" i="46"/>
  <c r="K6" i="48"/>
  <c r="K6" i="46"/>
  <c r="L9" i="46"/>
  <c r="I4" i="45"/>
  <c r="I5" i="45"/>
  <c r="I6" i="45"/>
  <c r="I7" i="45"/>
  <c r="I8" i="45"/>
  <c r="I9" i="45"/>
  <c r="I10" i="45"/>
  <c r="I11" i="45"/>
  <c r="I12" i="45"/>
  <c r="I3" i="45"/>
  <c r="I4" i="44"/>
  <c r="I5" i="44"/>
  <c r="I6" i="44"/>
  <c r="I7" i="44"/>
  <c r="I8" i="44"/>
  <c r="I9" i="44"/>
  <c r="I10" i="44"/>
  <c r="I11" i="44"/>
  <c r="I12" i="44"/>
  <c r="I13" i="44"/>
  <c r="I14" i="44"/>
  <c r="I15" i="44"/>
  <c r="I16" i="44"/>
  <c r="I17" i="44"/>
  <c r="I3" i="44"/>
  <c r="I4" i="43"/>
  <c r="I5" i="43"/>
  <c r="I6" i="43"/>
  <c r="I7" i="43"/>
  <c r="I8" i="43"/>
  <c r="I9" i="43"/>
  <c r="I10" i="43"/>
  <c r="I11" i="43"/>
  <c r="I12" i="43"/>
  <c r="I13" i="43"/>
  <c r="I14" i="43"/>
  <c r="I15" i="43"/>
  <c r="I16" i="43"/>
  <c r="I17" i="43"/>
  <c r="I18" i="43"/>
  <c r="I19" i="43"/>
  <c r="I20" i="43"/>
  <c r="I21" i="43"/>
  <c r="I22" i="43"/>
  <c r="I3" i="43"/>
  <c r="I4" i="42"/>
  <c r="I5" i="42"/>
  <c r="I6" i="42"/>
  <c r="I7" i="42"/>
  <c r="I8" i="42"/>
  <c r="I9" i="42"/>
  <c r="I10" i="42"/>
  <c r="I11" i="42"/>
  <c r="I12" i="42"/>
  <c r="I13" i="42"/>
  <c r="I14" i="42"/>
  <c r="I15" i="42"/>
  <c r="I16" i="42"/>
  <c r="I17" i="42"/>
  <c r="I18" i="42"/>
  <c r="I19" i="42"/>
  <c r="I20" i="42"/>
  <c r="I21" i="42"/>
  <c r="I22" i="42"/>
  <c r="I23" i="42"/>
  <c r="I3" i="42"/>
  <c r="I4" i="41"/>
  <c r="I5" i="41"/>
  <c r="I6" i="41"/>
  <c r="I7" i="41"/>
  <c r="I8" i="41"/>
  <c r="I9" i="41"/>
  <c r="I10" i="41"/>
  <c r="I11" i="41"/>
  <c r="I12" i="41"/>
  <c r="I13" i="41"/>
  <c r="I14" i="41"/>
  <c r="I15" i="41"/>
  <c r="I16" i="41"/>
  <c r="I17" i="41"/>
  <c r="I18" i="41"/>
  <c r="I19" i="41"/>
  <c r="I3" i="41"/>
  <c r="I4" i="40"/>
  <c r="I5" i="40"/>
  <c r="I6" i="40"/>
  <c r="I7" i="40"/>
  <c r="I8" i="40"/>
  <c r="I9" i="40"/>
  <c r="I10" i="40"/>
  <c r="I11" i="40"/>
  <c r="I12" i="40"/>
  <c r="I13" i="40"/>
  <c r="I14" i="40"/>
  <c r="I15" i="40"/>
  <c r="I16" i="40"/>
  <c r="I17" i="40"/>
  <c r="I18" i="40"/>
  <c r="I19" i="40"/>
  <c r="I20" i="40"/>
  <c r="I21" i="40"/>
  <c r="I22" i="40"/>
  <c r="I23" i="40"/>
  <c r="I3" i="40"/>
  <c r="I31" i="39"/>
  <c r="I30" i="39"/>
  <c r="I29" i="39"/>
  <c r="I28" i="39"/>
  <c r="I27" i="39"/>
  <c r="I26" i="39"/>
  <c r="I25" i="39"/>
  <c r="I24" i="39"/>
  <c r="I23" i="39"/>
  <c r="I22" i="39"/>
  <c r="I21" i="39"/>
  <c r="I20" i="39"/>
  <c r="I19" i="39"/>
  <c r="I18" i="39"/>
  <c r="I17" i="39"/>
  <c r="I16" i="39"/>
  <c r="I15" i="39"/>
  <c r="I14" i="39"/>
  <c r="I13" i="39"/>
  <c r="I12" i="39"/>
  <c r="I11" i="39"/>
  <c r="I10" i="39"/>
  <c r="I9" i="39"/>
  <c r="I8" i="39"/>
  <c r="I7" i="39"/>
  <c r="I6" i="39"/>
  <c r="I5" i="39"/>
  <c r="I4" i="39"/>
  <c r="I3" i="39"/>
  <c r="L6" i="39" s="1"/>
  <c r="I33" i="38"/>
  <c r="I32" i="38"/>
  <c r="I31" i="38"/>
  <c r="I30" i="38"/>
  <c r="I29" i="38"/>
  <c r="I28" i="38"/>
  <c r="I27" i="38"/>
  <c r="I26" i="38"/>
  <c r="I25" i="38"/>
  <c r="I24" i="38"/>
  <c r="I23" i="38"/>
  <c r="I22" i="38"/>
  <c r="I21" i="38"/>
  <c r="I20" i="38"/>
  <c r="I19" i="38"/>
  <c r="I18" i="38"/>
  <c r="I17" i="38"/>
  <c r="I16" i="38"/>
  <c r="I15" i="38"/>
  <c r="I14" i="38"/>
  <c r="I13" i="38"/>
  <c r="I12" i="38"/>
  <c r="I11" i="38"/>
  <c r="I10" i="38"/>
  <c r="I9" i="38"/>
  <c r="I8" i="38"/>
  <c r="I7" i="38"/>
  <c r="I6" i="38"/>
  <c r="I5" i="38"/>
  <c r="I4" i="38"/>
  <c r="I36" i="37"/>
  <c r="I35" i="37"/>
  <c r="I34" i="37"/>
  <c r="I33" i="37"/>
  <c r="I32" i="37"/>
  <c r="I31" i="37"/>
  <c r="I30" i="37"/>
  <c r="I29" i="37"/>
  <c r="I28" i="37"/>
  <c r="I27" i="37"/>
  <c r="I26" i="37"/>
  <c r="I25" i="37"/>
  <c r="I24" i="37"/>
  <c r="I23" i="37"/>
  <c r="I22" i="37"/>
  <c r="I21" i="37"/>
  <c r="I20" i="37"/>
  <c r="I19" i="37"/>
  <c r="I18" i="37"/>
  <c r="I17" i="37"/>
  <c r="I16" i="37"/>
  <c r="I15" i="37"/>
  <c r="I14" i="37"/>
  <c r="I13" i="37"/>
  <c r="I12" i="37"/>
  <c r="I11" i="37"/>
  <c r="I10" i="37"/>
  <c r="I9" i="37"/>
  <c r="I8" i="37"/>
  <c r="I7" i="37"/>
  <c r="I6" i="37"/>
  <c r="I5" i="37"/>
  <c r="I4" i="37"/>
  <c r="I50" i="36"/>
  <c r="I49" i="36"/>
  <c r="I48" i="36"/>
  <c r="I47" i="36"/>
  <c r="I46" i="36"/>
  <c r="I45" i="36"/>
  <c r="I44" i="36"/>
  <c r="I43" i="36"/>
  <c r="I42" i="36"/>
  <c r="I41" i="36"/>
  <c r="I40" i="36"/>
  <c r="I39" i="36"/>
  <c r="I38" i="36"/>
  <c r="I37" i="36"/>
  <c r="I36" i="36"/>
  <c r="I35" i="36"/>
  <c r="I34" i="36"/>
  <c r="I33" i="36"/>
  <c r="I32" i="36"/>
  <c r="I31" i="36"/>
  <c r="I30" i="36"/>
  <c r="I29" i="36"/>
  <c r="I28" i="36"/>
  <c r="I27" i="36"/>
  <c r="I26" i="36"/>
  <c r="I25" i="36"/>
  <c r="I24" i="36"/>
  <c r="I23" i="36"/>
  <c r="I22" i="36"/>
  <c r="I21" i="36"/>
  <c r="I20" i="36"/>
  <c r="I19" i="36"/>
  <c r="I18" i="36"/>
  <c r="I17" i="36"/>
  <c r="I16" i="36"/>
  <c r="I15" i="36"/>
  <c r="I14" i="36"/>
  <c r="I13" i="36"/>
  <c r="I12" i="36"/>
  <c r="I11" i="36"/>
  <c r="I10" i="36"/>
  <c r="I9" i="36"/>
  <c r="I8" i="36"/>
  <c r="I7" i="36"/>
  <c r="I6" i="36"/>
  <c r="I5" i="36"/>
  <c r="I4" i="36"/>
  <c r="I3" i="36"/>
  <c r="I14" i="34"/>
  <c r="I13" i="34"/>
  <c r="I12" i="34"/>
  <c r="I11" i="34"/>
  <c r="I10" i="34"/>
  <c r="I9" i="34"/>
  <c r="I8" i="34"/>
  <c r="I7" i="34"/>
  <c r="I6" i="34"/>
  <c r="I5" i="34"/>
  <c r="I4" i="34"/>
  <c r="I3" i="34"/>
  <c r="I19" i="33"/>
  <c r="I18" i="33"/>
  <c r="I17" i="33"/>
  <c r="I16" i="33"/>
  <c r="I15" i="33"/>
  <c r="I14" i="33"/>
  <c r="I13" i="33"/>
  <c r="I12" i="33"/>
  <c r="I11" i="33"/>
  <c r="I10" i="33"/>
  <c r="I9" i="33"/>
  <c r="I8" i="33"/>
  <c r="I7" i="33"/>
  <c r="I6" i="33"/>
  <c r="I5" i="33"/>
  <c r="I4" i="33"/>
  <c r="I3" i="33"/>
  <c r="I15" i="32"/>
  <c r="I14" i="32"/>
  <c r="I13" i="32"/>
  <c r="I12" i="32"/>
  <c r="I11" i="32"/>
  <c r="I10" i="32"/>
  <c r="I9" i="32"/>
  <c r="I8" i="32"/>
  <c r="I7" i="32"/>
  <c r="I6" i="32"/>
  <c r="I5" i="32"/>
  <c r="I4" i="32"/>
  <c r="I3" i="32"/>
  <c r="I15" i="31"/>
  <c r="I14" i="31"/>
  <c r="I13" i="31"/>
  <c r="L6" i="31" s="1"/>
  <c r="I12" i="31"/>
  <c r="I11" i="31"/>
  <c r="I10" i="31"/>
  <c r="I9" i="31"/>
  <c r="I8" i="31"/>
  <c r="I7" i="31"/>
  <c r="K6" i="31"/>
  <c r="I6" i="31"/>
  <c r="I5" i="31"/>
  <c r="I4" i="31"/>
  <c r="I3" i="31"/>
  <c r="I15" i="30"/>
  <c r="I14" i="30"/>
  <c r="I13" i="30"/>
  <c r="I12" i="30"/>
  <c r="I11" i="30"/>
  <c r="I10" i="30"/>
  <c r="I9" i="30"/>
  <c r="I8" i="30"/>
  <c r="I7" i="30"/>
  <c r="L6" i="30" s="1"/>
  <c r="I6" i="30"/>
  <c r="I5" i="30"/>
  <c r="I4" i="30"/>
  <c r="I3" i="30"/>
  <c r="I3" i="29"/>
  <c r="I12" i="28"/>
  <c r="I11" i="28"/>
  <c r="I10" i="28"/>
  <c r="I9" i="28"/>
  <c r="I8" i="28"/>
  <c r="I7" i="28"/>
  <c r="I6" i="28"/>
  <c r="I5" i="28"/>
  <c r="I4" i="28"/>
  <c r="I3" i="28"/>
  <c r="I13" i="27"/>
  <c r="I12" i="27"/>
  <c r="I11" i="27"/>
  <c r="I10" i="27"/>
  <c r="I9" i="27"/>
  <c r="I8" i="27"/>
  <c r="I7" i="27"/>
  <c r="I6" i="27"/>
  <c r="I5" i="27"/>
  <c r="I4" i="27"/>
  <c r="I3" i="27"/>
  <c r="I10" i="26"/>
  <c r="I9" i="26"/>
  <c r="I8" i="26"/>
  <c r="I7" i="26"/>
  <c r="I6" i="26"/>
  <c r="I5" i="26"/>
  <c r="I4" i="26"/>
  <c r="L6" i="26" s="1"/>
  <c r="I26" i="25"/>
  <c r="I25" i="25"/>
  <c r="I24" i="25"/>
  <c r="I23" i="25"/>
  <c r="I22" i="25"/>
  <c r="I21" i="25"/>
  <c r="I20" i="25"/>
  <c r="I19" i="25"/>
  <c r="I18" i="25"/>
  <c r="I17" i="25"/>
  <c r="I16" i="25"/>
  <c r="I15" i="25"/>
  <c r="I14" i="25"/>
  <c r="I13" i="25"/>
  <c r="I12" i="25"/>
  <c r="I11" i="25"/>
  <c r="I10" i="25"/>
  <c r="I9" i="25"/>
  <c r="I8" i="25"/>
  <c r="I7" i="25"/>
  <c r="I6" i="25"/>
  <c r="I5" i="25"/>
  <c r="I4" i="25"/>
  <c r="I3" i="25"/>
  <c r="I7" i="12"/>
  <c r="I6" i="12"/>
  <c r="I5" i="12"/>
  <c r="I4" i="12"/>
  <c r="I3" i="12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  <c r="I5" i="11"/>
  <c r="I4" i="11"/>
  <c r="I3" i="11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6" i="10"/>
  <c r="I5" i="10"/>
  <c r="I4" i="10"/>
  <c r="I3" i="10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I4" i="9"/>
  <c r="I3" i="9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I3" i="7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" i="6"/>
  <c r="I3" i="6"/>
  <c r="L6" i="41" l="1"/>
  <c r="L6" i="40"/>
  <c r="K6" i="39"/>
  <c r="L6" i="38"/>
  <c r="P3" i="37"/>
  <c r="Q3" i="37"/>
  <c r="L6" i="36"/>
  <c r="L6" i="34"/>
  <c r="K6" i="34"/>
  <c r="L6" i="33"/>
  <c r="L6" i="32"/>
  <c r="N10" i="32"/>
  <c r="P9" i="30"/>
  <c r="P11" i="30"/>
  <c r="P12" i="30"/>
  <c r="P15" i="30"/>
  <c r="P8" i="30"/>
  <c r="P10" i="30"/>
  <c r="P4" i="30"/>
  <c r="P7" i="30"/>
  <c r="P5" i="30"/>
  <c r="P13" i="30"/>
  <c r="P6" i="30"/>
  <c r="P14" i="30"/>
  <c r="K6" i="28"/>
  <c r="L6" i="27"/>
  <c r="K6" i="42"/>
  <c r="L6" i="43"/>
  <c r="L6" i="44"/>
  <c r="L6" i="45"/>
  <c r="K6" i="45"/>
  <c r="K6" i="44"/>
  <c r="K6" i="43"/>
  <c r="L6" i="42"/>
  <c r="K6" i="41"/>
  <c r="K6" i="40"/>
  <c r="K6" i="36"/>
  <c r="K6" i="33"/>
  <c r="K6" i="32"/>
  <c r="L6" i="28"/>
  <c r="K6" i="27"/>
  <c r="K6" i="26"/>
  <c r="E22" i="26" s="1"/>
  <c r="F22" i="26" s="1"/>
  <c r="G22" i="26" s="1"/>
  <c r="N10" i="26"/>
  <c r="M10" i="26"/>
  <c r="C28" i="26"/>
  <c r="N10" i="25"/>
  <c r="B40" i="25"/>
  <c r="M10" i="25"/>
  <c r="K6" i="25"/>
  <c r="L6" i="25"/>
  <c r="K5" i="12"/>
  <c r="L5" i="12"/>
  <c r="K12" i="11"/>
  <c r="L5" i="11"/>
  <c r="K5" i="11"/>
  <c r="L12" i="11"/>
  <c r="K5" i="10"/>
  <c r="K13" i="10"/>
  <c r="L13" i="10"/>
  <c r="L5" i="10"/>
  <c r="K5" i="9"/>
  <c r="L5" i="9"/>
  <c r="N3" i="9" s="1"/>
  <c r="Q10" i="9" s="1"/>
  <c r="L12" i="9"/>
  <c r="K12" i="9"/>
  <c r="L5" i="7"/>
  <c r="K12" i="7"/>
  <c r="L12" i="7"/>
  <c r="K5" i="7"/>
  <c r="L13" i="6"/>
  <c r="K13" i="6"/>
  <c r="L6" i="6"/>
  <c r="K6" i="6"/>
  <c r="O3" i="48"/>
  <c r="N3" i="48"/>
  <c r="P3" i="47"/>
  <c r="O3" i="47"/>
  <c r="N3" i="46"/>
  <c r="O3" i="46"/>
  <c r="O3" i="40" l="1"/>
  <c r="N3" i="38"/>
  <c r="O3" i="38"/>
  <c r="O3" i="36"/>
  <c r="N3" i="36"/>
  <c r="Q3" i="31"/>
  <c r="Q6" i="31"/>
  <c r="P3" i="31"/>
  <c r="Q7" i="31"/>
  <c r="Q5" i="31"/>
  <c r="Q4" i="31"/>
  <c r="E21" i="26"/>
  <c r="F21" i="26" s="1"/>
  <c r="G21" i="26" s="1"/>
  <c r="E19" i="26"/>
  <c r="F19" i="26" s="1"/>
  <c r="G19" i="26" s="1"/>
  <c r="E26" i="26"/>
  <c r="F26" i="26" s="1"/>
  <c r="G26" i="26" s="1"/>
  <c r="E24" i="26"/>
  <c r="F24" i="26" s="1"/>
  <c r="G24" i="26" s="1"/>
  <c r="N3" i="26"/>
  <c r="Q6" i="26" s="1"/>
  <c r="E20" i="26"/>
  <c r="F20" i="26" s="1"/>
  <c r="G20" i="26" s="1"/>
  <c r="O3" i="26"/>
  <c r="P5" i="26" s="1"/>
  <c r="E25" i="26"/>
  <c r="F25" i="26" s="1"/>
  <c r="G25" i="26" s="1"/>
  <c r="E23" i="26"/>
  <c r="F23" i="26" s="1"/>
  <c r="G23" i="26" s="1"/>
  <c r="Q3" i="26"/>
  <c r="Q4" i="26"/>
  <c r="Q10" i="26"/>
  <c r="E40" i="25"/>
  <c r="F40" i="25" s="1"/>
  <c r="G40" i="25" s="1"/>
  <c r="E48" i="25"/>
  <c r="F48" i="25" s="1"/>
  <c r="G48" i="25" s="1"/>
  <c r="E56" i="25"/>
  <c r="F56" i="25" s="1"/>
  <c r="G56" i="25" s="1"/>
  <c r="N3" i="25"/>
  <c r="E42" i="25"/>
  <c r="F42" i="25" s="1"/>
  <c r="G42" i="25" s="1"/>
  <c r="E58" i="25"/>
  <c r="F58" i="25" s="1"/>
  <c r="G58" i="25" s="1"/>
  <c r="E54" i="25"/>
  <c r="F54" i="25" s="1"/>
  <c r="G54" i="25" s="1"/>
  <c r="E55" i="25"/>
  <c r="F55" i="25" s="1"/>
  <c r="G55" i="25" s="1"/>
  <c r="E41" i="25"/>
  <c r="F41" i="25" s="1"/>
  <c r="G41" i="25" s="1"/>
  <c r="E49" i="25"/>
  <c r="F49" i="25" s="1"/>
  <c r="G49" i="25" s="1"/>
  <c r="E57" i="25"/>
  <c r="F57" i="25" s="1"/>
  <c r="G57" i="25" s="1"/>
  <c r="E50" i="25"/>
  <c r="F50" i="25" s="1"/>
  <c r="G50" i="25" s="1"/>
  <c r="E46" i="25"/>
  <c r="F46" i="25" s="1"/>
  <c r="G46" i="25" s="1"/>
  <c r="E47" i="25"/>
  <c r="F47" i="25" s="1"/>
  <c r="G47" i="25" s="1"/>
  <c r="E43" i="25"/>
  <c r="F43" i="25" s="1"/>
  <c r="G43" i="25" s="1"/>
  <c r="E51" i="25"/>
  <c r="F51" i="25" s="1"/>
  <c r="G51" i="25" s="1"/>
  <c r="E45" i="25"/>
  <c r="F45" i="25" s="1"/>
  <c r="G45" i="25" s="1"/>
  <c r="O3" i="25"/>
  <c r="E36" i="25"/>
  <c r="F36" i="25" s="1"/>
  <c r="G36" i="25" s="1"/>
  <c r="E44" i="25"/>
  <c r="F44" i="25" s="1"/>
  <c r="G44" i="25" s="1"/>
  <c r="E52" i="25"/>
  <c r="F52" i="25" s="1"/>
  <c r="G52" i="25" s="1"/>
  <c r="E35" i="25"/>
  <c r="F35" i="25" s="1"/>
  <c r="G35" i="25" s="1"/>
  <c r="E37" i="25"/>
  <c r="F37" i="25" s="1"/>
  <c r="G37" i="25" s="1"/>
  <c r="E53" i="25"/>
  <c r="F53" i="25" s="1"/>
  <c r="G53" i="25" s="1"/>
  <c r="E38" i="25"/>
  <c r="F38" i="25" s="1"/>
  <c r="G38" i="25" s="1"/>
  <c r="E39" i="25"/>
  <c r="F39" i="25" s="1"/>
  <c r="G39" i="25" s="1"/>
  <c r="O3" i="12"/>
  <c r="N3" i="12"/>
  <c r="N3" i="11"/>
  <c r="O3" i="11"/>
  <c r="O3" i="10"/>
  <c r="N3" i="10"/>
  <c r="Q9" i="9"/>
  <c r="Q13" i="9"/>
  <c r="Q7" i="9"/>
  <c r="Q4" i="9"/>
  <c r="Q17" i="9"/>
  <c r="Q18" i="9"/>
  <c r="Q3" i="9"/>
  <c r="Q5" i="9"/>
  <c r="Q15" i="9"/>
  <c r="Q8" i="9"/>
  <c r="Q12" i="9"/>
  <c r="Q16" i="9"/>
  <c r="Q14" i="9"/>
  <c r="Q6" i="9"/>
  <c r="O3" i="9"/>
  <c r="Q11" i="9"/>
  <c r="O3" i="7"/>
  <c r="N3" i="7"/>
  <c r="N3" i="6"/>
  <c r="O3" i="6"/>
  <c r="Q6" i="48"/>
  <c r="Q14" i="48"/>
  <c r="Q22" i="48"/>
  <c r="Q30" i="48"/>
  <c r="Q38" i="48"/>
  <c r="Q46" i="48"/>
  <c r="Q23" i="48"/>
  <c r="Q47" i="48"/>
  <c r="Q7" i="48"/>
  <c r="Q39" i="48"/>
  <c r="Q15" i="48"/>
  <c r="Q31" i="48"/>
  <c r="Q40" i="48"/>
  <c r="Q10" i="48"/>
  <c r="Q17" i="48"/>
  <c r="Q45" i="48"/>
  <c r="Q28" i="48"/>
  <c r="Q19" i="48"/>
  <c r="Q48" i="48"/>
  <c r="Q18" i="48"/>
  <c r="Q33" i="48"/>
  <c r="Q37" i="48"/>
  <c r="Q20" i="48"/>
  <c r="Q26" i="48"/>
  <c r="Q29" i="48"/>
  <c r="Q12" i="48"/>
  <c r="Q16" i="48"/>
  <c r="Q5" i="48"/>
  <c r="Q41" i="48"/>
  <c r="Q34" i="48"/>
  <c r="Q21" i="48"/>
  <c r="Q4" i="48"/>
  <c r="Q3" i="48"/>
  <c r="Q43" i="48"/>
  <c r="Q42" i="48"/>
  <c r="Q13" i="48"/>
  <c r="Q11" i="48"/>
  <c r="Q24" i="48"/>
  <c r="Q9" i="48"/>
  <c r="Q44" i="48"/>
  <c r="Q35" i="48"/>
  <c r="Q32" i="48"/>
  <c r="Q25" i="48"/>
  <c r="Q8" i="48"/>
  <c r="Q36" i="48"/>
  <c r="Q27" i="48"/>
  <c r="P9" i="48"/>
  <c r="P17" i="48"/>
  <c r="P25" i="48"/>
  <c r="P33" i="48"/>
  <c r="P41" i="48"/>
  <c r="P34" i="48"/>
  <c r="P18" i="48"/>
  <c r="P14" i="48"/>
  <c r="P30" i="48"/>
  <c r="P46" i="48"/>
  <c r="P42" i="48"/>
  <c r="P6" i="48"/>
  <c r="P22" i="48"/>
  <c r="P38" i="48"/>
  <c r="P10" i="48"/>
  <c r="P8" i="48"/>
  <c r="P16" i="48"/>
  <c r="P24" i="48"/>
  <c r="P32" i="48"/>
  <c r="P40" i="48"/>
  <c r="P48" i="48"/>
  <c r="P26" i="48"/>
  <c r="P4" i="48"/>
  <c r="P21" i="48"/>
  <c r="P12" i="48"/>
  <c r="P29" i="48"/>
  <c r="P15" i="48"/>
  <c r="P35" i="48"/>
  <c r="P20" i="48"/>
  <c r="P37" i="48"/>
  <c r="P23" i="48"/>
  <c r="P11" i="48"/>
  <c r="P28" i="48"/>
  <c r="P45" i="48"/>
  <c r="P19" i="48"/>
  <c r="P47" i="48"/>
  <c r="P36" i="48"/>
  <c r="P7" i="48"/>
  <c r="P31" i="48"/>
  <c r="P27" i="48"/>
  <c r="P44" i="48"/>
  <c r="P5" i="48"/>
  <c r="P39" i="48"/>
  <c r="P43" i="48"/>
  <c r="P13" i="48"/>
  <c r="P3" i="48"/>
  <c r="Q12" i="47"/>
  <c r="Q11" i="47"/>
  <c r="Q4" i="47"/>
  <c r="Q3" i="47"/>
  <c r="Q15" i="47"/>
  <c r="Q5" i="47"/>
  <c r="Q14" i="47"/>
  <c r="Q8" i="47"/>
  <c r="Q9" i="47"/>
  <c r="Q17" i="47"/>
  <c r="Q10" i="47"/>
  <c r="Q16" i="47"/>
  <c r="Q6" i="47"/>
  <c r="Q7" i="47"/>
  <c r="Q13" i="47"/>
  <c r="R7" i="47"/>
  <c r="R15" i="47"/>
  <c r="R9" i="47"/>
  <c r="R17" i="47"/>
  <c r="R4" i="47"/>
  <c r="R11" i="47"/>
  <c r="R5" i="47"/>
  <c r="R16" i="47"/>
  <c r="R13" i="47"/>
  <c r="R8" i="47"/>
  <c r="R6" i="47"/>
  <c r="R3" i="47"/>
  <c r="R12" i="47"/>
  <c r="R10" i="47"/>
  <c r="R14" i="47"/>
  <c r="P3" i="46"/>
  <c r="P4" i="46"/>
  <c r="P8" i="46"/>
  <c r="P12" i="46"/>
  <c r="P20" i="46"/>
  <c r="P28" i="46"/>
  <c r="P6" i="46"/>
  <c r="P22" i="46"/>
  <c r="P30" i="46"/>
  <c r="P10" i="46"/>
  <c r="P26" i="46"/>
  <c r="P18" i="46"/>
  <c r="P14" i="46"/>
  <c r="P7" i="46"/>
  <c r="P11" i="46"/>
  <c r="P15" i="46"/>
  <c r="P19" i="46"/>
  <c r="P23" i="46"/>
  <c r="P27" i="46"/>
  <c r="P16" i="46"/>
  <c r="P13" i="46"/>
  <c r="P25" i="46"/>
  <c r="P9" i="46"/>
  <c r="P24" i="46"/>
  <c r="P5" i="46"/>
  <c r="P17" i="46"/>
  <c r="P29" i="46"/>
  <c r="P21" i="46"/>
  <c r="Q3" i="41" l="1"/>
  <c r="P3" i="41"/>
  <c r="Q3" i="40"/>
  <c r="P3" i="40"/>
  <c r="Q3" i="38"/>
  <c r="P3" i="38"/>
  <c r="P8" i="36"/>
  <c r="P16" i="36"/>
  <c r="P24" i="36"/>
  <c r="P32" i="36"/>
  <c r="P40" i="36"/>
  <c r="P48" i="36"/>
  <c r="P56" i="36"/>
  <c r="P64" i="36"/>
  <c r="P72" i="36"/>
  <c r="P9" i="36"/>
  <c r="P17" i="36"/>
  <c r="P25" i="36"/>
  <c r="P33" i="36"/>
  <c r="P41" i="36"/>
  <c r="P49" i="36"/>
  <c r="P57" i="36"/>
  <c r="P65" i="36"/>
  <c r="P73" i="36"/>
  <c r="P10" i="36"/>
  <c r="P18" i="36"/>
  <c r="P26" i="36"/>
  <c r="P34" i="36"/>
  <c r="P42" i="36"/>
  <c r="P50" i="36"/>
  <c r="P58" i="36"/>
  <c r="P66" i="36"/>
  <c r="P74" i="36"/>
  <c r="P11" i="36"/>
  <c r="P19" i="36"/>
  <c r="P27" i="36"/>
  <c r="P35" i="36"/>
  <c r="P43" i="36"/>
  <c r="P51" i="36"/>
  <c r="P59" i="36"/>
  <c r="P67" i="36"/>
  <c r="P75" i="36"/>
  <c r="P4" i="36"/>
  <c r="P12" i="36"/>
  <c r="P20" i="36"/>
  <c r="P28" i="36"/>
  <c r="P36" i="36"/>
  <c r="P44" i="36"/>
  <c r="P60" i="36"/>
  <c r="P68" i="36"/>
  <c r="P76" i="36"/>
  <c r="P5" i="36"/>
  <c r="P13" i="36"/>
  <c r="P21" i="36"/>
  <c r="P29" i="36"/>
  <c r="P37" i="36"/>
  <c r="P45" i="36"/>
  <c r="P53" i="36"/>
  <c r="P61" i="36"/>
  <c r="P69" i="36"/>
  <c r="P77" i="36"/>
  <c r="P47" i="36"/>
  <c r="P71" i="36"/>
  <c r="P6" i="36"/>
  <c r="P14" i="36"/>
  <c r="P22" i="36"/>
  <c r="P30" i="36"/>
  <c r="P38" i="36"/>
  <c r="P46" i="36"/>
  <c r="P54" i="36"/>
  <c r="P62" i="36"/>
  <c r="P70" i="36"/>
  <c r="P78" i="36"/>
  <c r="P7" i="36"/>
  <c r="P15" i="36"/>
  <c r="P23" i="36"/>
  <c r="P31" i="36"/>
  <c r="P39" i="36"/>
  <c r="P55" i="36"/>
  <c r="P63" i="36"/>
  <c r="P79" i="36"/>
  <c r="P52" i="36"/>
  <c r="Q4" i="36"/>
  <c r="Q12" i="36"/>
  <c r="Q20" i="36"/>
  <c r="Q28" i="36"/>
  <c r="Q36" i="36"/>
  <c r="Q44" i="36"/>
  <c r="Q60" i="36"/>
  <c r="Q68" i="36"/>
  <c r="Q76" i="36"/>
  <c r="Q5" i="36"/>
  <c r="Q13" i="36"/>
  <c r="Q21" i="36"/>
  <c r="Q29" i="36"/>
  <c r="Q37" i="36"/>
  <c r="Q45" i="36"/>
  <c r="Q53" i="36"/>
  <c r="Q61" i="36"/>
  <c r="Q69" i="36"/>
  <c r="Q77" i="36"/>
  <c r="Q6" i="36"/>
  <c r="Q14" i="36"/>
  <c r="Q22" i="36"/>
  <c r="Q30" i="36"/>
  <c r="Q38" i="36"/>
  <c r="Q46" i="36"/>
  <c r="Q54" i="36"/>
  <c r="Q62" i="36"/>
  <c r="Q70" i="36"/>
  <c r="Q78" i="36"/>
  <c r="Q7" i="36"/>
  <c r="Q15" i="36"/>
  <c r="Q23" i="36"/>
  <c r="Q31" i="36"/>
  <c r="Q39" i="36"/>
  <c r="Q47" i="36"/>
  <c r="Q55" i="36"/>
  <c r="Q63" i="36"/>
  <c r="Q71" i="36"/>
  <c r="Q79" i="36"/>
  <c r="Q8" i="36"/>
  <c r="Q16" i="36"/>
  <c r="Q24" i="36"/>
  <c r="Q32" i="36"/>
  <c r="Q40" i="36"/>
  <c r="Q48" i="36"/>
  <c r="Q56" i="36"/>
  <c r="Q64" i="36"/>
  <c r="Q72" i="36"/>
  <c r="Q9" i="36"/>
  <c r="Q17" i="36"/>
  <c r="Q25" i="36"/>
  <c r="Q33" i="36"/>
  <c r="Q41" i="36"/>
  <c r="Q49" i="36"/>
  <c r="Q57" i="36"/>
  <c r="Q65" i="36"/>
  <c r="Q73" i="36"/>
  <c r="Q67" i="36"/>
  <c r="Q10" i="36"/>
  <c r="Q18" i="36"/>
  <c r="Q26" i="36"/>
  <c r="Q34" i="36"/>
  <c r="Q42" i="36"/>
  <c r="Q50" i="36"/>
  <c r="Q58" i="36"/>
  <c r="Q66" i="36"/>
  <c r="Q74" i="36"/>
  <c r="Q11" i="36"/>
  <c r="Q19" i="36"/>
  <c r="Q27" i="36"/>
  <c r="Q35" i="36"/>
  <c r="Q43" i="36"/>
  <c r="Q51" i="36"/>
  <c r="Q59" i="36"/>
  <c r="Q75" i="36"/>
  <c r="Q52" i="36"/>
  <c r="P3" i="36"/>
  <c r="Q3" i="36"/>
  <c r="P3" i="34"/>
  <c r="Q3" i="34"/>
  <c r="Q14" i="32"/>
  <c r="Q3" i="32"/>
  <c r="Q5" i="32"/>
  <c r="Q11" i="32"/>
  <c r="Q15" i="32"/>
  <c r="Q7" i="32"/>
  <c r="Q9" i="32"/>
  <c r="Q12" i="32"/>
  <c r="Q10" i="32"/>
  <c r="Q4" i="32"/>
  <c r="Q13" i="32"/>
  <c r="Q8" i="32"/>
  <c r="Q6" i="32"/>
  <c r="P3" i="32"/>
  <c r="Q3" i="30"/>
  <c r="P3" i="30"/>
  <c r="Q8" i="26"/>
  <c r="Q5" i="26"/>
  <c r="Q7" i="26"/>
  <c r="P8" i="26"/>
  <c r="P10" i="26"/>
  <c r="Q9" i="26"/>
  <c r="P3" i="26"/>
  <c r="P9" i="26"/>
  <c r="P7" i="26"/>
  <c r="P6" i="26"/>
  <c r="P4" i="26"/>
  <c r="Q18" i="25"/>
  <c r="Q21" i="25"/>
  <c r="Q7" i="25"/>
  <c r="Q25" i="25"/>
  <c r="Q19" i="25"/>
  <c r="Q12" i="25"/>
  <c r="Q5" i="25"/>
  <c r="Q26" i="25"/>
  <c r="Q15" i="25"/>
  <c r="Q22" i="25"/>
  <c r="Q8" i="25"/>
  <c r="Q17" i="25"/>
  <c r="Q3" i="25"/>
  <c r="Q20" i="25"/>
  <c r="Q13" i="25"/>
  <c r="Q4" i="25"/>
  <c r="Q9" i="25"/>
  <c r="Q14" i="25"/>
  <c r="Q23" i="25"/>
  <c r="Q16" i="25"/>
  <c r="Q10" i="25"/>
  <c r="Q24" i="25"/>
  <c r="Q11" i="25"/>
  <c r="Q6" i="25"/>
  <c r="P25" i="25"/>
  <c r="P11" i="25"/>
  <c r="P12" i="25"/>
  <c r="P6" i="25"/>
  <c r="P26" i="25"/>
  <c r="P21" i="25"/>
  <c r="P15" i="25"/>
  <c r="P8" i="25"/>
  <c r="P19" i="25"/>
  <c r="P20" i="25"/>
  <c r="P4" i="25"/>
  <c r="P14" i="25"/>
  <c r="P23" i="25"/>
  <c r="P16" i="25"/>
  <c r="P17" i="25"/>
  <c r="P3" i="25"/>
  <c r="P10" i="25"/>
  <c r="P5" i="25"/>
  <c r="P9" i="25"/>
  <c r="P22" i="25"/>
  <c r="P24" i="25"/>
  <c r="P18" i="25"/>
  <c r="P13" i="25"/>
  <c r="P7" i="25"/>
  <c r="Q4" i="12"/>
  <c r="Q6" i="12"/>
  <c r="Q3" i="12"/>
  <c r="Q5" i="12"/>
  <c r="Q7" i="12"/>
  <c r="P3" i="12"/>
  <c r="P6" i="12"/>
  <c r="P4" i="12"/>
  <c r="P5" i="12"/>
  <c r="P7" i="12"/>
  <c r="Q40" i="11"/>
  <c r="Q41" i="11"/>
  <c r="Q34" i="11"/>
  <c r="Q12" i="11"/>
  <c r="Q45" i="11"/>
  <c r="Q30" i="11"/>
  <c r="Q9" i="11"/>
  <c r="Q6" i="11"/>
  <c r="Q7" i="11"/>
  <c r="Q48" i="11"/>
  <c r="Q28" i="11"/>
  <c r="Q35" i="11"/>
  <c r="Q23" i="11"/>
  <c r="Q11" i="11"/>
  <c r="Q43" i="11"/>
  <c r="Q20" i="11"/>
  <c r="Q37" i="11"/>
  <c r="Q31" i="11"/>
  <c r="Q8" i="11"/>
  <c r="Q10" i="11"/>
  <c r="Q42" i="11"/>
  <c r="Q44" i="11"/>
  <c r="Q38" i="11"/>
  <c r="Q19" i="11"/>
  <c r="Q36" i="11"/>
  <c r="Q39" i="11"/>
  <c r="Q4" i="11"/>
  <c r="Q32" i="11"/>
  <c r="Q25" i="11"/>
  <c r="Q18" i="11"/>
  <c r="Q50" i="11"/>
  <c r="Q24" i="11"/>
  <c r="Q5" i="11"/>
  <c r="Q14" i="11"/>
  <c r="Q46" i="11"/>
  <c r="Q27" i="11"/>
  <c r="Q3" i="11"/>
  <c r="Q13" i="11"/>
  <c r="Q15" i="11"/>
  <c r="Q47" i="11"/>
  <c r="Q17" i="11"/>
  <c r="Q16" i="11"/>
  <c r="Q33" i="11"/>
  <c r="Q26" i="11"/>
  <c r="Q21" i="11"/>
  <c r="Q22" i="11"/>
  <c r="Q29" i="11"/>
  <c r="Q49" i="11"/>
  <c r="P35" i="11"/>
  <c r="P20" i="11"/>
  <c r="P37" i="11"/>
  <c r="P31" i="11"/>
  <c r="P8" i="11"/>
  <c r="P7" i="11"/>
  <c r="P18" i="11"/>
  <c r="P24" i="11"/>
  <c r="P14" i="11"/>
  <c r="P23" i="11"/>
  <c r="P49" i="11"/>
  <c r="P41" i="11"/>
  <c r="P30" i="11"/>
  <c r="P9" i="11"/>
  <c r="P10" i="11"/>
  <c r="P42" i="11"/>
  <c r="P44" i="11"/>
  <c r="P6" i="11"/>
  <c r="P38" i="11"/>
  <c r="P11" i="11"/>
  <c r="P43" i="11"/>
  <c r="P36" i="11"/>
  <c r="P39" i="11"/>
  <c r="P48" i="11"/>
  <c r="P25" i="11"/>
  <c r="P50" i="11"/>
  <c r="P5" i="11"/>
  <c r="P46" i="11"/>
  <c r="P40" i="11"/>
  <c r="P12" i="11"/>
  <c r="P19" i="11"/>
  <c r="P13" i="11"/>
  <c r="P15" i="11"/>
  <c r="P47" i="11"/>
  <c r="P17" i="11"/>
  <c r="P16" i="11"/>
  <c r="P33" i="11"/>
  <c r="P26" i="11"/>
  <c r="P28" i="11"/>
  <c r="P21" i="11"/>
  <c r="P22" i="11"/>
  <c r="P27" i="11"/>
  <c r="P4" i="11"/>
  <c r="P29" i="11"/>
  <c r="P32" i="11"/>
  <c r="P3" i="11"/>
  <c r="P34" i="11"/>
  <c r="P45" i="11"/>
  <c r="P11" i="10"/>
  <c r="P5" i="10"/>
  <c r="P12" i="10"/>
  <c r="P7" i="10"/>
  <c r="P8" i="10"/>
  <c r="P24" i="10"/>
  <c r="P17" i="10"/>
  <c r="P4" i="10"/>
  <c r="P22" i="10"/>
  <c r="P19" i="10"/>
  <c r="P25" i="10"/>
  <c r="P13" i="10"/>
  <c r="P10" i="10"/>
  <c r="P14" i="10"/>
  <c r="P21" i="10"/>
  <c r="P3" i="10"/>
  <c r="P6" i="10"/>
  <c r="P15" i="10"/>
  <c r="P16" i="10"/>
  <c r="P9" i="10"/>
  <c r="P18" i="10"/>
  <c r="P20" i="10"/>
  <c r="P23" i="10"/>
  <c r="P26" i="10"/>
  <c r="Q14" i="10"/>
  <c r="Q23" i="10"/>
  <c r="Q24" i="10"/>
  <c r="Q17" i="10"/>
  <c r="Q26" i="10"/>
  <c r="Q4" i="10"/>
  <c r="Q22" i="10"/>
  <c r="Q19" i="10"/>
  <c r="Q25" i="10"/>
  <c r="Q5" i="10"/>
  <c r="Q13" i="10"/>
  <c r="Q21" i="10"/>
  <c r="Q12" i="10"/>
  <c r="Q7" i="10"/>
  <c r="Q8" i="10"/>
  <c r="Q10" i="10"/>
  <c r="Q20" i="10"/>
  <c r="Q3" i="10"/>
  <c r="Q6" i="10"/>
  <c r="Q15" i="10"/>
  <c r="Q16" i="10"/>
  <c r="Q9" i="10"/>
  <c r="Q18" i="10"/>
  <c r="Q11" i="10"/>
  <c r="P12" i="9"/>
  <c r="P8" i="9"/>
  <c r="P16" i="9"/>
  <c r="P6" i="9"/>
  <c r="P11" i="9"/>
  <c r="P3" i="9"/>
  <c r="P9" i="9"/>
  <c r="P14" i="9"/>
  <c r="P15" i="9"/>
  <c r="P18" i="9"/>
  <c r="P7" i="9"/>
  <c r="P13" i="9"/>
  <c r="P5" i="9"/>
  <c r="P10" i="9"/>
  <c r="P4" i="9"/>
  <c r="P17" i="9"/>
  <c r="Q13" i="7"/>
  <c r="Q15" i="7"/>
  <c r="Q5" i="7"/>
  <c r="Q11" i="7"/>
  <c r="Q3" i="7"/>
  <c r="Q19" i="7"/>
  <c r="Q20" i="7"/>
  <c r="Q8" i="7"/>
  <c r="Q16" i="7"/>
  <c r="Q4" i="7"/>
  <c r="Q18" i="7"/>
  <c r="Q6" i="7"/>
  <c r="Q14" i="7"/>
  <c r="Q12" i="7"/>
  <c r="Q7" i="7"/>
  <c r="Q9" i="7"/>
  <c r="Q10" i="7"/>
  <c r="Q17" i="7"/>
  <c r="P3" i="7"/>
  <c r="P19" i="7"/>
  <c r="P9" i="7"/>
  <c r="P18" i="7"/>
  <c r="P13" i="7"/>
  <c r="P15" i="7"/>
  <c r="P5" i="7"/>
  <c r="P7" i="7"/>
  <c r="P6" i="7"/>
  <c r="P4" i="7"/>
  <c r="P10" i="7"/>
  <c r="P12" i="7"/>
  <c r="P17" i="7"/>
  <c r="P8" i="7"/>
  <c r="P16" i="7"/>
  <c r="P11" i="7"/>
  <c r="P20" i="7"/>
  <c r="P14" i="7"/>
  <c r="P13" i="6"/>
  <c r="P31" i="6"/>
  <c r="P9" i="6"/>
  <c r="P27" i="6"/>
  <c r="P29" i="6"/>
  <c r="P11" i="6"/>
  <c r="P16" i="6"/>
  <c r="P14" i="6"/>
  <c r="P20" i="6"/>
  <c r="P30" i="6"/>
  <c r="P32" i="6"/>
  <c r="P17" i="6"/>
  <c r="P18" i="6"/>
  <c r="P6" i="6"/>
  <c r="P21" i="6"/>
  <c r="P7" i="6"/>
  <c r="P3" i="6"/>
  <c r="P15" i="6"/>
  <c r="P28" i="6"/>
  <c r="P8" i="6"/>
  <c r="P4" i="6"/>
  <c r="P25" i="6"/>
  <c r="P26" i="6"/>
  <c r="P22" i="6"/>
  <c r="P5" i="6"/>
  <c r="P23" i="6"/>
  <c r="P33" i="6"/>
  <c r="P19" i="6"/>
  <c r="P12" i="6"/>
  <c r="P24" i="6"/>
  <c r="P10" i="6"/>
  <c r="Q12" i="6"/>
  <c r="Q14" i="6"/>
  <c r="Q24" i="6"/>
  <c r="Q10" i="6"/>
  <c r="Q4" i="6"/>
  <c r="Q33" i="6"/>
  <c r="Q27" i="6"/>
  <c r="Q21" i="6"/>
  <c r="Q7" i="6"/>
  <c r="Q3" i="6"/>
  <c r="Q28" i="6"/>
  <c r="Q26" i="6"/>
  <c r="Q23" i="6"/>
  <c r="Q13" i="6"/>
  <c r="Q20" i="6"/>
  <c r="Q30" i="6"/>
  <c r="Q32" i="6"/>
  <c r="Q17" i="6"/>
  <c r="Q18" i="6"/>
  <c r="Q25" i="6"/>
  <c r="Q5" i="6"/>
  <c r="Q29" i="6"/>
  <c r="Q15" i="6"/>
  <c r="Q11" i="6"/>
  <c r="Q8" i="6"/>
  <c r="Q19" i="6"/>
  <c r="Q31" i="6"/>
  <c r="Q22" i="6"/>
  <c r="Q16" i="6"/>
  <c r="Q6" i="6"/>
  <c r="Q9" i="6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9B8D2DC-F209-47D1-BFE0-EA02772E0C4A}" keepAlive="1" name="Consulta - Feret_LBLChi_dmemB" description="Conexión a la consulta 'Feret_LBLChi_dmemB' en el libro." type="5" refreshedVersion="7" background="1" saveData="1">
    <dbPr connection="Provider=Microsoft.Mashup.OleDb.1;Data Source=$Workbook$;Location=Feret_LBLChi_dmemB;Extended Properties=&quot;&quot;" command="SELECT * FROM [Feret_LBLChi_dmemB]"/>
  </connection>
  <connection id="2" xr16:uid="{F437346F-74DD-4D6C-A432-8258DB85A939}" keepAlive="1" name="Consulta - Feret_LBLChi_dmemR" description="Conexión a la consulta 'Feret_LBLChi_dmemR' en el libro." type="5" refreshedVersion="7" background="1" saveData="1">
    <dbPr connection="Provider=Microsoft.Mashup.OleDb.1;Data Source=$Workbook$;Location=Feret_LBLChi_dmemR;Extended Properties=&quot;&quot;" command="SELECT * FROM [Feret_LBLChi_dmemR]"/>
  </connection>
  <connection id="3" xr16:uid="{9819BDA8-7487-4F57-91B0-074210239BCE}" keepAlive="1" name="Consulta - Feret_LBLChi_dpbs-" description="Conexión a la consulta 'Feret_LBLChi_dpbs-' en el libro." type="5" refreshedVersion="7" background="1" saveData="1">
    <dbPr connection="Provider=Microsoft.Mashup.OleDb.1;Data Source=$Workbook$;Location=Feret_LBLChi_dpbs-;Extended Properties=&quot;&quot;" command="SELECT * FROM [Feret_LBLChi_dpbs-]"/>
  </connection>
  <connection id="4" xr16:uid="{41F2493D-98B8-4159-BB30-227FA172E8DE}" keepAlive="1" name="Consulta - Feret_LBLChi_dpbs+" description="Conexión a la consulta 'Feret_LBLChi_dpbs+' en el libro." type="5" refreshedVersion="7" background="1" saveData="1">
    <dbPr connection="Provider=Microsoft.Mashup.OleDb.1;Data Source=$Workbook$;Location=Feret_LBLChi_dpbs+;Extended Properties=&quot;&quot;" command="SELECT * FROM [Feret_LBLChi_dpbs+]"/>
  </connection>
  <connection id="5" xr16:uid="{A0D4C0F3-E11C-4578-ADB2-393A881EE4AC}" keepAlive="1" name="Consulta - Feret_LBLChi_edta" description="Conexión a la consulta 'Feret_LBLChi_edta' en el libro." type="5" refreshedVersion="7" background="1" saveData="1">
    <dbPr connection="Provider=Microsoft.Mashup.OleDb.1;Data Source=$Workbook$;Location=Feret_LBLChi_edta;Extended Properties=&quot;&quot;" command="SELECT * FROM [Feret_LBLChi_edta]"/>
  </connection>
  <connection id="6" xr16:uid="{0485D5DB-CDA7-4266-9641-1CCBF9F1E3E8}" keepAlive="1" name="Consulta - Feret_LBLChi_ph4" description="Conexión a la consulta 'Feret_LBLChi_ph4' en el libro." type="5" refreshedVersion="7" background="1" saveData="1">
    <dbPr connection="Provider=Microsoft.Mashup.OleDb.1;Data Source=$Workbook$;Location=Feret_LBLChi_ph4;Extended Properties=&quot;&quot;" command="SELECT * FROM [Feret_LBLChi_ph4]"/>
  </connection>
  <connection id="7" xr16:uid="{9C37166F-149F-44EF-8C77-A7017FF22231}" keepAlive="1" name="Consulta - Feret_LBLChi_ph5" description="Conexión a la consulta 'Feret_LBLChi_ph5' en el libro." type="5" refreshedVersion="7" background="1" saveData="1">
    <dbPr connection="Provider=Microsoft.Mashup.OleDb.1;Data Source=$Workbook$;Location=Feret_LBLChi_ph5;Extended Properties=&quot;&quot;" command="SELECT * FROM [Feret_LBLChi_ph5]"/>
  </connection>
  <connection id="8" xr16:uid="{2A668929-2FFD-4F2B-8A0B-E23F12B19EE3}" keepAlive="1" name="Consulta - Feret_LBLChi_ph7" description="Conexión a la consulta 'Feret_LBLChi_ph7' en el libro." type="5" refreshedVersion="7" background="1" saveData="1">
    <dbPr connection="Provider=Microsoft.Mashup.OleDb.1;Data Source=$Workbook$;Location=Feret_LBLChi_ph7;Extended Properties=&quot;&quot;" command="SELECT * FROM [Feret_LBLChi_ph7]"/>
  </connection>
  <connection id="9" xr16:uid="{66845278-C999-4AE4-9957-F4FF0FE0C7E7}" keepAlive="1" name="Consulta - Feret_LBLChi_ph9" description="Conexión a la consulta 'Feret_LBLChi_ph9' en el libro." type="5" refreshedVersion="7" background="1" saveData="1">
    <dbPr connection="Provider=Microsoft.Mashup.OleDb.1;Data Source=$Workbook$;Location=Feret_LBLChi_ph9;Extended Properties=&quot;&quot;" command="SELECT * FROM [Feret_LBLChi_ph9]"/>
  </connection>
  <connection id="10" xr16:uid="{036FA2BB-FF04-49DF-9603-CCFABFB6CC81}" keepAlive="1" name="Consulta - Feret_LBLChi_rpmi" description="Conexión a la consulta 'Feret_LBLChi_rpmi' en el libro." type="5" refreshedVersion="7" background="1" saveData="1">
    <dbPr connection="Provider=Microsoft.Mashup.OleDb.1;Data Source=$Workbook$;Location=Feret_LBLChi_rpmi;Extended Properties=&quot;&quot;" command="SELECT * FROM [Feret_LBLChi_rpmi]"/>
  </connection>
  <connection id="11" xr16:uid="{62F5BE80-C68D-4872-A33D-2F900503BC97}" keepAlive="1" name="Consulta - feret_LBLGel_dmemB" description="Conexión a la consulta 'feret_LBLGel_dmemB' en el libro." type="5" refreshedVersion="7" background="1" saveData="1">
    <dbPr connection="Provider=Microsoft.Mashup.OleDb.1;Data Source=$Workbook$;Location=feret_LBLGel_dmemB;Extended Properties=&quot;&quot;" command="SELECT * FROM [feret_LBLGel_dmemB]"/>
  </connection>
  <connection id="12" xr16:uid="{DA893EBA-1CDF-4157-941C-D5727F7D4A63}" keepAlive="1" name="Consulta - feret_LBLGel_dmemR" description="Conexión a la consulta 'feret_LBLGel_dmemR' en el libro." type="5" refreshedVersion="7" background="1" saveData="1">
    <dbPr connection="Provider=Microsoft.Mashup.OleDb.1;Data Source=$Workbook$;Location=feret_LBLGel_dmemR;Extended Properties=&quot;&quot;" command="SELECT * FROM [feret_LBLGel_dmemR]"/>
  </connection>
  <connection id="13" xr16:uid="{2DB0790B-89FA-4ADB-928A-8C16D66C2AC0}" keepAlive="1" name="Consulta - feret_LBLGel_dpbs-" description="Conexión a la consulta 'feret_LBLGel_dpbs-' en el libro." type="5" refreshedVersion="7" background="1" saveData="1">
    <dbPr connection="Provider=Microsoft.Mashup.OleDb.1;Data Source=$Workbook$;Location=feret_LBLGel_dpbs-;Extended Properties=&quot;&quot;" command="SELECT * FROM [feret_LBLGel_dpbs-]"/>
  </connection>
  <connection id="14" xr16:uid="{DAEF7B2E-6D3B-440A-A4F5-4790D9D480EA}" keepAlive="1" name="Consulta - feret_LBLGel_dpbs+" description="Conexión a la consulta 'feret_LBLGel_dpbs+' en el libro." type="5" refreshedVersion="7" background="1" saveData="1">
    <dbPr connection="Provider=Microsoft.Mashup.OleDb.1;Data Source=$Workbook$;Location=feret_LBLGel_dpbs+;Extended Properties=&quot;&quot;" command="SELECT * FROM [feret_LBLGel_dpbs+]"/>
  </connection>
  <connection id="15" xr16:uid="{02D65AC5-D52B-4088-8986-62AB3D26997E}" keepAlive="1" name="Consulta - feret_LBLGel_edta" description="Conexión a la consulta 'feret_LBLGel_edta' en el libro." type="5" refreshedVersion="7" background="1" saveData="1">
    <dbPr connection="Provider=Microsoft.Mashup.OleDb.1;Data Source=$Workbook$;Location=feret_LBLGel_edta;Extended Properties=&quot;&quot;" command="SELECT * FROM [feret_LBLGel_edta]"/>
  </connection>
  <connection id="16" xr16:uid="{5CB5F553-91A2-4475-898E-D2DAFC637DA4}" keepAlive="1" name="Consulta - feret_LBLGel_ph4" description="Conexión a la consulta 'feret_LBLGel_ph4' en el libro." type="5" refreshedVersion="7" background="1" saveData="1">
    <dbPr connection="Provider=Microsoft.Mashup.OleDb.1;Data Source=$Workbook$;Location=feret_LBLGel_ph4;Extended Properties=&quot;&quot;" command="SELECT * FROM [feret_LBLGel_ph4]"/>
  </connection>
  <connection id="17" xr16:uid="{D5028A53-6C16-44E5-83B6-8C41A0402E7D}" keepAlive="1" name="Consulta - feret_LBLGel_ph4 (2)" description="Conexión a la consulta 'feret_LBLGel_ph4 (2)' en el libro." type="5" refreshedVersion="7" background="1" saveData="1">
    <dbPr connection="Provider=Microsoft.Mashup.OleDb.1;Data Source=$Workbook$;Location=&quot;feret_LBLGel_ph4 (2)&quot;;Extended Properties=&quot;&quot;" command="SELECT * FROM [feret_LBLGel_ph4 (2)]"/>
  </connection>
  <connection id="18" xr16:uid="{1DAA7DB7-C5E9-4B08-BE5B-DD6BC0144EC8}" keepAlive="1" name="Consulta - feret_LBLGel_ph5" description="Conexión a la consulta 'feret_LBLGel_ph5' en el libro." type="5" refreshedVersion="7" background="1" saveData="1">
    <dbPr connection="Provider=Microsoft.Mashup.OleDb.1;Data Source=$Workbook$;Location=feret_LBLGel_ph5;Extended Properties=&quot;&quot;" command="SELECT * FROM [feret_LBLGel_ph5]"/>
  </connection>
  <connection id="19" xr16:uid="{FA11C25A-147C-4490-ABD7-FDC22A9CE96A}" keepAlive="1" name="Consulta - feret_LBLGel_ph7" description="Conexión a la consulta 'feret_LBLGel_ph7' en el libro." type="5" refreshedVersion="7" background="1" saveData="1">
    <dbPr connection="Provider=Microsoft.Mashup.OleDb.1;Data Source=$Workbook$;Location=feret_LBLGel_ph7;Extended Properties=&quot;&quot;" command="SELECT * FROM [feret_LBLGel_ph7]"/>
  </connection>
  <connection id="20" xr16:uid="{EC1E4D08-359F-4B5C-85E3-C573107FF7BE}" keepAlive="1" name="Consulta - feret_LBLGel_ph7 (2)" description="Conexión a la consulta 'feret_LBLGel_ph7 (2)' en el libro." type="5" refreshedVersion="8" background="1" saveData="1">
    <dbPr connection="Provider=Microsoft.Mashup.OleDb.1;Data Source=$Workbook$;Location=&quot;feret_LBLGel_ph7 (2)&quot;;Extended Properties=&quot;&quot;" command="SELECT * FROM [feret_LBLGel_ph7 (2)]"/>
  </connection>
  <connection id="21" xr16:uid="{5427E1DC-23A5-4E1C-8308-ECD3C97A803A}" keepAlive="1" name="Consulta - feret_LBLGel_ph9" description="Conexión a la consulta 'feret_LBLGel_ph9' en el libro." type="5" refreshedVersion="7" background="1" saveData="1">
    <dbPr connection="Provider=Microsoft.Mashup.OleDb.1;Data Source=$Workbook$;Location=feret_LBLGel_ph9;Extended Properties=&quot;&quot;" command="SELECT * FROM [feret_LBLGel_ph9]"/>
  </connection>
  <connection id="22" xr16:uid="{CBDD9260-3FC7-4476-B4F4-E89D49C05D6E}" keepAlive="1" name="Consulta - feret_LBLGel_rpmi" description="Conexión a la consulta 'feret_LBLGel_rpmi' en el libro." type="5" refreshedVersion="7" background="1" saveData="1">
    <dbPr connection="Provider=Microsoft.Mashup.OleDb.1;Data Source=$Workbook$;Location=feret_LBLGel_rpmi;Extended Properties=&quot;&quot;" command="SELECT * FROM [feret_LBLGel_rpmi]"/>
  </connection>
  <connection id="23" xr16:uid="{99EC658A-2C18-4613-8BB7-E486AFAC93B4}" keepAlive="1" name="Consulta - feret_LBLPLL_dmemB" description="Conexión a la consulta 'feret_LBLPLL_dmemB' en el libro." type="5" refreshedVersion="7" background="1" saveData="1">
    <dbPr connection="Provider=Microsoft.Mashup.OleDb.1;Data Source=$Workbook$;Location=feret_LBLPLL_dmemB;Extended Properties=&quot;&quot;" command="SELECT * FROM [feret_LBLPLL_dmemB]"/>
  </connection>
  <connection id="24" xr16:uid="{84D76BFF-4EF5-4459-B67B-AB0D6EF253FD}" keepAlive="1" name="Consulta - Feret_LBLPLL_dmemR" description="Conexión a la consulta 'Feret_LBLPLL_dmemR' en el libro." type="5" refreshedVersion="7" background="1" saveData="1">
    <dbPr connection="Provider=Microsoft.Mashup.OleDb.1;Data Source=$Workbook$;Location=Feret_LBLPLL_dmemR;Extended Properties=&quot;&quot;" command="SELECT * FROM [Feret_LBLPLL_dmemR]"/>
  </connection>
  <connection id="25" xr16:uid="{D78F7C75-8C33-43F7-A551-E6FC0691B877}" keepAlive="1" name="Consulta - feret_LBLPLL_dpbs-" description="Conexión a la consulta 'feret_LBLPLL_dpbs-' en el libro." type="5" refreshedVersion="7" background="1" saveData="1">
    <dbPr connection="Provider=Microsoft.Mashup.OleDb.1;Data Source=$Workbook$;Location=feret_LBLPLL_dpbs-;Extended Properties=&quot;&quot;" command="SELECT * FROM [feret_LBLPLL_dpbs-]"/>
  </connection>
  <connection id="26" xr16:uid="{FA25A060-A77C-421B-BF87-3238DDA32E21}" keepAlive="1" name="Consulta - feret_LBLPLL_dpbs+" description="Conexión a la consulta 'feret_LBLPLL_dpbs+' en el libro." type="5" refreshedVersion="7" background="1" saveData="1">
    <dbPr connection="Provider=Microsoft.Mashup.OleDb.1;Data Source=$Workbook$;Location=feret_LBLPLL_dpbs+;Extended Properties=&quot;&quot;" command="SELECT * FROM [feret_LBLPLL_dpbs+]"/>
  </connection>
  <connection id="27" xr16:uid="{D5FB4138-F48B-48BF-B57C-10ECBED80645}" keepAlive="1" name="Consulta - feret_LBLPLL_edta" description="Conexión a la consulta 'feret_LBLPLL_edta' en el libro." type="5" refreshedVersion="7" background="1" saveData="1">
    <dbPr connection="Provider=Microsoft.Mashup.OleDb.1;Data Source=$Workbook$;Location=feret_LBLPLL_edta;Extended Properties=&quot;&quot;" command="SELECT * FROM [feret_LBLPLL_edta]"/>
  </connection>
  <connection id="28" xr16:uid="{B5808914-C7CF-4E22-91AA-9709072D6E02}" keepAlive="1" name="Consulta - feret_LBLPLL_ph4" description="Conexión a la consulta 'feret_LBLPLL_ph4' en el libro." type="5" refreshedVersion="7" background="1" saveData="1">
    <dbPr connection="Provider=Microsoft.Mashup.OleDb.1;Data Source=$Workbook$;Location=feret_LBLPLL_ph4;Extended Properties=&quot;&quot;" command="SELECT * FROM [feret_LBLPLL_ph4]"/>
  </connection>
  <connection id="29" xr16:uid="{332E6D58-3BAE-4815-B78F-D512DBA09A14}" keepAlive="1" name="Consulta - feret_LBLPLL_ph5" description="Conexión a la consulta 'feret_LBLPLL_ph5' en el libro." type="5" refreshedVersion="7" background="1" saveData="1">
    <dbPr connection="Provider=Microsoft.Mashup.OleDb.1;Data Source=$Workbook$;Location=feret_LBLPLL_ph5;Extended Properties=&quot;&quot;" command="SELECT * FROM [feret_LBLPLL_ph5]"/>
  </connection>
  <connection id="30" xr16:uid="{1FAAA5BA-4134-49A8-AE09-9A6A09F0A091}" keepAlive="1" name="Consulta - feret_LBLPLL_ph7" description="Conexión a la consulta 'feret_LBLPLL_ph7' en el libro." type="5" refreshedVersion="7" background="1" saveData="1">
    <dbPr connection="Provider=Microsoft.Mashup.OleDb.1;Data Source=$Workbook$;Location=feret_LBLPLL_ph7;Extended Properties=&quot;&quot;" command="SELECT * FROM [feret_LBLPLL_ph7]"/>
  </connection>
  <connection id="31" xr16:uid="{05B55138-DDFE-441D-8954-A7EEADC06560}" keepAlive="1" name="Consulta - feret_LBLPLL_ph9" description="Conexión a la consulta 'feret_LBLPLL_ph9' en el libro." type="5" refreshedVersion="7" background="1" saveData="1">
    <dbPr connection="Provider=Microsoft.Mashup.OleDb.1;Data Source=$Workbook$;Location=feret_LBLPLL_ph9;Extended Properties=&quot;&quot;" command="SELECT * FROM [feret_LBLPLL_ph9]"/>
  </connection>
  <connection id="32" xr16:uid="{E4A1460F-10EE-4D01-9F94-DC09622033F5}" keepAlive="1" name="Consulta - feret_LBLPLL_rpmi" description="Conexión a la consulta 'feret_LBLPLL_rpmi' en el libro." type="5" refreshedVersion="7" background="1" saveData="1">
    <dbPr connection="Provider=Microsoft.Mashup.OleDb.1;Data Source=$Workbook$;Location=feret_LBLPLL_rpmi;Extended Properties=&quot;&quot;" command="SELECT * FROM [feret_LBLPLL_rpmi]"/>
  </connection>
  <connection id="33" xr16:uid="{19B1FE57-9548-4647-8D69-649DA8CE8A9D}" keepAlive="1" name="Consulta - feret_moAlg_dmemB" description="Conexión a la consulta 'feret_moAlg_dmemB' en el libro." type="5" refreshedVersion="7" background="1" saveData="1">
    <dbPr connection="Provider=Microsoft.Mashup.OleDb.1;Data Source=$Workbook$;Location=feret_moAlg_dmemB;Extended Properties=&quot;&quot;" command="SELECT * FROM [feret_moAlg_dmemB]"/>
  </connection>
  <connection id="34" xr16:uid="{A537AF6B-3EE7-4CDC-BBBE-335EB82D6525}" keepAlive="1" name="Consulta - feret_moAlg_dmemR" description="Conexión a la consulta 'feret_moAlg_dmemR' en el libro." type="5" refreshedVersion="7" background="1" saveData="1">
    <dbPr connection="Provider=Microsoft.Mashup.OleDb.1;Data Source=$Workbook$;Location=feret_moAlg_dmemR;Extended Properties=&quot;&quot;" command="SELECT * FROM [feret_moAlg_dmemR]"/>
  </connection>
  <connection id="35" xr16:uid="{CF68A4D3-E86A-4F8A-9501-B6829B993F24}" keepAlive="1" name="Consulta - feret_moAlg_pbs-" description="Conexión a la consulta 'feret_moAlg_pbs-' en el libro." type="5" refreshedVersion="7" background="1" saveData="1">
    <dbPr connection="Provider=Microsoft.Mashup.OleDb.1;Data Source=$Workbook$;Location=feret_moAlg_pbs-;Extended Properties=&quot;&quot;" command="SELECT * FROM [feret_moAlg_pbs-]"/>
  </connection>
  <connection id="36" xr16:uid="{A9184A87-21D8-4FC7-B87C-6AD784873754}" keepAlive="1" name="Consulta - feret_moAlg_pbs- (2)" description="Conexión a la consulta 'feret_moAlg_pbs- (2)' en el libro." type="5" refreshedVersion="7" background="1" saveData="1">
    <dbPr connection="Provider=Microsoft.Mashup.OleDb.1;Data Source=$Workbook$;Location=&quot;feret_moAlg_pbs- (2)&quot;;Extended Properties=&quot;&quot;" command="SELECT * FROM [feret_moAlg_pbs- (2)]"/>
  </connection>
  <connection id="37" xr16:uid="{61B5E46A-9E5A-49B3-B27E-0F9CAA77319A}" keepAlive="1" name="Consulta - feret_moAlg_pbs+" description="Conexión a la consulta 'feret_moAlg_pbs+' en el libro." type="5" refreshedVersion="7" background="1" saveData="1">
    <dbPr connection="Provider=Microsoft.Mashup.OleDb.1;Data Source=$Workbook$;Location=feret_moAlg_pbs+;Extended Properties=&quot;&quot;" command="SELECT * FROM [feret_moAlg_pbs+]"/>
  </connection>
  <connection id="38" xr16:uid="{DE886629-E501-4B8F-9E3F-DD8B0EBAD50D}" keepAlive="1" name="Consulta - feret_moAlg_ph4" description="Conexión a la consulta 'feret_moAlg_ph4' en el libro." type="5" refreshedVersion="7" background="1" saveData="1">
    <dbPr connection="Provider=Microsoft.Mashup.OleDb.1;Data Source=$Workbook$;Location=feret_moAlg_ph4;Extended Properties=&quot;&quot;" command="SELECT * FROM [feret_moAlg_ph4]"/>
  </connection>
  <connection id="39" xr16:uid="{8A810152-9A6B-4E9E-8716-07DBB015B6B7}" keepAlive="1" name="Consulta - feret_moAlg_ph4 (2)" description="Conexión a la consulta 'feret_moAlg_ph4 (2)' en el libro." type="5" refreshedVersion="7" background="1" saveData="1">
    <dbPr connection="Provider=Microsoft.Mashup.OleDb.1;Data Source=$Workbook$;Location=&quot;feret_moAlg_ph4 (2)&quot;;Extended Properties=&quot;&quot;" command="SELECT * FROM [feret_moAlg_ph4 (2)]"/>
  </connection>
  <connection id="40" xr16:uid="{488D55B0-A750-48EF-94AC-14FD1F37B3B4}" keepAlive="1" name="Consulta - feret_moAlg_ph4 (3)" description="Conexión a la consulta 'feret_moAlg_ph4 (3)' en el libro." type="5" refreshedVersion="7" background="1" saveData="1">
    <dbPr connection="Provider=Microsoft.Mashup.OleDb.1;Data Source=$Workbook$;Location=&quot;feret_moAlg_ph4 (3)&quot;;Extended Properties=&quot;&quot;" command="SELECT * FROM [feret_moAlg_ph4 (3)]"/>
  </connection>
  <connection id="41" xr16:uid="{C73FB50D-0A54-4E35-961D-B8F631724932}" keepAlive="1" name="Consulta - feret_moAlg_ph5" description="Conexión a la consulta 'feret_moAlg_ph5' en el libro." type="5" refreshedVersion="7" background="1" saveData="1">
    <dbPr connection="Provider=Microsoft.Mashup.OleDb.1;Data Source=$Workbook$;Location=feret_moAlg_ph5;Extended Properties=&quot;&quot;" command="SELECT * FROM [feret_moAlg_ph5]"/>
  </connection>
  <connection id="42" xr16:uid="{5B236CC5-01B2-4BA3-BA2B-0133353ED6D4}" keepAlive="1" name="Consulta - feret_moAlg_ph5 (2)" description="Conexión a la consulta 'feret_moAlg_ph5 (2)' en el libro." type="5" refreshedVersion="7" background="1" saveData="1">
    <dbPr connection="Provider=Microsoft.Mashup.OleDb.1;Data Source=$Workbook$;Location=&quot;feret_moAlg_ph5 (2)&quot;;Extended Properties=&quot;&quot;" command="SELECT * FROM [feret_moAlg_ph5 (2)]"/>
  </connection>
  <connection id="43" xr16:uid="{CD5B0899-8AB2-42A2-BA66-CDF4B0AC89FC}" keepAlive="1" name="Consulta - feret_moAlg_ph7" description="Conexión a la consulta 'feret_moAlg_ph7' en el libro." type="5" refreshedVersion="7" background="1" saveData="1">
    <dbPr connection="Provider=Microsoft.Mashup.OleDb.1;Data Source=$Workbook$;Location=feret_moAlg_ph7;Extended Properties=&quot;&quot;" command="SELECT * FROM [feret_moAlg_ph7]"/>
  </connection>
  <connection id="44" xr16:uid="{8E6B4C3B-52E6-408A-B5EC-E0AE896A8B03}" keepAlive="1" name="Consulta - feret_moAlg_ph7 (2)" description="Conexión a la consulta 'feret_moAlg_ph7 (2)' en el libro." type="5" refreshedVersion="7" background="1" saveData="1">
    <dbPr connection="Provider=Microsoft.Mashup.OleDb.1;Data Source=$Workbook$;Location=&quot;feret_moAlg_ph7 (2)&quot;;Extended Properties=&quot;&quot;" command="SELECT * FROM [feret_moAlg_ph7 (2)]"/>
  </connection>
  <connection id="45" xr16:uid="{008286AD-5172-4E75-8B47-FD7971E80ABB}" keepAlive="1" name="Consulta - feret_moAlg_ph7 (3)" description="Conexión a la consulta 'feret_moAlg_ph7 (3)' en el libro." type="5" refreshedVersion="7" background="1" saveData="1">
    <dbPr connection="Provider=Microsoft.Mashup.OleDb.1;Data Source=$Workbook$;Location=&quot;feret_moAlg_ph7 (3)&quot;;Extended Properties=&quot;&quot;" command="SELECT * FROM [feret_moAlg_ph7 (3)]"/>
  </connection>
  <connection id="46" xr16:uid="{BBC7CEAA-5770-4F91-B383-A31514911A5C}" keepAlive="1" name="Consulta - feret_moAlg_ph9" description="Conexión a la consulta 'feret_moAlg_ph9' en el libro." type="5" refreshedVersion="7" background="1" saveData="1">
    <dbPr connection="Provider=Microsoft.Mashup.OleDb.1;Data Source=$Workbook$;Location=feret_moAlg_ph9;Extended Properties=&quot;&quot;" command="SELECT * FROM [feret_moAlg_ph9]"/>
  </connection>
  <connection id="47" xr16:uid="{B550C5F0-ACD0-4532-9407-F161BD8DCD4A}" keepAlive="1" name="Consulta - feret_moAlg_RPMI" description="Conexión a la consulta 'feret_moAlg_RPMI' en el libro." type="5" refreshedVersion="7" background="1" saveData="1">
    <dbPr connection="Provider=Microsoft.Mashup.OleDb.1;Data Source=$Workbook$;Location=feret_moAlg_RPMI;Extended Properties=&quot;&quot;" command="SELECT * FROM [feret_moAlg_RPMI]"/>
  </connection>
</connections>
</file>

<file path=xl/sharedStrings.xml><?xml version="1.0" encoding="utf-8"?>
<sst xmlns="http://schemas.openxmlformats.org/spreadsheetml/2006/main" count="1445" uniqueCount="183">
  <si>
    <t xml:space="preserve"> </t>
  </si>
  <si>
    <t>Area</t>
  </si>
  <si>
    <t>Feret</t>
  </si>
  <si>
    <t>FeretX</t>
  </si>
  <si>
    <t>FeretY</t>
  </si>
  <si>
    <t>FeretAngle</t>
  </si>
  <si>
    <t>MinFeret</t>
  </si>
  <si>
    <t>Column1</t>
  </si>
  <si>
    <t>Column2</t>
  </si>
  <si>
    <t>Column3</t>
  </si>
  <si>
    <t>Column4</t>
  </si>
  <si>
    <t>Column5</t>
  </si>
  <si>
    <t>Column6</t>
  </si>
  <si>
    <t>Column7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</si>
  <si>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</si>
  <si>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</si>
  <si>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</si>
  <si>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</si>
  <si>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</si>
  <si>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</si>
  <si>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</si>
  <si>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</si>
  <si>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</si>
  <si>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</si>
  <si>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</si>
  <si>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</si>
  <si>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</si>
  <si>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</si>
  <si>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</si>
  <si>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</si>
  <si>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</si>
  <si>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</si>
  <si>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</si>
  <si>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</si>
  <si>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</si>
  <si>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</si>
  <si>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</si>
  <si>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</si>
  <si>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</si>
  <si>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</si>
  <si>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</si>
  <si>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</si>
  <si>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1113</t>
  </si>
  <si>
    <t>772</t>
  </si>
  <si>
    <t>1736</t>
  </si>
  <si>
    <t>955</t>
  </si>
  <si>
    <t>1001</t>
  </si>
  <si>
    <t>288</t>
  </si>
  <si>
    <t>1205</t>
  </si>
  <si>
    <t>893</t>
  </si>
  <si>
    <t>1044</t>
  </si>
  <si>
    <t>868</t>
  </si>
  <si>
    <t>788</t>
  </si>
  <si>
    <t>1088</t>
  </si>
  <si>
    <t>623</t>
  </si>
  <si>
    <t>862</t>
  </si>
  <si>
    <t>1887</t>
  </si>
  <si>
    <t>418</t>
  </si>
  <si>
    <t>499</t>
  </si>
  <si>
    <t>1345</t>
  </si>
  <si>
    <t>982</t>
  </si>
  <si>
    <t>1361</t>
  </si>
  <si>
    <t>1317</t>
  </si>
  <si>
    <t>902</t>
  </si>
  <si>
    <t>815</t>
  </si>
  <si>
    <t>707</t>
  </si>
  <si>
    <t>1224</t>
  </si>
  <si>
    <t>391</t>
  </si>
  <si>
    <t>1100</t>
  </si>
  <si>
    <t>1770</t>
  </si>
  <si>
    <t>1429</t>
  </si>
  <si>
    <t>1574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</si>
  <si>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</si>
  <si>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</si>
  <si>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</si>
  <si>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</si>
  <si>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</si>
  <si>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</si>
  <si>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</si>
  <si>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</si>
  <si>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</si>
  <si>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</si>
  <si>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</si>
  <si>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</si>
  <si>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</si>
  <si>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</si>
  <si>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</si>
  <si>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</si>
  <si>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</si>
  <si>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</si>
  <si>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media individual</t>
  </si>
  <si>
    <t>media total</t>
  </si>
  <si>
    <t>desvest total</t>
  </si>
  <si>
    <t>47</t>
  </si>
  <si>
    <t>48</t>
  </si>
  <si>
    <t>1408</t>
  </si>
  <si>
    <t>1064</t>
  </si>
  <si>
    <t>1600</t>
  </si>
  <si>
    <t>solo 1 mo</t>
  </si>
  <si>
    <t>solo 2 mo</t>
  </si>
  <si>
    <t>media</t>
  </si>
  <si>
    <t>desvest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</si>
  <si>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</si>
  <si>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</si>
  <si>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</si>
  <si>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</si>
  <si>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</si>
  <si>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</si>
  <si>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</si>
  <si>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</si>
  <si>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</si>
  <si>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</si>
  <si>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</si>
  <si>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</si>
  <si>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</si>
  <si>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</si>
  <si>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</si>
  <si>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</si>
  <si>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</si>
  <si>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</si>
  <si>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</si>
  <si>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</si>
  <si>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</si>
  <si>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</si>
  <si>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</si>
  <si>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</si>
  <si>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</si>
  <si>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</si>
  <si>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</si>
  <si>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</si>
  <si>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</si>
  <si>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1513</t>
  </si>
  <si>
    <t>948</t>
  </si>
  <si>
    <t>1565</t>
  </si>
  <si>
    <t>1425</t>
  </si>
  <si>
    <t>896</t>
  </si>
  <si>
    <t>547</t>
  </si>
  <si>
    <t>1812</t>
  </si>
  <si>
    <t>1009</t>
  </si>
  <si>
    <t>1129</t>
  </si>
  <si>
    <t>1559</t>
  </si>
  <si>
    <t>1548</t>
  </si>
  <si>
    <t>1676</t>
  </si>
  <si>
    <t>282</t>
  </si>
  <si>
    <t>1437</t>
  </si>
  <si>
    <t>588</t>
  </si>
  <si>
    <t>1551</t>
  </si>
  <si>
    <t>1242</t>
  </si>
  <si>
    <t>774</t>
  </si>
  <si>
    <t>465</t>
  </si>
  <si>
    <t>1132</t>
  </si>
  <si>
    <t>905</t>
  </si>
  <si>
    <t>1376</t>
  </si>
  <si>
    <t>1193</t>
  </si>
  <si>
    <t>710</t>
  </si>
  <si>
    <t>1606</t>
  </si>
  <si>
    <t>346</t>
  </si>
  <si>
    <t>524</t>
  </si>
  <si>
    <t>2199</t>
  </si>
  <si>
    <t>977</t>
  </si>
  <si>
    <t>2281</t>
  </si>
  <si>
    <t>1344</t>
  </si>
  <si>
    <t>849</t>
  </si>
  <si>
    <t>655</t>
  </si>
  <si>
    <t>972</t>
  </si>
  <si>
    <t>1542</t>
  </si>
  <si>
    <t>762</t>
  </si>
  <si>
    <t>(datos-media)/STD</t>
  </si>
  <si>
    <t>datos-media</t>
  </si>
  <si>
    <t>outliers</t>
  </si>
  <si>
    <t xml:space="preserve">n = </t>
  </si>
  <si>
    <t xml:space="preserve">kn = </t>
  </si>
  <si>
    <t>media sin outliers</t>
  </si>
  <si>
    <t>desviacion sin outliers</t>
  </si>
  <si>
    <t>media-2*desvest</t>
  </si>
  <si>
    <t>media+2*desvest</t>
  </si>
  <si>
    <t>outliers x arriba</t>
  </si>
  <si>
    <t>outliers x abajo</t>
  </si>
  <si>
    <t>sin outliers</t>
  </si>
  <si>
    <t>desv</t>
  </si>
  <si>
    <t>En ambos casos (Chauvenert y la desviación) se observan los mismos resultados. Se elige de ahora en adelante el criterio de la desviaicón típica con 2 veces su valor en todos los casos para evitar problemas o variabilidad y por ser más comun en el campo. La media escogida es la que resulta de realizar este proceso de eliminación de outliers</t>
  </si>
  <si>
    <t>Esto me hace dudar porque esta muy proximo al límite, pero al tener tan pocas muestras, no sale por este método</t>
  </si>
  <si>
    <t>chavenau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</si>
</sst>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64" fontId="0" fillId="0" borderId="0" xfId="0" applyNumberFormat="1"/>
    <xf numFmtId="0" fontId="0" fillId="2" borderId="0" xfId="0" applyFill="1"/>
    <xf numFmtId="0" fontId="0" fillId="3" borderId="0" xfId="0" applyFill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3" borderId="0" xfId="0" applyFill="1" applyAlignment="1">
      <alignment wrapText="1"/>
    </xf>
    <xf numFmtId="0" fontId="1" fillId="0" borderId="0" xfId="0" applyFont="1"/>
    <xf numFmtId="0" fontId="1" fillId="3" borderId="0" xfId="0" applyFont="1" applyFill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2" fillId="4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4" borderId="0" xfId="0" applyFill="1"/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wrapText="1"/>
    </xf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3" borderId="1" xfId="0" applyFill="1" applyBorder="1" applyAlignment="1">
      <alignment wrapText="1"/>
    </xf>
    <xf numFmtId="0" fontId="0" fillId="6" borderId="1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164" fontId="0" fillId="2" borderId="0" xfId="0" applyNumberFormat="1" applyFill="1"/>
    <xf numFmtId="0" fontId="0" fillId="2" borderId="0" xfId="0" applyFill="1" applyAlignment="1">
      <alignment wrapText="1"/>
    </xf>
    <xf numFmtId="0" fontId="0" fillId="3" borderId="10" xfId="0" applyFill="1" applyBorder="1" applyAlignment="1">
      <alignment wrapText="1"/>
    </xf>
    <xf numFmtId="0" fontId="2" fillId="0" borderId="0" xfId="0" applyFont="1"/>
    <xf numFmtId="164" fontId="0" fillId="7" borderId="0" xfId="0" applyNumberFormat="1" applyFill="1"/>
    <xf numFmtId="0" fontId="0" fillId="7" borderId="0" xfId="0" applyFill="1"/>
    <xf numFmtId="0" fontId="0" fillId="7" borderId="1" xfId="0" applyFill="1" applyBorder="1" applyAlignment="1">
      <alignment wrapText="1"/>
    </xf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5" borderId="13" xfId="0" applyFill="1" applyBorder="1" applyAlignment="1">
      <alignment horizontal="center"/>
    </xf>
    <xf numFmtId="0" fontId="0" fillId="6" borderId="1" xfId="0" applyFill="1" applyBorder="1" applyAlignment="1">
      <alignment horizontal="center"/>
    </xf>
  </cellXfs>
  <cellStyles count="1">
    <cellStyle name="Normal" xfId="0" builtinId="0"/>
  </cellStyles>
  <dxfs count="205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onnections" Target="connection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_xlchart.v1.0</cx:f>
      </cx:numDim>
    </cx:data>
  </cx:chartData>
  <cx:chart>
    <cx:title pos="t" align="ctr" overlay="0"/>
    <cx:plotArea>
      <cx:plotAreaRegion>
        <cx:series layoutId="boxWhisker" uniqueId="{432DBC7A-988E-4A3E-A2AE-29477A8CEA44}"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</cx:chartData>
  <cx:chart>
    <cx:title pos="t" align="ctr" overlay="0"/>
    <cx:plotArea>
      <cx:plotAreaRegion>
        <cx:series layoutId="boxWhisker" uniqueId="{DABA425F-10B6-4B86-8AB1-46B9776D7D52}"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 min="200"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1" Type="http://schemas.microsoft.com/office/2014/relationships/chartEx" Target="../charts/chartEx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727075</xdr:colOff>
      <xdr:row>19</xdr:row>
      <xdr:rowOff>60325</xdr:rowOff>
    </xdr:from>
    <xdr:to>
      <xdr:col>9</xdr:col>
      <xdr:colOff>473075</xdr:colOff>
      <xdr:row>34</xdr:row>
      <xdr:rowOff>41275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0761BED6-5A49-42EC-A6DA-B4A5D70BD69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987675" y="3692525"/>
              <a:ext cx="4581525" cy="26955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7</xdr:row>
      <xdr:rowOff>168275</xdr:rowOff>
    </xdr:from>
    <xdr:to>
      <xdr:col>6</xdr:col>
      <xdr:colOff>542925</xdr:colOff>
      <xdr:row>17</xdr:row>
      <xdr:rowOff>41275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áfico 1">
              <a:extLst>
                <a:ext uri="{FF2B5EF4-FFF2-40B4-BE49-F238E27FC236}">
                  <a16:creationId xmlns:a16="http://schemas.microsoft.com/office/drawing/2014/main" id="{0BDB17A1-C3F9-42B4-8706-18513FB92B4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63550" y="1625600"/>
              <a:ext cx="4591050" cy="27146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16</xdr:row>
      <xdr:rowOff>76200</xdr:rowOff>
    </xdr:from>
    <xdr:to>
      <xdr:col>4</xdr:col>
      <xdr:colOff>726017</xdr:colOff>
      <xdr:row>31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A1CB91B-1D39-4A00-BF6D-23997BB8F0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" y="3022600"/>
          <a:ext cx="3589867" cy="2692400"/>
        </a:xfrm>
        <a:prstGeom prst="rect">
          <a:avLst/>
        </a:prstGeom>
      </xdr:spPr>
    </xdr:pic>
    <xdr:clientData/>
  </xdr:twoCellAnchor>
  <xdr:twoCellAnchor editAs="oneCell">
    <xdr:from>
      <xdr:col>5</xdr:col>
      <xdr:colOff>346850</xdr:colOff>
      <xdr:row>16</xdr:row>
      <xdr:rowOff>99200</xdr:rowOff>
    </xdr:from>
    <xdr:to>
      <xdr:col>10</xdr:col>
      <xdr:colOff>142592</xdr:colOff>
      <xdr:row>31</xdr:row>
      <xdr:rowOff>26175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0CE04A9-A20D-4EF1-B91A-BDEF4D9EEF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9850" y="3045600"/>
          <a:ext cx="3589867" cy="2692400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39" xr16:uid="{8DFBA84B-CC97-44A1-8805-BC8BCF0DE6A0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6" xr16:uid="{3D1FE11E-F8FF-4F83-A5BE-52175CA15A30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7" xr16:uid="{32045158-7F57-4C36-9DA3-EE6F5C60E2FD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8" xr16:uid="{7770CFE5-734C-4CFC-B7B2-6806AB8E0512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9" xr16:uid="{B2D4535F-7720-42AE-BE19-36391360DA12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5" xr16:uid="{F997C9B4-19A5-4179-AE10-6222E0D4E9D8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10" xr16:uid="{DC5ABD2C-0D0F-46CC-B33E-9C39AE324573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2" xr16:uid="{A49E7AD3-E959-4C5D-85D2-F645E099920E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queryTables/queryTable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1" xr16:uid="{2BB41E59-CFDF-4C8C-AF86-62D3AF6FD392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queryTables/queryTable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4" xr16:uid="{D4A53724-2982-40F6-9277-5526994C5F35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queryTables/queryTable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3" xr16:uid="{57376656-33BF-4DD8-914F-0760DE04063E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42" xr16:uid="{021A59E5-90A9-4B59-8100-4385277537EF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queryTables/queryTable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28" xr16:uid="{1762612D-BBC6-46EE-80D8-AA188EBDB6ED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queryTables/queryTable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29" xr16:uid="{B3A28E6F-F8E3-4006-A399-CE1D07191C3D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queryTables/queryTable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30" xr16:uid="{597CC481-588E-479E-AFFB-D58F3C69DF01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queryTables/queryTable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31" xr16:uid="{95B94BDA-D855-414B-AD2A-DCB2616B56EA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queryTables/queryTable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27" xr16:uid="{2ED9C13D-E02C-43FD-855A-22BD8C722DEE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queryTables/queryTable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32" xr16:uid="{6FA22105-7EDD-4C1E-AB91-6F08848EB1C6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queryTables/queryTable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24" xr16:uid="{D56EA12B-7BBD-4D9D-B173-DA3F633C0588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queryTables/queryTable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23" xr16:uid="{BA416AAA-AA02-49F2-91ED-8658384D7D64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queryTables/queryTable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26" xr16:uid="{796D9968-C04F-45D8-BED0-71921F90199A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queryTables/queryTable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25" xr16:uid="{FA95B4F4-030F-4B44-B045-4C3F4A155518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44" xr16:uid="{602C97B2-109B-498A-B7A8-30B3B5F75F0A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46" xr16:uid="{A1E86885-10B1-4C9A-81E9-9CDB65A7E437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47" xr16:uid="{BD300F27-0D59-4F4C-B82E-C568F577F1F2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34" xr16:uid="{37733029-014B-438B-9FF4-1038CAB368E8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33" xr16:uid="{619CEFE1-673F-4809-9204-23854E727DA7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37" xr16:uid="{9B584B87-AC91-4A00-A41E-FF259B7CA70A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35" xr16:uid="{870CE35A-8E8D-4846-82C6-813A738E84FF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tables/_rels/table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tables/_rels/table1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8.xml"/></Relationships>
</file>

<file path=xl/tables/_rels/table1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9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2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0.xml"/></Relationships>
</file>

<file path=xl/tables/_rels/table2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1.xml"/></Relationships>
</file>

<file path=xl/tables/_rels/table2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2.xml"/></Relationships>
</file>

<file path=xl/tables/_rels/table2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3.xml"/></Relationships>
</file>

<file path=xl/tables/_rels/table2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4.xml"/></Relationships>
</file>

<file path=xl/tables/_rels/table2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5.xml"/></Relationships>
</file>

<file path=xl/tables/_rels/table2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6.xml"/></Relationships>
</file>

<file path=xl/tables/_rels/table2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7.xml"/></Relationships>
</file>

<file path=xl/tables/_rels/table2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8.xml"/></Relationships>
</file>

<file path=xl/tables/_rels/table2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9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1D51B0FB-675F-496A-9AA0-4088058F1D70}" name="feret_moAlg_ph441" displayName="feret_moAlg_ph441" ref="A1:G30" tableType="queryTable" totalsRowShown="0">
  <autoFilter ref="A1:G30" xr:uid="{DD8C2149-0FF6-487A-B307-242BE629B2A7}"/>
  <tableColumns count="7">
    <tableColumn id="1" xr3:uid="{DDB6A716-C703-44D5-87FE-D0DA214BACD4}" uniqueName="1" name="Column1" queryTableFieldId="1" dataDxfId="204"/>
    <tableColumn id="2" xr3:uid="{7B037FE5-4E04-42F6-99A8-23F4AEAD0C74}" uniqueName="2" name="Column2" queryTableFieldId="2" dataDxfId="203"/>
    <tableColumn id="3" xr3:uid="{B2819AB2-8665-4C9D-AF6A-CD7C07BBF04F}" uniqueName="3" name="Column3" queryTableFieldId="3" dataDxfId="202"/>
    <tableColumn id="4" xr3:uid="{1BF7BF70-3717-46E6-B93B-05D36420EC19}" uniqueName="4" name="Column4" queryTableFieldId="4" dataDxfId="201"/>
    <tableColumn id="5" xr3:uid="{50890E01-4A67-4C0A-BE5E-9E3596435174}" uniqueName="5" name="Column5" queryTableFieldId="5" dataDxfId="200"/>
    <tableColumn id="6" xr3:uid="{3528402F-A067-4C9D-9B03-06FC8FCACE6F}" uniqueName="6" name="Column6" queryTableFieldId="6" dataDxfId="199"/>
    <tableColumn id="7" xr3:uid="{DFEF9F40-5BA6-4FA6-90E0-728F71A4C5BD}" uniqueName="7" name="Column7" queryTableFieldId="7" dataDxfId="198"/>
  </tableColumns>
  <tableStyleInfo name="TableStyleMedium7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FA6591D6-C103-458D-9009-18409713D31D}" name="Feret_LBLChi_ph4" displayName="Feret_LBLChi_ph4" ref="A1:G26" tableType="queryTable" totalsRowShown="0">
  <autoFilter ref="A1:G26" xr:uid="{FA6591D6-C103-458D-9009-18409713D31D}"/>
  <tableColumns count="7">
    <tableColumn id="1" xr3:uid="{6429A7EC-D6A9-41B7-8009-25D320C13F7F}" uniqueName="1" name="Column1" queryTableFieldId="1" dataDxfId="139"/>
    <tableColumn id="2" xr3:uid="{6C4D19D1-97E6-4700-A34A-9D64312E8DEA}" uniqueName="2" name="Column2" queryTableFieldId="2" dataDxfId="138"/>
    <tableColumn id="3" xr3:uid="{B368C1DB-0868-4F7C-A5FE-1FFF5F1F7344}" uniqueName="3" name="Column3" queryTableFieldId="3" dataDxfId="137"/>
    <tableColumn id="4" xr3:uid="{B19323B8-AF4E-4378-A718-C4641D3865C4}" uniqueName="4" name="Column4" queryTableFieldId="4" dataDxfId="136"/>
    <tableColumn id="5" xr3:uid="{D8276268-2B97-4F64-9EDE-8FB9A0D4CB09}" uniqueName="5" name="Column5" queryTableFieldId="5" dataDxfId="135"/>
    <tableColumn id="6" xr3:uid="{39060E14-A6D9-4E34-9EAB-239ED1ECF69A}" uniqueName="6" name="Column6" queryTableFieldId="6" dataDxfId="134"/>
    <tableColumn id="7" xr3:uid="{C505CD0B-AEA9-4900-8719-A78623F20FC4}" uniqueName="7" name="Column7" queryTableFieldId="7" dataDxfId="133"/>
  </tableColumns>
  <tableStyleInfo name="TableStyleMedium7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83DD211E-029B-4DA9-BEBC-4B92D25FEA90}" name="Feret_LBLChi_ph5" displayName="Feret_LBLChi_ph5" ref="A1:G10" tableType="queryTable" totalsRowShown="0">
  <autoFilter ref="A1:G10" xr:uid="{83DD211E-029B-4DA9-BEBC-4B92D25FEA90}"/>
  <tableColumns count="7">
    <tableColumn id="1" xr3:uid="{A99E13C5-EC92-444C-B248-EEBCF86C8456}" uniqueName="1" name="Column1" queryTableFieldId="1" dataDxfId="132"/>
    <tableColumn id="2" xr3:uid="{8A9E4191-38C9-413B-A9E0-0AE47F37E260}" uniqueName="2" name="Column2" queryTableFieldId="2" dataDxfId="131"/>
    <tableColumn id="3" xr3:uid="{C2BA2CC3-13B0-43E9-970A-C649CE8E3E66}" uniqueName="3" name="Column3" queryTableFieldId="3" dataDxfId="130"/>
    <tableColumn id="4" xr3:uid="{CB74E3C6-65A4-442B-A7FC-0EF517292FB0}" uniqueName="4" name="Column4" queryTableFieldId="4" dataDxfId="129"/>
    <tableColumn id="5" xr3:uid="{6954574F-ACCD-4C85-ABFA-D202B507B3A1}" uniqueName="5" name="Column5" queryTableFieldId="5" dataDxfId="128"/>
    <tableColumn id="6" xr3:uid="{39418072-9EF7-4AF1-A837-64BDE7BC9C2C}" uniqueName="6" name="Column6" queryTableFieldId="6" dataDxfId="127"/>
    <tableColumn id="7" xr3:uid="{7F23066E-E55C-4F49-80C8-B3F9B7B2BD54}" uniqueName="7" name="Column7" queryTableFieldId="7" dataDxfId="126"/>
  </tableColumns>
  <tableStyleInfo name="TableStyleMedium7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FEF3AFE2-96A4-48DA-9133-D146825DDF5E}" name="Feret_LBLChi_ph7" displayName="Feret_LBLChi_ph7" ref="A1:G13" tableType="queryTable" totalsRowShown="0">
  <autoFilter ref="A1:G13" xr:uid="{FEF3AFE2-96A4-48DA-9133-D146825DDF5E}"/>
  <tableColumns count="7">
    <tableColumn id="1" xr3:uid="{F7F587B3-3178-43D8-B7C3-821844F47D99}" uniqueName="1" name="Column1" queryTableFieldId="1" dataDxfId="125"/>
    <tableColumn id="2" xr3:uid="{39107BAD-6318-4C3E-B2E1-7CA6829570A1}" uniqueName="2" name="Column2" queryTableFieldId="2" dataDxfId="124"/>
    <tableColumn id="3" xr3:uid="{C7CEACFE-02DD-476A-A566-93523284D941}" uniqueName="3" name="Column3" queryTableFieldId="3" dataDxfId="123"/>
    <tableColumn id="4" xr3:uid="{3B3486E5-7EF8-4E21-AA82-6493812CDD47}" uniqueName="4" name="Column4" queryTableFieldId="4" dataDxfId="122"/>
    <tableColumn id="5" xr3:uid="{51AF3CAC-C89E-4C72-A679-BC69BF87B2D6}" uniqueName="5" name="Column5" queryTableFieldId="5" dataDxfId="121"/>
    <tableColumn id="6" xr3:uid="{BDCD1E0B-CCD8-4BA0-BDF9-341352DB1DC8}" uniqueName="6" name="Column6" queryTableFieldId="6" dataDxfId="120"/>
    <tableColumn id="7" xr3:uid="{2FD34457-FC80-4132-960B-E7E034BD02B4}" uniqueName="7" name="Column7" queryTableFieldId="7" dataDxfId="119"/>
  </tableColumns>
  <tableStyleInfo name="TableStyleMedium7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FE2E177A-826F-4DD6-B005-B2C7AE0298D1}" name="Feret_LBLChi_ph9" displayName="Feret_LBLChi_ph9" ref="A1:G12" tableType="queryTable" totalsRowShown="0">
  <autoFilter ref="A1:G12" xr:uid="{FE2E177A-826F-4DD6-B005-B2C7AE0298D1}"/>
  <tableColumns count="7">
    <tableColumn id="1" xr3:uid="{7F36DAD9-821C-411F-92E3-02744B8DC64E}" uniqueName="1" name="Column1" queryTableFieldId="1" dataDxfId="118"/>
    <tableColumn id="2" xr3:uid="{978BCD2D-F562-4821-A348-2153DFA17CB7}" uniqueName="2" name="Column2" queryTableFieldId="2" dataDxfId="117"/>
    <tableColumn id="3" xr3:uid="{7482442C-FC90-4996-89CA-9B9AF4C0F3CA}" uniqueName="3" name="Column3" queryTableFieldId="3" dataDxfId="116"/>
    <tableColumn id="4" xr3:uid="{ED4466C0-E9B5-47F0-87A9-56CFE82E7B67}" uniqueName="4" name="Column4" queryTableFieldId="4" dataDxfId="115"/>
    <tableColumn id="5" xr3:uid="{09D19559-BD64-419B-83C8-FDEC552424AB}" uniqueName="5" name="Column5" queryTableFieldId="5" dataDxfId="114"/>
    <tableColumn id="6" xr3:uid="{E3568F88-0F1D-4D44-914B-A92A5A960C6F}" uniqueName="6" name="Column6" queryTableFieldId="6" dataDxfId="113"/>
    <tableColumn id="7" xr3:uid="{2C8B13EE-E219-4243-B9D5-05845F087A12}" uniqueName="7" name="Column7" queryTableFieldId="7" dataDxfId="112"/>
  </tableColumns>
  <tableStyleInfo name="TableStyleMedium7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81A5BDAB-FA03-4BD3-B046-30351A728EEA}" name="Feret_LBLChi_edta" displayName="Feret_LBLChi_edta" ref="A1:G3" tableType="queryTable" totalsRowShown="0">
  <autoFilter ref="A1:G3" xr:uid="{81A5BDAB-FA03-4BD3-B046-30351A728EEA}"/>
  <tableColumns count="7">
    <tableColumn id="1" xr3:uid="{6C2AE855-F482-4A4C-A634-7EF5C8A9C8A7}" uniqueName="1" name="Column1" queryTableFieldId="1" dataDxfId="111"/>
    <tableColumn id="2" xr3:uid="{10C21402-4988-4C9D-AFA0-11ABEF541DC3}" uniqueName="2" name="Column2" queryTableFieldId="2" dataDxfId="110"/>
    <tableColumn id="3" xr3:uid="{4113F5C3-1156-4F2D-A058-49EE5C098B01}" uniqueName="3" name="Column3" queryTableFieldId="3" dataDxfId="109"/>
    <tableColumn id="4" xr3:uid="{B2739527-777B-4ACC-B4B8-64D45A14CF15}" uniqueName="4" name="Column4" queryTableFieldId="4" dataDxfId="108"/>
    <tableColumn id="5" xr3:uid="{B093071D-94CC-4DF2-977E-10C245CEC93E}" uniqueName="5" name="Column5" queryTableFieldId="5" dataDxfId="107"/>
    <tableColumn id="6" xr3:uid="{8F747388-847A-46F8-8BA7-9BA85957F202}" uniqueName="6" name="Column6" queryTableFieldId="6" dataDxfId="106"/>
    <tableColumn id="7" xr3:uid="{15056EB4-B802-4D64-B6D1-B94AE2BD4471}" uniqueName="7" name="Column7" queryTableFieldId="7" dataDxfId="105"/>
  </tableColumns>
  <tableStyleInfo name="TableStyleMedium7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81ED3DC2-510A-45FC-904C-65701587910D}" name="Feret_LBLChi_rpmi" displayName="Feret_LBLChi_rpmi" ref="A1:G15" tableType="queryTable" totalsRowShown="0">
  <autoFilter ref="A1:G15" xr:uid="{81ED3DC2-510A-45FC-904C-65701587910D}"/>
  <tableColumns count="7">
    <tableColumn id="1" xr3:uid="{4394AAF7-4EA7-4FEC-BE8A-C433BB56F07E}" uniqueName="1" name="Column1" queryTableFieldId="1" dataDxfId="104"/>
    <tableColumn id="2" xr3:uid="{B8DA8B3D-202A-4870-89B0-E8372642F480}" uniqueName="2" name="Column2" queryTableFieldId="2" dataDxfId="103"/>
    <tableColumn id="3" xr3:uid="{8AF86FFD-B5B8-4172-BB34-26244FECCC6C}" uniqueName="3" name="Column3" queryTableFieldId="3" dataDxfId="102"/>
    <tableColumn id="4" xr3:uid="{B23AEE8C-EBAA-4FAD-BA93-3C8C9FBC1395}" uniqueName="4" name="Column4" queryTableFieldId="4" dataDxfId="101"/>
    <tableColumn id="5" xr3:uid="{9CDB5254-C8D3-42D7-A8B4-0A01568F0EF3}" uniqueName="5" name="Column5" queryTableFieldId="5" dataDxfId="100"/>
    <tableColumn id="6" xr3:uid="{DD1406D3-A4BB-4010-AD78-B8C869F263E2}" uniqueName="6" name="Column6" queryTableFieldId="6" dataDxfId="99"/>
    <tableColumn id="7" xr3:uid="{ADF4C13B-983B-456B-A322-5DDED11B8E4B}" uniqueName="7" name="Column7" queryTableFieldId="7" dataDxfId="98"/>
  </tableColumns>
  <tableStyleInfo name="TableStyleMedium7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B3748A5E-1578-4928-9121-8A83733CC76D}" name="Feret_LBLChi_dmemR" displayName="Feret_LBLChi_dmemR" ref="A1:G15" tableType="queryTable" totalsRowShown="0">
  <autoFilter ref="A1:G15" xr:uid="{B3748A5E-1578-4928-9121-8A83733CC76D}"/>
  <tableColumns count="7">
    <tableColumn id="1" xr3:uid="{380FC58C-786E-40F0-AB80-C323441F0A6D}" uniqueName="1" name="Column1" queryTableFieldId="1" dataDxfId="97"/>
    <tableColumn id="2" xr3:uid="{B036780B-95E2-43F4-AC56-52C318CD4A00}" uniqueName="2" name="Column2" queryTableFieldId="2" dataDxfId="96"/>
    <tableColumn id="3" xr3:uid="{0543481C-F1F5-4464-BCE8-7C860BF3436F}" uniqueName="3" name="Column3" queryTableFieldId="3" dataDxfId="95"/>
    <tableColumn id="4" xr3:uid="{A2A469B4-BC1A-4B34-BF34-215B8E9A6C16}" uniqueName="4" name="Column4" queryTableFieldId="4" dataDxfId="94"/>
    <tableColumn id="5" xr3:uid="{55804495-61B5-413A-80C3-64723F4D15E4}" uniqueName="5" name="Column5" queryTableFieldId="5" dataDxfId="93"/>
    <tableColumn id="6" xr3:uid="{AC63F6B7-04DE-4E9A-9054-AA3C13ABDBD0}" uniqueName="6" name="Column6" queryTableFieldId="6" dataDxfId="92"/>
    <tableColumn id="7" xr3:uid="{46374AB0-722C-42D8-93E7-1F2AFF1C1B5B}" uniqueName="7" name="Column7" queryTableFieldId="7" dataDxfId="91"/>
  </tableColumns>
  <tableStyleInfo name="TableStyleMedium7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D1163DBD-8FAD-4CFA-989B-FF1896249150}" name="Feret_LBLChi_dmemB" displayName="Feret_LBLChi_dmemB" ref="A1:G15" tableType="queryTable" totalsRowShown="0">
  <autoFilter ref="A1:G15" xr:uid="{D1163DBD-8FAD-4CFA-989B-FF1896249150}"/>
  <tableColumns count="7">
    <tableColumn id="1" xr3:uid="{691C3D22-1668-455A-910B-822AC62F5D03}" uniqueName="1" name="Column1" queryTableFieldId="1" dataDxfId="90"/>
    <tableColumn id="2" xr3:uid="{EC1FF794-8FE8-433F-B451-F38E34396FBB}" uniqueName="2" name="Column2" queryTableFieldId="2" dataDxfId="89"/>
    <tableColumn id="3" xr3:uid="{DCF04350-0D4D-455C-B03E-95E60F9BBF80}" uniqueName="3" name="Column3" queryTableFieldId="3" dataDxfId="88"/>
    <tableColumn id="4" xr3:uid="{E68A01BB-F6E0-43AB-8043-6C8739240044}" uniqueName="4" name="Column4" queryTableFieldId="4" dataDxfId="87"/>
    <tableColumn id="5" xr3:uid="{D561F4BC-19BB-4000-A1D4-CF2B6EBFC14A}" uniqueName="5" name="Column5" queryTableFieldId="5" dataDxfId="86"/>
    <tableColumn id="6" xr3:uid="{80247907-8A34-4C61-8CC1-7DEA5AEC48A4}" uniqueName="6" name="Column6" queryTableFieldId="6" dataDxfId="85"/>
    <tableColumn id="7" xr3:uid="{12D6E149-2DB2-46A5-B324-F3B3AA199CF6}" uniqueName="7" name="Column7" queryTableFieldId="7" dataDxfId="84"/>
  </tableColumns>
  <tableStyleInfo name="TableStyleMedium7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5A240940-1E13-4CD2-8F36-63AC6578BA77}" name="Feret_LBLChi_dpbs" displayName="Feret_LBLChi_dpbs" ref="A1:G19" tableType="queryTable" totalsRowShown="0">
  <autoFilter ref="A1:G19" xr:uid="{5A240940-1E13-4CD2-8F36-63AC6578BA77}"/>
  <tableColumns count="7">
    <tableColumn id="1" xr3:uid="{25B4B9C7-B04B-427B-93B9-58B4F9F3D9A8}" uniqueName="1" name="Column1" queryTableFieldId="1" dataDxfId="83"/>
    <tableColumn id="2" xr3:uid="{25171544-86D7-4ED2-8176-017C33FCB4AD}" uniqueName="2" name="Column2" queryTableFieldId="2" dataDxfId="82"/>
    <tableColumn id="3" xr3:uid="{BE5164D6-6627-4A4C-802A-B4AF754D45F3}" uniqueName="3" name="Column3" queryTableFieldId="3" dataDxfId="81"/>
    <tableColumn id="4" xr3:uid="{B826012B-BB8D-443F-B920-DEE0F47C59F5}" uniqueName="4" name="Column4" queryTableFieldId="4" dataDxfId="80"/>
    <tableColumn id="5" xr3:uid="{E0DD6B1B-30C5-428C-83E8-710ACBACEE9E}" uniqueName="5" name="Column5" queryTableFieldId="5" dataDxfId="79"/>
    <tableColumn id="6" xr3:uid="{0B7C5091-9DA3-43A4-BEFF-7528244A3791}" uniqueName="6" name="Column6" queryTableFieldId="6" dataDxfId="78"/>
    <tableColumn id="7" xr3:uid="{7BEB03E5-BB50-491D-B4B8-34B406FCE878}" uniqueName="7" name="Column7" queryTableFieldId="7" dataDxfId="77"/>
  </tableColumns>
  <tableStyleInfo name="TableStyleMedium7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BF879EF2-2C81-42CA-9444-2EE5156F63E2}" name="Feret_LBLChi_dpbs_2" displayName="Feret_LBLChi_dpbs_2" ref="A1:G14" tableType="queryTable" totalsRowShown="0">
  <autoFilter ref="A1:G14" xr:uid="{BF879EF2-2C81-42CA-9444-2EE5156F63E2}"/>
  <tableColumns count="7">
    <tableColumn id="1" xr3:uid="{3428145D-48FF-4818-9681-3F1B11123165}" uniqueName="1" name="Column1" queryTableFieldId="1" dataDxfId="76"/>
    <tableColumn id="2" xr3:uid="{C92B1BB3-A467-4EEB-9933-25589CC648B8}" uniqueName="2" name="Column2" queryTableFieldId="2" dataDxfId="75"/>
    <tableColumn id="3" xr3:uid="{5E1F1F90-0DF7-42B6-9B64-D6481326F535}" uniqueName="3" name="Column3" queryTableFieldId="3" dataDxfId="74"/>
    <tableColumn id="4" xr3:uid="{B8C42798-8B76-44F8-B4EF-EAB4F47D9FBF}" uniqueName="4" name="Column4" queryTableFieldId="4" dataDxfId="73"/>
    <tableColumn id="5" xr3:uid="{457FD013-4A2B-427D-B698-0FEB8F21B865}" uniqueName="5" name="Column5" queryTableFieldId="5" dataDxfId="72"/>
    <tableColumn id="6" xr3:uid="{5FF6399C-E7D4-49DC-9B6F-07450E1B01EA}" uniqueName="6" name="Column6" queryTableFieldId="6" dataDxfId="71"/>
    <tableColumn id="7" xr3:uid="{209FD08E-0350-4688-9229-A74248D01A41}" uniqueName="7" name="Column7" queryTableFieldId="7" dataDxfId="70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7033CB50-9F5B-4A50-97FE-B00D2DDDE7B4}" name="feret_moAlg_ph542" displayName="feret_moAlg_ph542" ref="A1:G17" tableType="queryTable" totalsRowShown="0" headerRowDxfId="197" dataDxfId="196">
  <autoFilter ref="A1:G17" xr:uid="{6972196C-E271-4212-A993-8C6A2CEC5F71}"/>
  <tableColumns count="7">
    <tableColumn id="1" xr3:uid="{DE644959-1944-4534-AA0B-84AACA4D6DD3}" uniqueName="1" name="Column1" queryTableFieldId="1" dataDxfId="195"/>
    <tableColumn id="2" xr3:uid="{A15C3F72-636D-42B1-A913-5DC54745C553}" uniqueName="2" name="Column2" queryTableFieldId="2" dataDxfId="194"/>
    <tableColumn id="3" xr3:uid="{BE52180B-E150-4F89-B489-97C40DDC5827}" uniqueName="3" name="Column3" queryTableFieldId="3" dataDxfId="193"/>
    <tableColumn id="4" xr3:uid="{AAFE7999-9888-474F-9E56-6067A983431B}" uniqueName="4" name="Column4" queryTableFieldId="4" dataDxfId="192"/>
    <tableColumn id="5" xr3:uid="{DB790EE0-1E7D-4526-910A-BE02EF841CD9}" uniqueName="5" name="Column5" queryTableFieldId="5" dataDxfId="191"/>
    <tableColumn id="6" xr3:uid="{DBF196EF-1625-4925-BAA6-A7DEDE62288A}" uniqueName="6" name="Column6" queryTableFieldId="6" dataDxfId="190"/>
    <tableColumn id="7" xr3:uid="{9F79E424-24B7-4CF6-B939-86F5AE19CF5C}" uniqueName="7" name="Column7" queryTableFieldId="7" dataDxfId="189"/>
  </tableColumns>
  <tableStyleInfo name="TableStyleMedium7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F7F35209-6007-4974-A800-A15E76FE2C63}" name="feret_LBLPLL_ph4" displayName="feret_LBLPLL_ph4" ref="A1:G79" tableType="queryTable" totalsRowShown="0">
  <autoFilter ref="A1:G79" xr:uid="{F7F35209-6007-4974-A800-A15E76FE2C63}"/>
  <tableColumns count="7">
    <tableColumn id="1" xr3:uid="{298F8910-8BC8-4170-8303-C3AD15BB3DDF}" uniqueName="1" name="Column1" queryTableFieldId="1" dataDxfId="69"/>
    <tableColumn id="2" xr3:uid="{E054E823-AA3B-4A57-992A-CAFFD0F3104A}" uniqueName="2" name="Column2" queryTableFieldId="2" dataDxfId="68"/>
    <tableColumn id="3" xr3:uid="{92B73748-6309-40ED-ACE3-81F21AC1ABFD}" uniqueName="3" name="Column3" queryTableFieldId="3" dataDxfId="67"/>
    <tableColumn id="4" xr3:uid="{9FD9E842-C7ED-433B-BD3F-7F2712A4A3E2}" uniqueName="4" name="Column4" queryTableFieldId="4" dataDxfId="66"/>
    <tableColumn id="5" xr3:uid="{174A4D17-62E7-4DE3-94B5-ACA47B396F26}" uniqueName="5" name="Column5" queryTableFieldId="5" dataDxfId="65"/>
    <tableColumn id="6" xr3:uid="{2A7DD8E4-915B-4B52-A7BE-8B88FC455B6E}" uniqueName="6" name="Column6" queryTableFieldId="6" dataDxfId="64"/>
    <tableColumn id="7" xr3:uid="{62C56BB7-A302-4046-AAF8-B3838DD24B4F}" uniqueName="7" name="Column7" queryTableFieldId="7" dataDxfId="63"/>
  </tableColumns>
  <tableStyleInfo name="TableStyleMedium7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52DD5C69-00B6-42EC-8D5D-0BF54FD943EB}" name="feret_LBLPLL_ph5" displayName="feret_LBLPLL_ph5" ref="A1:G36" tableType="queryTable" totalsRowShown="0">
  <autoFilter ref="A1:G36" xr:uid="{52DD5C69-00B6-42EC-8D5D-0BF54FD943EB}"/>
  <tableColumns count="7">
    <tableColumn id="1" xr3:uid="{1C36E68B-765B-461C-9786-FA4C368F6587}" uniqueName="1" name="Column1" queryTableFieldId="1" dataDxfId="62"/>
    <tableColumn id="2" xr3:uid="{D9A59DA6-A0AB-4655-8728-1678F3F0D970}" uniqueName="2" name="Column2" queryTableFieldId="2" dataDxfId="61"/>
    <tableColumn id="3" xr3:uid="{48B933BC-3E80-4B6B-9174-93E5F3B39052}" uniqueName="3" name="Column3" queryTableFieldId="3" dataDxfId="60"/>
    <tableColumn id="4" xr3:uid="{991D1F56-85B3-470E-BB73-2E01D7A6B780}" uniqueName="4" name="Column4" queryTableFieldId="4" dataDxfId="59"/>
    <tableColumn id="5" xr3:uid="{80D25B7E-A9FB-4F35-97A6-FF3FB08F5C06}" uniqueName="5" name="Column5" queryTableFieldId="5" dataDxfId="58"/>
    <tableColumn id="6" xr3:uid="{189A0D2A-3181-4A60-8F1C-2768C2835AAC}" uniqueName="6" name="Column6" queryTableFieldId="6" dataDxfId="57"/>
    <tableColumn id="7" xr3:uid="{28B59FE6-2415-45EC-A9B9-253F909E27F6}" uniqueName="7" name="Column7" queryTableFieldId="7" dataDxfId="56"/>
  </tableColumns>
  <tableStyleInfo name="TableStyleMedium7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9A896286-4034-41FB-93B6-D416DEDC7551}" name="feret_LBLPLL_ph7" displayName="feret_LBLPLL_ph7" ref="A1:G33" tableType="queryTable" totalsRowShown="0">
  <autoFilter ref="A1:G33" xr:uid="{9A896286-4034-41FB-93B6-D416DEDC7551}"/>
  <tableColumns count="7">
    <tableColumn id="1" xr3:uid="{9C618A80-10FF-4D8F-8428-4B7761684557}" uniqueName="1" name="Column1" queryTableFieldId="1" dataDxfId="55"/>
    <tableColumn id="2" xr3:uid="{5F402641-87EF-4114-AF78-C31BC1F3D74F}" uniqueName="2" name="Column2" queryTableFieldId="2" dataDxfId="54"/>
    <tableColumn id="3" xr3:uid="{279A35F6-E1D0-47D3-8DFF-13DE381038C0}" uniqueName="3" name="Column3" queryTableFieldId="3" dataDxfId="53"/>
    <tableColumn id="4" xr3:uid="{3FA21828-36F2-42E0-9FAE-4D78C46B7C87}" uniqueName="4" name="Column4" queryTableFieldId="4" dataDxfId="52"/>
    <tableColumn id="5" xr3:uid="{145876A8-D26F-4CF2-8D7F-497DE706F8D2}" uniqueName="5" name="Column5" queryTableFieldId="5" dataDxfId="51"/>
    <tableColumn id="6" xr3:uid="{B2799AD6-A001-45D6-93EC-CDA6B77BD67A}" uniqueName="6" name="Column6" queryTableFieldId="6" dataDxfId="50"/>
    <tableColumn id="7" xr3:uid="{3CFCEDA0-BEA3-4F29-ABA5-85A65AB6C838}" uniqueName="7" name="Column7" queryTableFieldId="7" dataDxfId="49"/>
  </tableColumns>
  <tableStyleInfo name="TableStyleMedium7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CC82D796-268C-4811-8113-B4F8E339B978}" name="feret_LBLPLL_ph9" displayName="feret_LBLPLL_ph9" ref="A1:G31" tableType="queryTable" totalsRowShown="0">
  <autoFilter ref="A1:G31" xr:uid="{CC82D796-268C-4811-8113-B4F8E339B978}"/>
  <tableColumns count="7">
    <tableColumn id="1" xr3:uid="{FFADBE54-FB4E-47EE-A233-D8EBBCA17905}" uniqueName="1" name="Column1" queryTableFieldId="1" dataDxfId="48"/>
    <tableColumn id="2" xr3:uid="{5D5CFECA-F817-48F1-B1A2-887695483826}" uniqueName="2" name="Column2" queryTableFieldId="2" dataDxfId="47"/>
    <tableColumn id="3" xr3:uid="{5C9485CD-44E3-4A9B-BFBF-20D7F9DF6EEB}" uniqueName="3" name="Column3" queryTableFieldId="3" dataDxfId="46"/>
    <tableColumn id="4" xr3:uid="{7D2B7559-7E10-45C5-987C-B8705657434B}" uniqueName="4" name="Column4" queryTableFieldId="4" dataDxfId="45"/>
    <tableColumn id="5" xr3:uid="{C7034DAF-C832-43E9-A1BF-7816BDBA57E6}" uniqueName="5" name="Column5" queryTableFieldId="5" dataDxfId="44"/>
    <tableColumn id="6" xr3:uid="{373E5ED1-38D9-45EC-8DA5-D57740E2F15F}" uniqueName="6" name="Column6" queryTableFieldId="6" dataDxfId="43"/>
    <tableColumn id="7" xr3:uid="{EB45776A-56A2-4E45-949D-868298D0280E}" uniqueName="7" name="Column7" queryTableFieldId="7" dataDxfId="42"/>
  </tableColumns>
  <tableStyleInfo name="TableStyleMedium7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4AE16C10-298F-41DB-A13A-36285589D3D5}" name="feret_LBLPLL_edta" displayName="feret_LBLPLL_edta" ref="A1:G23" tableType="queryTable" totalsRowShown="0">
  <autoFilter ref="A1:G23" xr:uid="{4AE16C10-298F-41DB-A13A-36285589D3D5}"/>
  <tableColumns count="7">
    <tableColumn id="1" xr3:uid="{5A287F6D-2C52-4B3E-9A26-E4986A58F51D}" uniqueName="1" name="Column1" queryTableFieldId="1" dataDxfId="41"/>
    <tableColumn id="2" xr3:uid="{F79CF27C-FF02-4D77-9288-DA652C788D53}" uniqueName="2" name="Column2" queryTableFieldId="2" dataDxfId="40"/>
    <tableColumn id="3" xr3:uid="{95E2B424-CEE8-4FF6-861F-27C548690E5C}" uniqueName="3" name="Column3" queryTableFieldId="3" dataDxfId="39"/>
    <tableColumn id="4" xr3:uid="{0D233401-9291-4D51-8ADD-A8504A3B5333}" uniqueName="4" name="Column4" queryTableFieldId="4" dataDxfId="38"/>
    <tableColumn id="5" xr3:uid="{511693D5-1143-48A8-B4E4-24D9FF018D32}" uniqueName="5" name="Column5" queryTableFieldId="5" dataDxfId="37"/>
    <tableColumn id="6" xr3:uid="{A7B5DE14-E17A-4C21-8679-8FAF2DAD069B}" uniqueName="6" name="Column6" queryTableFieldId="6" dataDxfId="36"/>
    <tableColumn id="7" xr3:uid="{46EAC6DD-C01A-48B7-B8DA-64DD0A616D23}" uniqueName="7" name="Column7" queryTableFieldId="7" dataDxfId="35"/>
  </tableColumns>
  <tableStyleInfo name="TableStyleMedium7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45C2856C-114D-4E0D-8C9C-DCE7FB18CBAD}" name="feret_LBLPLL_rpmi" displayName="feret_LBLPLL_rpmi" ref="A1:G19" tableType="queryTable" totalsRowShown="0">
  <autoFilter ref="A1:G19" xr:uid="{45C2856C-114D-4E0D-8C9C-DCE7FB18CBAD}"/>
  <tableColumns count="7">
    <tableColumn id="1" xr3:uid="{818BD94E-3A1D-40F4-A9D2-E64D138FCCC5}" uniqueName="1" name="Column1" queryTableFieldId="1" dataDxfId="34"/>
    <tableColumn id="2" xr3:uid="{10967117-728D-4336-821A-58C1DD060BDC}" uniqueName="2" name="Column2" queryTableFieldId="2" dataDxfId="33"/>
    <tableColumn id="3" xr3:uid="{56AE283F-4A5E-44CE-830C-60516B77DCC2}" uniqueName="3" name="Column3" queryTableFieldId="3" dataDxfId="32"/>
    <tableColumn id="4" xr3:uid="{AE52823D-0347-4753-9E1B-DF34F94FFB70}" uniqueName="4" name="Column4" queryTableFieldId="4" dataDxfId="31"/>
    <tableColumn id="5" xr3:uid="{AF250C4B-377F-428C-8B7A-F43D5CDD6819}" uniqueName="5" name="Column5" queryTableFieldId="5" dataDxfId="30"/>
    <tableColumn id="6" xr3:uid="{DE92A96F-E5F7-4BFC-8036-19281B442046}" uniqueName="6" name="Column6" queryTableFieldId="6" dataDxfId="29"/>
    <tableColumn id="7" xr3:uid="{BC54BB73-E930-420B-A81E-83E8A18A1B53}" uniqueName="7" name="Column7" queryTableFieldId="7" dataDxfId="28"/>
  </tableColumns>
  <tableStyleInfo name="TableStyleMedium7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C19053FA-A870-42FD-B630-2999EEC625D8}" name="Feret_LBLPLL_dmemR" displayName="Feret_LBLPLL_dmemR" ref="A1:G23" tableType="queryTable" totalsRowShown="0">
  <autoFilter ref="A1:G23" xr:uid="{C19053FA-A870-42FD-B630-2999EEC625D8}"/>
  <tableColumns count="7">
    <tableColumn id="1" xr3:uid="{12AE7987-4255-45D6-A182-20E086F1C01F}" uniqueName="1" name="Column1" queryTableFieldId="1" dataDxfId="27"/>
    <tableColumn id="2" xr3:uid="{03AFF976-4A15-4035-89E7-CE11C1FD431B}" uniqueName="2" name="Column2" queryTableFieldId="2" dataDxfId="26"/>
    <tableColumn id="3" xr3:uid="{5E808CEC-2485-4075-B6B3-0C63A25AC437}" uniqueName="3" name="Column3" queryTableFieldId="3" dataDxfId="25"/>
    <tableColumn id="4" xr3:uid="{967117D3-F389-48DE-8518-D397D9E087E6}" uniqueName="4" name="Column4" queryTableFieldId="4" dataDxfId="24"/>
    <tableColumn id="5" xr3:uid="{48238E61-DEA7-498F-B46F-E1ACD5AE8A9D}" uniqueName="5" name="Column5" queryTableFieldId="5" dataDxfId="23"/>
    <tableColumn id="6" xr3:uid="{CE5788A7-BA3B-4E0D-9FCE-1F6615749FD6}" uniqueName="6" name="Column6" queryTableFieldId="6" dataDxfId="22"/>
    <tableColumn id="7" xr3:uid="{710D1343-F644-4976-B71E-900E2FA18A15}" uniqueName="7" name="Column7" queryTableFieldId="7" dataDxfId="21"/>
  </tableColumns>
  <tableStyleInfo name="TableStyleMedium7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81420BD1-950E-480E-8711-34AFE41BD94A}" name="feret_LBLPLL_dmemB" displayName="feret_LBLPLL_dmemB" ref="A1:G22" tableType="queryTable" totalsRowShown="0">
  <autoFilter ref="A1:G22" xr:uid="{81420BD1-950E-480E-8711-34AFE41BD94A}"/>
  <tableColumns count="7">
    <tableColumn id="1" xr3:uid="{7FD08022-DE8D-4FDF-B291-5FB50E52FE18}" uniqueName="1" name="Column1" queryTableFieldId="1" dataDxfId="20"/>
    <tableColumn id="2" xr3:uid="{F2E3F86D-1C72-4D2B-A24E-6E6A42C79C82}" uniqueName="2" name="Column2" queryTableFieldId="2" dataDxfId="19"/>
    <tableColumn id="3" xr3:uid="{1F55A398-C070-4FF1-8024-1C0F6FBF7E82}" uniqueName="3" name="Column3" queryTableFieldId="3" dataDxfId="18"/>
    <tableColumn id="4" xr3:uid="{EAF38A19-F52B-4B56-B832-CA2BAA09504F}" uniqueName="4" name="Column4" queryTableFieldId="4" dataDxfId="17"/>
    <tableColumn id="5" xr3:uid="{A1FFF69D-67B4-498D-9707-0A0244C6BB4A}" uniqueName="5" name="Column5" queryTableFieldId="5" dataDxfId="16"/>
    <tableColumn id="6" xr3:uid="{27C78D2E-CEEA-4D75-B67F-E7B4D984F3B6}" uniqueName="6" name="Column6" queryTableFieldId="6" dataDxfId="15"/>
    <tableColumn id="7" xr3:uid="{C88C9F06-F6BC-48F9-8D38-8885CFF8B5BE}" uniqueName="7" name="Column7" queryTableFieldId="7" dataDxfId="14"/>
  </tableColumns>
  <tableStyleInfo name="TableStyleMedium7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E08CC16E-1B78-4062-9AEA-07C5CD4FF39B}" name="feret_LBLPLL_dpbs" displayName="feret_LBLPLL_dpbs" ref="A1:G17" tableType="queryTable" totalsRowShown="0">
  <autoFilter ref="A1:G17" xr:uid="{E08CC16E-1B78-4062-9AEA-07C5CD4FF39B}"/>
  <tableColumns count="7">
    <tableColumn id="1" xr3:uid="{A5C2A5A3-37DF-420C-8333-AD87EA41B291}" uniqueName="1" name="Column1" queryTableFieldId="1" dataDxfId="13"/>
    <tableColumn id="2" xr3:uid="{059E4C90-15A9-40B3-AFFD-471F4DE307DD}" uniqueName="2" name="Column2" queryTableFieldId="2" dataDxfId="12"/>
    <tableColumn id="3" xr3:uid="{C267932D-E386-4CB1-9A88-AD37DA68BF41}" uniqueName="3" name="Column3" queryTableFieldId="3" dataDxfId="11"/>
    <tableColumn id="4" xr3:uid="{72F373DB-00D3-473A-B057-7AD62D2E02F7}" uniqueName="4" name="Column4" queryTableFieldId="4" dataDxfId="10"/>
    <tableColumn id="5" xr3:uid="{5C557965-0AB9-4B3B-BAB3-93D4BE4154EB}" uniqueName="5" name="Column5" queryTableFieldId="5" dataDxfId="9"/>
    <tableColumn id="6" xr3:uid="{B26B1B88-75BA-4DF4-AB69-7DB55CACA77C}" uniqueName="6" name="Column6" queryTableFieldId="6" dataDxfId="8"/>
    <tableColumn id="7" xr3:uid="{6D853FC3-F1F8-427D-A452-D0494A899A17}" uniqueName="7" name="Column7" queryTableFieldId="7" dataDxfId="7"/>
  </tableColumns>
  <tableStyleInfo name="TableStyleMedium7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46802212-103F-4A53-8A50-A8F5B4D22AEB}" name="feret_LBLPLL_dpbs_2" displayName="feret_LBLPLL_dpbs_2" ref="A1:G12" tableType="queryTable" totalsRowShown="0">
  <autoFilter ref="A1:G12" xr:uid="{46802212-103F-4A53-8A50-A8F5B4D22AEB}"/>
  <tableColumns count="7">
    <tableColumn id="1" xr3:uid="{72EB2874-AAFC-499A-991E-7CD8CB3DE80D}" uniqueName="1" name="Column1" queryTableFieldId="1" dataDxfId="6"/>
    <tableColumn id="2" xr3:uid="{C862EBD6-B68A-4DFF-BAB8-D3B3FF26491E}" uniqueName="2" name="Column2" queryTableFieldId="2" dataDxfId="5"/>
    <tableColumn id="3" xr3:uid="{6CFDE7CE-10CB-446A-8E89-78AC777AF057}" uniqueName="3" name="Column3" queryTableFieldId="3" dataDxfId="4"/>
    <tableColumn id="4" xr3:uid="{6FBA8013-88F4-4150-AAE1-F55512697FE8}" uniqueName="4" name="Column4" queryTableFieldId="4" dataDxfId="3"/>
    <tableColumn id="5" xr3:uid="{2D91A103-D6FB-4BE8-8517-900AF446EF37}" uniqueName="5" name="Column5" queryTableFieldId="5" dataDxfId="2"/>
    <tableColumn id="6" xr3:uid="{4B2095FA-62A3-4777-A4B3-EF3C718E5900}" uniqueName="6" name="Column6" queryTableFieldId="6" dataDxfId="1"/>
    <tableColumn id="7" xr3:uid="{10904EF3-2A93-4768-889B-BB728F9BE470}" uniqueName="7" name="Column7" queryTableFieldId="7" dataDxfId="0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1968A4AD-8DDC-4785-A7AA-3A65F91BEEE9}" name="feret_moAlg_ph743" displayName="feret_moAlg_ph743" ref="A1:G48" tableType="queryTable" totalsRowShown="0">
  <autoFilter ref="A1:G48" xr:uid="{279656DA-C4DB-4E30-B768-2B30F4954AF1}"/>
  <tableColumns count="7">
    <tableColumn id="1" xr3:uid="{0F10073A-89A8-4215-ADC7-43CF7F824C86}" uniqueName="1" name="Column1" queryTableFieldId="1" dataDxfId="188"/>
    <tableColumn id="2" xr3:uid="{E2275999-CA1A-45CB-BB58-636D382CD88F}" uniqueName="2" name="Column2" queryTableFieldId="2" dataDxfId="187"/>
    <tableColumn id="3" xr3:uid="{C826F46A-B462-40BB-B303-CBFA1E8AAE39}" uniqueName="3" name="Column3" queryTableFieldId="3" dataDxfId="186"/>
    <tableColumn id="4" xr3:uid="{797375E2-0B3F-4DFB-B019-74FE984AB58D}" uniqueName="4" name="Column4" queryTableFieldId="4" dataDxfId="185"/>
    <tableColumn id="5" xr3:uid="{02CA1B1F-0E23-4A0E-9FA7-59DB01BFF4AD}" uniqueName="5" name="Column5" queryTableFieldId="5" dataDxfId="184"/>
    <tableColumn id="6" xr3:uid="{E88C4625-8365-4F3E-A2F4-8540E9678D8A}" uniqueName="6" name="Column6" queryTableFieldId="6" dataDxfId="183"/>
    <tableColumn id="7" xr3:uid="{2032F358-1A6C-4126-ACEB-4083C852B54F}" uniqueName="7" name="Column7" queryTableFieldId="7" dataDxfId="182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4ED3E99-7BBD-42C6-A5A6-21FE5B689806}" name="feret_moAlg_ph9" displayName="feret_moAlg_ph9" ref="A1:G33" tableType="queryTable" totalsRowShown="0">
  <autoFilter ref="A1:G33" xr:uid="{D4ED3E99-7BBD-42C6-A5A6-21FE5B689806}"/>
  <tableColumns count="7">
    <tableColumn id="1" xr3:uid="{77E4A06C-6BCC-402B-9BD3-D63EA37A2297}" uniqueName="1" name="Column1" queryTableFieldId="1" dataDxfId="181"/>
    <tableColumn id="2" xr3:uid="{B7C49557-2076-45E1-B857-26AC6FBE19FE}" uniqueName="2" name="Column2" queryTableFieldId="2" dataDxfId="180"/>
    <tableColumn id="3" xr3:uid="{7DDB658C-A433-4851-94E3-8CA5B571D94C}" uniqueName="3" name="Column3" queryTableFieldId="3" dataDxfId="179"/>
    <tableColumn id="4" xr3:uid="{B104149B-4A12-448D-BE37-EE1F1B7F812C}" uniqueName="4" name="Column4" queryTableFieldId="4" dataDxfId="178"/>
    <tableColumn id="5" xr3:uid="{BAB5C600-75A7-4B2A-A16F-A7E16114EA54}" uniqueName="5" name="Column5" queryTableFieldId="5" dataDxfId="177"/>
    <tableColumn id="6" xr3:uid="{53E7DE25-7929-4A96-8FA7-2B5550B3B25F}" uniqueName="6" name="Column6" queryTableFieldId="6" dataDxfId="176"/>
    <tableColumn id="7" xr3:uid="{E45D8982-9DAE-46E3-A711-F0397034E88F}" uniqueName="7" name="Column7" queryTableFieldId="7" dataDxfId="175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E646E9C-3D99-4DD1-AA1B-6BB249B20108}" name="feret_moAlg_RPMI" displayName="feret_moAlg_RPMI" ref="A1:G20" tableType="queryTable" totalsRowShown="0">
  <autoFilter ref="A1:G20" xr:uid="{9E646E9C-3D99-4DD1-AA1B-6BB249B20108}"/>
  <tableColumns count="7">
    <tableColumn id="1" xr3:uid="{90024A16-2AB0-4AE2-A1BE-E10A8348B6FD}" uniqueName="1" name="Column1" queryTableFieldId="1" dataDxfId="174"/>
    <tableColumn id="2" xr3:uid="{4B292C04-0694-4A22-9880-E114B0DED4E1}" uniqueName="2" name="Column2" queryTableFieldId="2" dataDxfId="173"/>
    <tableColumn id="3" xr3:uid="{4A229E85-77CD-46AB-92D9-DFE4D0E7D3CE}" uniqueName="3" name="Column3" queryTableFieldId="3" dataDxfId="172"/>
    <tableColumn id="4" xr3:uid="{2E2665D7-2F38-4B13-8679-406CB4FAD188}" uniqueName="4" name="Column4" queryTableFieldId="4" dataDxfId="171"/>
    <tableColumn id="5" xr3:uid="{C7352884-FFFC-49D7-AC82-F6334A713031}" uniqueName="5" name="Column5" queryTableFieldId="5" dataDxfId="170"/>
    <tableColumn id="6" xr3:uid="{C80B07D3-84EE-4D10-AAE4-B2A18C9F7182}" uniqueName="6" name="Column6" queryTableFieldId="6" dataDxfId="169"/>
    <tableColumn id="7" xr3:uid="{A3377ADE-516A-442E-960D-532A531E8163}" uniqueName="7" name="Column7" queryTableFieldId="7" dataDxfId="168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7E4951A-3FC8-48D6-9328-864C4C7E9ECD}" name="feret_moAlg_dmemR" displayName="feret_moAlg_dmemR" ref="A1:G18" tableType="queryTable" totalsRowShown="0">
  <autoFilter ref="A1:G18" xr:uid="{87E4951A-3FC8-48D6-9328-864C4C7E9ECD}"/>
  <tableColumns count="7">
    <tableColumn id="1" xr3:uid="{03F6EE5E-E410-4A86-A84B-2619A2D7AF05}" uniqueName="1" name="Column1" queryTableFieldId="1" dataDxfId="167"/>
    <tableColumn id="2" xr3:uid="{0369C692-6826-4EE5-B70B-631DD37F875C}" uniqueName="2" name="Column2" queryTableFieldId="2" dataDxfId="166"/>
    <tableColumn id="3" xr3:uid="{E394B3C7-87E1-4D3B-9238-11E8BAEC36B6}" uniqueName="3" name="Column3" queryTableFieldId="3" dataDxfId="165"/>
    <tableColumn id="4" xr3:uid="{C996D4BC-A99E-465B-8766-FE6731FF1455}" uniqueName="4" name="Column4" queryTableFieldId="4" dataDxfId="164"/>
    <tableColumn id="5" xr3:uid="{64F5F6C4-D7FC-4FEC-9DF6-344180F67E61}" uniqueName="5" name="Column5" queryTableFieldId="5" dataDxfId="163"/>
    <tableColumn id="6" xr3:uid="{32465DCA-4C14-4D12-A86F-42A20C98BB61}" uniqueName="6" name="Column6" queryTableFieldId="6" dataDxfId="162"/>
    <tableColumn id="7" xr3:uid="{C731ABF3-A6D7-43C0-886D-CFA8FF346835}" uniqueName="7" name="Column7" queryTableFieldId="7" dataDxfId="161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C11773B-058F-462A-BC6A-4B74B0DEE8D9}" name="feret_moAlg_dmemB" displayName="feret_moAlg_dmemB" ref="A1:G26" tableType="queryTable" totalsRowShown="0">
  <autoFilter ref="A1:G26" xr:uid="{9C11773B-058F-462A-BC6A-4B74B0DEE8D9}"/>
  <tableColumns count="7">
    <tableColumn id="1" xr3:uid="{36F77A45-C4AE-43B3-9E79-F2349B302B53}" uniqueName="1" name="Column1" queryTableFieldId="1" dataDxfId="160"/>
    <tableColumn id="2" xr3:uid="{76661B36-F48F-4E2F-B60F-411B87922E68}" uniqueName="2" name="Column2" queryTableFieldId="2" dataDxfId="159"/>
    <tableColumn id="3" xr3:uid="{63626ED2-3F23-4141-97C3-C838DB6827FE}" uniqueName="3" name="Column3" queryTableFieldId="3" dataDxfId="158"/>
    <tableColumn id="4" xr3:uid="{466A9A2D-65FF-4740-BF2E-35F013146178}" uniqueName="4" name="Column4" queryTableFieldId="4" dataDxfId="157"/>
    <tableColumn id="5" xr3:uid="{38043E33-570F-4A8B-A43D-A423C94EA413}" uniqueName="5" name="Column5" queryTableFieldId="5" dataDxfId="156"/>
    <tableColumn id="6" xr3:uid="{944B3DA6-5BF8-4D8E-B8C1-A4AF2C844E2C}" uniqueName="6" name="Column6" queryTableFieldId="6" dataDxfId="155"/>
    <tableColumn id="7" xr3:uid="{8D40BD66-11C5-437A-870A-31B944B39A54}" uniqueName="7" name="Column7" queryTableFieldId="7" dataDxfId="154"/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CC50126F-B869-433D-88AC-C97FA20CED9A}" name="feret_moAlg_pbs" displayName="feret_moAlg_pbs" ref="A1:G50" tableType="queryTable" totalsRowShown="0">
  <autoFilter ref="A1:G50" xr:uid="{CC50126F-B869-433D-88AC-C97FA20CED9A}"/>
  <tableColumns count="7">
    <tableColumn id="1" xr3:uid="{14C9191D-97A8-458C-A851-01319A08EA70}" uniqueName="1" name="Column1" queryTableFieldId="1" dataDxfId="153"/>
    <tableColumn id="2" xr3:uid="{84E9A8B1-7F58-4BB2-B5BC-7AC65C80A992}" uniqueName="2" name="Column2" queryTableFieldId="2" dataDxfId="152"/>
    <tableColumn id="3" xr3:uid="{ACA1AE22-2F09-403E-99CF-D59485912ED8}" uniqueName="3" name="Column3" queryTableFieldId="3" dataDxfId="151"/>
    <tableColumn id="4" xr3:uid="{D79AA0EF-7162-4B2F-A412-7A1DA60DB61A}" uniqueName="4" name="Column4" queryTableFieldId="4" dataDxfId="150"/>
    <tableColumn id="5" xr3:uid="{94D38D81-A7E0-4EDF-B6F1-DF2F1C818AC3}" uniqueName="5" name="Column5" queryTableFieldId="5" dataDxfId="149"/>
    <tableColumn id="6" xr3:uid="{C4156F3A-AA50-4EA2-9ACF-1B581CDC2156}" uniqueName="6" name="Column6" queryTableFieldId="6" dataDxfId="148"/>
    <tableColumn id="7" xr3:uid="{AB38F4E1-3B7C-47F3-B646-DD77A262A3B6}" uniqueName="7" name="Column7" queryTableFieldId="7" dataDxfId="147"/>
  </tableColumns>
  <tableStyleInfo name="TableStyleMedium7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1434D2C2-061C-4E81-A1CE-F84CF7573235}" name="feret_moAlg_pbs_2" displayName="feret_moAlg_pbs_2" ref="A1:G7" tableType="queryTable" totalsRowShown="0">
  <autoFilter ref="A1:G7" xr:uid="{1434D2C2-061C-4E81-A1CE-F84CF7573235}"/>
  <tableColumns count="7">
    <tableColumn id="1" xr3:uid="{13C0FEDB-75D8-4DFA-B87D-A5E4AB2D5B90}" uniqueName="1" name="Column1" queryTableFieldId="1" dataDxfId="146"/>
    <tableColumn id="2" xr3:uid="{A2C148FE-9895-45B2-BCFF-1247AD5EA079}" uniqueName="2" name="Column2" queryTableFieldId="2" dataDxfId="145"/>
    <tableColumn id="3" xr3:uid="{31C7C900-95AD-42A1-A31A-0874B6DF8074}" uniqueName="3" name="Column3" queryTableFieldId="3" dataDxfId="144"/>
    <tableColumn id="4" xr3:uid="{E0C1C9C4-F0FC-45B4-89C4-B25227A839E5}" uniqueName="4" name="Column4" queryTableFieldId="4" dataDxfId="143"/>
    <tableColumn id="5" xr3:uid="{A068D752-36A1-4E71-8D5D-6EFC5289F308}" uniqueName="5" name="Column5" queryTableFieldId="5" dataDxfId="142"/>
    <tableColumn id="6" xr3:uid="{0A81C4FD-ECB7-4B0A-805A-DE464166B031}" uniqueName="6" name="Column6" queryTableFieldId="6" dataDxfId="141"/>
    <tableColumn id="7" xr3:uid="{F09A053D-8C65-40DE-85D8-AFD3C208D127}" uniqueName="7" name="Column7" queryTableFieldId="7" dataDxfId="14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drawing" Target="../drawings/drawing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3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4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5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6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8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02605-2B7A-4CDD-AACD-0DCC35F56302}">
  <sheetPr>
    <tabColor rgb="FFFF0000"/>
  </sheetPr>
  <dimension ref="A1:Q31"/>
  <sheetViews>
    <sheetView workbookViewId="0">
      <selection activeCell="N27" sqref="N27"/>
    </sheetView>
  </sheetViews>
  <sheetFormatPr baseColWidth="10" defaultRowHeight="14.5" x14ac:dyDescent="0.35"/>
  <cols>
    <col min="1" max="7" width="10.7265625" bestFit="1" customWidth="1"/>
    <col min="9" max="9" width="18.81640625" customWidth="1"/>
    <col min="11" max="11" width="18.7265625" customWidth="1"/>
    <col min="14" max="14" width="14.36328125" customWidth="1"/>
    <col min="15" max="15" width="20.90625" customWidth="1"/>
    <col min="16" max="16" width="24.26953125" customWidth="1"/>
  </cols>
  <sheetData>
    <row r="1" spans="1:17" x14ac:dyDescent="0.3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</row>
    <row r="2" spans="1:17" x14ac:dyDescent="0.3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I2" t="s">
        <v>90</v>
      </c>
      <c r="N2" t="s">
        <v>174</v>
      </c>
      <c r="O2" t="s">
        <v>175</v>
      </c>
      <c r="P2" t="s">
        <v>176</v>
      </c>
      <c r="Q2" t="s">
        <v>177</v>
      </c>
    </row>
    <row r="3" spans="1:17" x14ac:dyDescent="0.35">
      <c r="A3" t="s">
        <v>14</v>
      </c>
      <c r="B3">
        <v>2099.3960000000002</v>
      </c>
      <c r="C3">
        <v>53.887</v>
      </c>
      <c r="D3">
        <v>163.65600000000001</v>
      </c>
      <c r="E3">
        <v>262.61500000000001</v>
      </c>
      <c r="F3">
        <v>0</v>
      </c>
      <c r="G3">
        <v>49.563000000000002</v>
      </c>
      <c r="I3">
        <f>GEOMEAN(C3,G3)</f>
        <v>51.679796642401762</v>
      </c>
      <c r="N3">
        <f>K6-2*L6</f>
        <v>32.314443433414795</v>
      </c>
      <c r="O3">
        <f>K6+2*L6</f>
        <v>275.55670927540575</v>
      </c>
      <c r="P3" t="str">
        <f>IF(I3&gt;$O$3,"outlier","")</f>
        <v/>
      </c>
      <c r="Q3" t="str">
        <f>IF(I3&lt;NO$3,"outlier","")</f>
        <v/>
      </c>
    </row>
    <row r="4" spans="1:17" x14ac:dyDescent="0.35">
      <c r="A4" t="s">
        <v>15</v>
      </c>
      <c r="B4">
        <v>21813.288</v>
      </c>
      <c r="C4">
        <v>167.98099999999999</v>
      </c>
      <c r="D4">
        <v>688.72</v>
      </c>
      <c r="E4">
        <v>206.23400000000001</v>
      </c>
      <c r="F4">
        <v>90</v>
      </c>
      <c r="G4">
        <v>165.31899999999999</v>
      </c>
      <c r="I4">
        <f t="shared" ref="I4:I30" si="0">GEOMEAN(C4,G4)</f>
        <v>166.64468470071284</v>
      </c>
      <c r="P4" t="str">
        <f t="shared" ref="P4:P30" si="1">IF(I4&gt;$O$3,"outlier","")</f>
        <v/>
      </c>
      <c r="Q4" t="str">
        <f t="shared" ref="Q4:Q30" si="2">IF(I4&lt;NO$3,"outlier","")</f>
        <v/>
      </c>
    </row>
    <row r="5" spans="1:17" x14ac:dyDescent="0.35">
      <c r="A5" t="s">
        <v>16</v>
      </c>
      <c r="B5">
        <v>21805.432000000001</v>
      </c>
      <c r="C5">
        <v>174.96600000000001</v>
      </c>
      <c r="D5">
        <v>148.35499999999999</v>
      </c>
      <c r="E5">
        <v>485.48</v>
      </c>
      <c r="F5">
        <v>0</v>
      </c>
      <c r="G5">
        <v>158.667</v>
      </c>
      <c r="I5">
        <f t="shared" si="0"/>
        <v>166.61731699316252</v>
      </c>
      <c r="K5" s="3" t="s">
        <v>91</v>
      </c>
      <c r="L5" s="3" t="s">
        <v>92</v>
      </c>
      <c r="P5" t="str">
        <f t="shared" si="1"/>
        <v/>
      </c>
      <c r="Q5" t="str">
        <f t="shared" si="2"/>
        <v/>
      </c>
    </row>
    <row r="6" spans="1:17" x14ac:dyDescent="0.35">
      <c r="A6" t="s">
        <v>17</v>
      </c>
      <c r="B6">
        <v>115679.857</v>
      </c>
      <c r="C6">
        <v>397.83100000000002</v>
      </c>
      <c r="D6">
        <v>521.072</v>
      </c>
      <c r="E6">
        <v>584.43899999999996</v>
      </c>
      <c r="F6">
        <v>90</v>
      </c>
      <c r="G6" s="2">
        <v>370.22300000000001</v>
      </c>
      <c r="H6" s="2"/>
      <c r="I6" s="2">
        <f t="shared" si="0"/>
        <v>383.77882473242323</v>
      </c>
      <c r="J6" s="2"/>
      <c r="K6" s="3">
        <f>GEOMEAN(I3:I30)</f>
        <v>153.93557635441027</v>
      </c>
      <c r="L6" s="3">
        <f>STDEV(I3:I30)</f>
        <v>60.810566460497739</v>
      </c>
      <c r="M6" s="2"/>
      <c r="N6" s="2"/>
      <c r="O6" s="2"/>
      <c r="P6" t="str">
        <f t="shared" si="1"/>
        <v>outlier</v>
      </c>
      <c r="Q6" t="str">
        <f t="shared" si="2"/>
        <v/>
      </c>
    </row>
    <row r="7" spans="1:17" x14ac:dyDescent="0.35">
      <c r="A7" t="s">
        <v>18</v>
      </c>
      <c r="B7">
        <v>26000.019</v>
      </c>
      <c r="C7">
        <v>183.614</v>
      </c>
      <c r="D7">
        <v>456.70800000000003</v>
      </c>
      <c r="E7">
        <v>224.196</v>
      </c>
      <c r="F7">
        <v>0</v>
      </c>
      <c r="G7">
        <v>180.28800000000001</v>
      </c>
      <c r="I7">
        <f t="shared" si="0"/>
        <v>181.94340007815617</v>
      </c>
      <c r="K7" s="3"/>
      <c r="L7" s="3"/>
      <c r="P7" t="str">
        <f t="shared" si="1"/>
        <v/>
      </c>
      <c r="Q7" t="str">
        <f t="shared" si="2"/>
        <v/>
      </c>
    </row>
    <row r="8" spans="1:17" x14ac:dyDescent="0.35">
      <c r="A8" t="s">
        <v>19</v>
      </c>
      <c r="B8">
        <v>10452.609</v>
      </c>
      <c r="C8">
        <v>119.416</v>
      </c>
      <c r="D8">
        <v>676.08</v>
      </c>
      <c r="E8">
        <v>254.46600000000001</v>
      </c>
      <c r="F8">
        <v>90</v>
      </c>
      <c r="G8">
        <v>111.43300000000001</v>
      </c>
      <c r="I8">
        <f t="shared" si="0"/>
        <v>115.3554642312188</v>
      </c>
      <c r="K8" s="3" t="s">
        <v>172</v>
      </c>
      <c r="L8" s="3" t="s">
        <v>173</v>
      </c>
      <c r="P8" t="str">
        <f t="shared" si="1"/>
        <v/>
      </c>
      <c r="Q8" t="str">
        <f t="shared" si="2"/>
        <v/>
      </c>
    </row>
    <row r="9" spans="1:17" x14ac:dyDescent="0.35">
      <c r="A9" t="s">
        <v>20</v>
      </c>
      <c r="B9">
        <v>14744.120999999999</v>
      </c>
      <c r="C9">
        <v>140.03899999999999</v>
      </c>
      <c r="D9">
        <v>557.66200000000003</v>
      </c>
      <c r="E9">
        <v>451.38499999999999</v>
      </c>
      <c r="F9">
        <v>90</v>
      </c>
      <c r="G9">
        <v>134.05199999999999</v>
      </c>
      <c r="I9">
        <f t="shared" si="0"/>
        <v>137.01280242371513</v>
      </c>
      <c r="K9" s="3">
        <f>GEOMEAN(I2:I5,I7:I30)</f>
        <v>148.81436437142568</v>
      </c>
      <c r="L9" s="3">
        <f>STDEV(I2:I23,I25:I35)</f>
        <v>61.11305861985737</v>
      </c>
      <c r="P9" t="str">
        <f t="shared" si="1"/>
        <v/>
      </c>
      <c r="Q9" t="str">
        <f t="shared" si="2"/>
        <v/>
      </c>
    </row>
    <row r="10" spans="1:17" x14ac:dyDescent="0.35">
      <c r="A10" t="s">
        <v>21</v>
      </c>
      <c r="B10">
        <v>21160.145</v>
      </c>
      <c r="C10">
        <v>166.983</v>
      </c>
      <c r="D10">
        <v>419.286</v>
      </c>
      <c r="E10">
        <v>476.666</v>
      </c>
      <c r="F10">
        <v>90</v>
      </c>
      <c r="G10">
        <v>161.328</v>
      </c>
      <c r="I10">
        <f t="shared" si="0"/>
        <v>164.13114702578545</v>
      </c>
      <c r="K10" s="3"/>
      <c r="L10" s="3"/>
      <c r="P10" t="str">
        <f t="shared" si="1"/>
        <v/>
      </c>
      <c r="Q10" t="str">
        <f t="shared" si="2"/>
        <v/>
      </c>
    </row>
    <row r="11" spans="1:17" x14ac:dyDescent="0.35">
      <c r="A11" t="s">
        <v>22</v>
      </c>
      <c r="B11">
        <v>18450.427</v>
      </c>
      <c r="C11">
        <v>177.56200000000001</v>
      </c>
      <c r="D11">
        <v>1305</v>
      </c>
      <c r="E11">
        <v>1711</v>
      </c>
      <c r="F11">
        <v>38.459000000000003</v>
      </c>
      <c r="G11">
        <v>136.959</v>
      </c>
      <c r="I11">
        <f t="shared" si="0"/>
        <v>155.94458617727005</v>
      </c>
      <c r="K11" s="3"/>
      <c r="L11" s="3"/>
      <c r="P11" t="str">
        <f t="shared" si="1"/>
        <v/>
      </c>
      <c r="Q11" t="str">
        <f t="shared" si="2"/>
        <v/>
      </c>
    </row>
    <row r="12" spans="1:17" x14ac:dyDescent="0.35">
      <c r="A12" t="s">
        <v>23</v>
      </c>
      <c r="B12">
        <v>25911.833999999999</v>
      </c>
      <c r="C12">
        <v>194.542</v>
      </c>
      <c r="D12">
        <v>676</v>
      </c>
      <c r="E12">
        <v>886</v>
      </c>
      <c r="F12">
        <v>125.185</v>
      </c>
      <c r="G12">
        <v>173.61</v>
      </c>
      <c r="I12">
        <f t="shared" si="0"/>
        <v>183.77822672993665</v>
      </c>
      <c r="K12" s="3"/>
      <c r="L12" s="3"/>
      <c r="P12" t="str">
        <f t="shared" si="1"/>
        <v/>
      </c>
      <c r="Q12" t="str">
        <f t="shared" si="2"/>
        <v/>
      </c>
    </row>
    <row r="13" spans="1:17" x14ac:dyDescent="0.35">
      <c r="A13" t="s">
        <v>24</v>
      </c>
      <c r="B13">
        <v>20588.216</v>
      </c>
      <c r="C13">
        <v>171.233</v>
      </c>
      <c r="D13">
        <v>682</v>
      </c>
      <c r="E13">
        <v>645</v>
      </c>
      <c r="F13">
        <v>158.81899999999999</v>
      </c>
      <c r="G13">
        <v>155.31899999999999</v>
      </c>
      <c r="I13">
        <f t="shared" si="0"/>
        <v>163.0819987828209</v>
      </c>
      <c r="K13" s="3"/>
      <c r="L13" s="3"/>
      <c r="P13" t="str">
        <f t="shared" si="1"/>
        <v/>
      </c>
      <c r="Q13" t="str">
        <f t="shared" si="2"/>
        <v/>
      </c>
    </row>
    <row r="14" spans="1:17" x14ac:dyDescent="0.35">
      <c r="A14" t="s">
        <v>25</v>
      </c>
      <c r="B14">
        <v>21697.22</v>
      </c>
      <c r="C14">
        <v>172.96199999999999</v>
      </c>
      <c r="D14">
        <v>914</v>
      </c>
      <c r="E14">
        <v>422</v>
      </c>
      <c r="F14">
        <v>19.55</v>
      </c>
      <c r="G14">
        <v>163.26599999999999</v>
      </c>
      <c r="I14">
        <f t="shared" si="0"/>
        <v>168.04408318057497</v>
      </c>
      <c r="P14" t="str">
        <f t="shared" si="1"/>
        <v/>
      </c>
      <c r="Q14" t="str">
        <f t="shared" si="2"/>
        <v/>
      </c>
    </row>
    <row r="15" spans="1:17" x14ac:dyDescent="0.35">
      <c r="A15" t="s">
        <v>26</v>
      </c>
      <c r="B15">
        <v>26523.374</v>
      </c>
      <c r="C15">
        <v>204.83099999999999</v>
      </c>
      <c r="D15">
        <v>722</v>
      </c>
      <c r="E15">
        <v>391</v>
      </c>
      <c r="F15">
        <v>22.233000000000001</v>
      </c>
      <c r="G15">
        <v>174.11600000000001</v>
      </c>
      <c r="I15">
        <f t="shared" si="0"/>
        <v>188.85008444795571</v>
      </c>
      <c r="P15" t="str">
        <f t="shared" si="1"/>
        <v/>
      </c>
      <c r="Q15" t="str">
        <f t="shared" si="2"/>
        <v/>
      </c>
    </row>
    <row r="16" spans="1:17" x14ac:dyDescent="0.35">
      <c r="A16" t="s">
        <v>27</v>
      </c>
      <c r="B16">
        <v>4607.4059999999999</v>
      </c>
      <c r="C16">
        <v>86.046999999999997</v>
      </c>
      <c r="D16">
        <v>1156</v>
      </c>
      <c r="E16">
        <v>496</v>
      </c>
      <c r="F16">
        <v>169.08099999999999</v>
      </c>
      <c r="G16">
        <v>70.86</v>
      </c>
      <c r="I16">
        <f t="shared" si="0"/>
        <v>78.085148523903058</v>
      </c>
      <c r="P16" t="str">
        <f t="shared" si="1"/>
        <v/>
      </c>
      <c r="Q16" t="str">
        <f t="shared" si="2"/>
        <v/>
      </c>
    </row>
    <row r="17" spans="1:17" x14ac:dyDescent="0.35">
      <c r="A17" t="s">
        <v>28</v>
      </c>
      <c r="B17">
        <v>4664.2780000000002</v>
      </c>
      <c r="C17">
        <v>81.022000000000006</v>
      </c>
      <c r="D17">
        <v>1661</v>
      </c>
      <c r="E17">
        <v>403</v>
      </c>
      <c r="F17">
        <v>163.053</v>
      </c>
      <c r="G17">
        <v>74.825999999999993</v>
      </c>
      <c r="I17">
        <f t="shared" si="0"/>
        <v>77.862392539659353</v>
      </c>
      <c r="P17" t="str">
        <f t="shared" si="1"/>
        <v/>
      </c>
      <c r="Q17" t="str">
        <f t="shared" si="2"/>
        <v/>
      </c>
    </row>
    <row r="18" spans="1:17" x14ac:dyDescent="0.35">
      <c r="A18" t="s">
        <v>29</v>
      </c>
      <c r="B18">
        <v>20826.769</v>
      </c>
      <c r="C18">
        <v>170.12799999999999</v>
      </c>
      <c r="D18">
        <v>1416</v>
      </c>
      <c r="E18">
        <v>524</v>
      </c>
      <c r="F18">
        <v>80.888000000000005</v>
      </c>
      <c r="G18">
        <v>154.26300000000001</v>
      </c>
      <c r="I18">
        <f t="shared" si="0"/>
        <v>162.00140636426585</v>
      </c>
      <c r="P18" t="str">
        <f t="shared" si="1"/>
        <v/>
      </c>
      <c r="Q18" t="str">
        <f t="shared" si="2"/>
        <v/>
      </c>
    </row>
    <row r="19" spans="1:17" x14ac:dyDescent="0.35">
      <c r="A19" t="s">
        <v>30</v>
      </c>
      <c r="B19">
        <v>22736.959999999999</v>
      </c>
      <c r="C19">
        <v>185.15600000000001</v>
      </c>
      <c r="D19">
        <v>1683</v>
      </c>
      <c r="E19">
        <v>329</v>
      </c>
      <c r="F19">
        <v>36.231999999999999</v>
      </c>
      <c r="G19">
        <v>151.68100000000001</v>
      </c>
      <c r="I19">
        <f t="shared" si="0"/>
        <v>167.58474642997794</v>
      </c>
      <c r="P19" t="str">
        <f t="shared" si="1"/>
        <v/>
      </c>
      <c r="Q19" t="str">
        <f t="shared" si="2"/>
        <v/>
      </c>
    </row>
    <row r="20" spans="1:17" x14ac:dyDescent="0.35">
      <c r="A20" t="s">
        <v>31</v>
      </c>
      <c r="B20">
        <v>33326.659</v>
      </c>
      <c r="C20">
        <v>250.273</v>
      </c>
      <c r="D20">
        <v>586</v>
      </c>
      <c r="E20">
        <v>1909</v>
      </c>
      <c r="F20">
        <v>29.632000000000001</v>
      </c>
      <c r="G20">
        <v>166.56800000000001</v>
      </c>
      <c r="I20">
        <f t="shared" si="0"/>
        <v>204.17510392797649</v>
      </c>
      <c r="P20" t="str">
        <f t="shared" si="1"/>
        <v/>
      </c>
      <c r="Q20" t="str">
        <f t="shared" si="2"/>
        <v/>
      </c>
    </row>
    <row r="21" spans="1:17" x14ac:dyDescent="0.35">
      <c r="A21" t="s">
        <v>32</v>
      </c>
      <c r="B21">
        <v>7882.3040000000001</v>
      </c>
      <c r="C21">
        <v>132.631</v>
      </c>
      <c r="D21">
        <v>1209</v>
      </c>
      <c r="E21">
        <v>1909</v>
      </c>
      <c r="F21">
        <v>13.932</v>
      </c>
      <c r="G21">
        <v>73.41</v>
      </c>
      <c r="I21">
        <f t="shared" si="0"/>
        <v>98.67340933605162</v>
      </c>
      <c r="P21" t="str">
        <f t="shared" si="1"/>
        <v/>
      </c>
      <c r="Q21" t="str">
        <f t="shared" si="2"/>
        <v/>
      </c>
    </row>
    <row r="22" spans="1:17" x14ac:dyDescent="0.35">
      <c r="A22" t="s">
        <v>33</v>
      </c>
      <c r="B22">
        <v>13702.721</v>
      </c>
      <c r="C22">
        <v>139.66300000000001</v>
      </c>
      <c r="D22">
        <v>1751</v>
      </c>
      <c r="E22">
        <v>1413</v>
      </c>
      <c r="F22">
        <v>49.442999999999998</v>
      </c>
      <c r="G22">
        <v>126.059</v>
      </c>
      <c r="I22">
        <f t="shared" si="0"/>
        <v>132.68676692496507</v>
      </c>
      <c r="P22" t="str">
        <f t="shared" si="1"/>
        <v/>
      </c>
      <c r="Q22" t="str">
        <f t="shared" si="2"/>
        <v/>
      </c>
    </row>
    <row r="23" spans="1:17" x14ac:dyDescent="0.35">
      <c r="A23" t="s">
        <v>34</v>
      </c>
      <c r="B23">
        <v>28871.832999999999</v>
      </c>
      <c r="C23">
        <v>217.845</v>
      </c>
      <c r="D23">
        <v>1435</v>
      </c>
      <c r="E23">
        <v>964</v>
      </c>
      <c r="F23">
        <v>124.61199999999999</v>
      </c>
      <c r="G23">
        <v>172.114</v>
      </c>
      <c r="I23">
        <f t="shared" si="0"/>
        <v>193.63412491087414</v>
      </c>
      <c r="P23" t="str">
        <f t="shared" si="1"/>
        <v/>
      </c>
      <c r="Q23" t="str">
        <f t="shared" si="2"/>
        <v/>
      </c>
    </row>
    <row r="24" spans="1:17" x14ac:dyDescent="0.35">
      <c r="A24" t="s">
        <v>35</v>
      </c>
      <c r="B24">
        <v>36658.097000000002</v>
      </c>
      <c r="C24">
        <v>217.54300000000001</v>
      </c>
      <c r="D24">
        <v>313.34199999999998</v>
      </c>
      <c r="E24">
        <v>407.31099999999998</v>
      </c>
      <c r="F24">
        <v>0</v>
      </c>
      <c r="G24">
        <v>214.54900000000001</v>
      </c>
      <c r="I24">
        <f t="shared" si="0"/>
        <v>216.04081352142703</v>
      </c>
      <c r="P24" t="str">
        <f t="shared" si="1"/>
        <v/>
      </c>
      <c r="Q24" t="str">
        <f t="shared" si="2"/>
        <v/>
      </c>
    </row>
    <row r="25" spans="1:17" x14ac:dyDescent="0.35">
      <c r="A25" t="s">
        <v>36</v>
      </c>
      <c r="B25">
        <v>29448.851999999999</v>
      </c>
      <c r="C25">
        <v>211.90299999999999</v>
      </c>
      <c r="D25">
        <v>865</v>
      </c>
      <c r="E25">
        <v>471</v>
      </c>
      <c r="F25">
        <v>97.213999999999999</v>
      </c>
      <c r="G25">
        <v>183.58699999999999</v>
      </c>
      <c r="I25">
        <f t="shared" si="0"/>
        <v>197.23751179986021</v>
      </c>
      <c r="P25" t="str">
        <f t="shared" si="1"/>
        <v/>
      </c>
      <c r="Q25" t="str">
        <f t="shared" si="2"/>
        <v/>
      </c>
    </row>
    <row r="26" spans="1:17" x14ac:dyDescent="0.35">
      <c r="A26" t="s">
        <v>37</v>
      </c>
      <c r="B26">
        <v>8118.201</v>
      </c>
      <c r="C26">
        <v>115.629</v>
      </c>
      <c r="D26">
        <v>1596</v>
      </c>
      <c r="E26">
        <v>1457</v>
      </c>
      <c r="F26">
        <v>81.73</v>
      </c>
      <c r="G26">
        <v>92.492999999999995</v>
      </c>
      <c r="I26">
        <f t="shared" si="0"/>
        <v>103.41601953759388</v>
      </c>
      <c r="P26" t="str">
        <f t="shared" si="1"/>
        <v/>
      </c>
      <c r="Q26" t="str">
        <f t="shared" si="2"/>
        <v/>
      </c>
    </row>
    <row r="27" spans="1:17" x14ac:dyDescent="0.35">
      <c r="A27" t="s">
        <v>38</v>
      </c>
      <c r="B27">
        <v>36684.652000000002</v>
      </c>
      <c r="C27">
        <v>228.648</v>
      </c>
      <c r="D27">
        <v>893</v>
      </c>
      <c r="E27">
        <v>899</v>
      </c>
      <c r="F27">
        <v>41.225000000000001</v>
      </c>
      <c r="G27">
        <v>211.56100000000001</v>
      </c>
      <c r="I27">
        <f t="shared" si="0"/>
        <v>219.93862673027675</v>
      </c>
      <c r="P27" t="str">
        <f t="shared" si="1"/>
        <v/>
      </c>
      <c r="Q27" t="str">
        <f t="shared" si="2"/>
        <v/>
      </c>
    </row>
    <row r="28" spans="1:17" x14ac:dyDescent="0.35">
      <c r="A28" t="s">
        <v>39</v>
      </c>
      <c r="B28">
        <v>20117.638999999999</v>
      </c>
      <c r="C28">
        <v>173.327</v>
      </c>
      <c r="D28">
        <v>1630</v>
      </c>
      <c r="E28">
        <v>443</v>
      </c>
      <c r="F28">
        <v>139.124</v>
      </c>
      <c r="G28">
        <v>147.197</v>
      </c>
      <c r="I28">
        <f t="shared" si="0"/>
        <v>159.72856481856962</v>
      </c>
      <c r="P28" t="str">
        <f t="shared" si="1"/>
        <v/>
      </c>
      <c r="Q28" t="str">
        <f t="shared" si="2"/>
        <v/>
      </c>
    </row>
    <row r="29" spans="1:17" x14ac:dyDescent="0.35">
      <c r="A29" t="s">
        <v>40</v>
      </c>
      <c r="B29">
        <v>22947.850999999999</v>
      </c>
      <c r="C29">
        <v>185.38499999999999</v>
      </c>
      <c r="D29">
        <v>1193</v>
      </c>
      <c r="E29">
        <v>893</v>
      </c>
      <c r="F29">
        <v>131.87299999999999</v>
      </c>
      <c r="G29">
        <v>165.10300000000001</v>
      </c>
      <c r="I29">
        <f t="shared" si="0"/>
        <v>174.95033482391509</v>
      </c>
      <c r="P29" t="str">
        <f t="shared" si="1"/>
        <v/>
      </c>
      <c r="Q29" t="str">
        <f t="shared" si="2"/>
        <v/>
      </c>
    </row>
    <row r="30" spans="1:17" x14ac:dyDescent="0.35">
      <c r="A30" t="s">
        <v>41</v>
      </c>
      <c r="B30">
        <v>30446.988000000001</v>
      </c>
      <c r="C30">
        <v>210.80199999999999</v>
      </c>
      <c r="D30">
        <v>1289</v>
      </c>
      <c r="E30">
        <v>422</v>
      </c>
      <c r="F30">
        <v>117.131</v>
      </c>
      <c r="G30">
        <v>184.61199999999999</v>
      </c>
      <c r="I30">
        <f t="shared" si="0"/>
        <v>197.27285374323554</v>
      </c>
      <c r="P30" t="str">
        <f t="shared" si="1"/>
        <v/>
      </c>
      <c r="Q30" t="str">
        <f t="shared" si="2"/>
        <v/>
      </c>
    </row>
    <row r="31" spans="1:17" x14ac:dyDescent="0.35">
      <c r="P31" t="str">
        <f t="shared" ref="P31" si="3">IF(O31&gt;$L$13,"outlier","")</f>
        <v/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0B4FC-BAED-4B4F-8836-0DE3C10A81AF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C1F89-0EC7-4F24-ABCD-0F10D622A350}">
  <sheetPr>
    <tabColor theme="7"/>
  </sheetPr>
  <dimension ref="A1:Q58"/>
  <sheetViews>
    <sheetView topLeftCell="A6" workbookViewId="0">
      <selection activeCell="I3" sqref="I3:I26"/>
    </sheetView>
  </sheetViews>
  <sheetFormatPr baseColWidth="10" defaultRowHeight="14.5" x14ac:dyDescent="0.35"/>
  <cols>
    <col min="1" max="7" width="10.7265625" bestFit="1" customWidth="1"/>
    <col min="14" max="15" width="11.26953125" bestFit="1" customWidth="1"/>
  </cols>
  <sheetData>
    <row r="1" spans="1:17" x14ac:dyDescent="0.3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</row>
    <row r="2" spans="1:17" ht="29" x14ac:dyDescent="0.3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I2" t="s">
        <v>90</v>
      </c>
      <c r="N2" s="5" t="s">
        <v>174</v>
      </c>
      <c r="O2" s="5" t="s">
        <v>175</v>
      </c>
      <c r="P2" s="5" t="s">
        <v>176</v>
      </c>
      <c r="Q2" s="5" t="s">
        <v>177</v>
      </c>
    </row>
    <row r="3" spans="1:17" x14ac:dyDescent="0.35">
      <c r="A3" t="s">
        <v>14</v>
      </c>
      <c r="B3">
        <v>64944.281000000003</v>
      </c>
      <c r="C3">
        <v>290.05799999999999</v>
      </c>
      <c r="D3">
        <v>714.00099999999998</v>
      </c>
      <c r="E3">
        <v>395.83499999999998</v>
      </c>
      <c r="F3">
        <v>90</v>
      </c>
      <c r="G3">
        <v>286.399</v>
      </c>
      <c r="I3" s="1">
        <f>GEOMEAN(C3,G3)</f>
        <v>288.22269366238322</v>
      </c>
      <c r="N3" s="5">
        <f>K6-2*L6</f>
        <v>104.51645752990302</v>
      </c>
      <c r="O3" s="14">
        <f>K6+2*L6</f>
        <v>400.44290144290756</v>
      </c>
      <c r="P3" s="5" t="str">
        <f>IF(I3&gt;$O$3,"outlier","")</f>
        <v/>
      </c>
      <c r="Q3" s="5" t="str">
        <f>IF(I3&lt;$N$3,"outlier","")</f>
        <v/>
      </c>
    </row>
    <row r="4" spans="1:17" x14ac:dyDescent="0.35">
      <c r="A4" t="s">
        <v>15</v>
      </c>
      <c r="B4">
        <v>55898.978000000003</v>
      </c>
      <c r="C4">
        <v>278.74799999999999</v>
      </c>
      <c r="D4">
        <v>119.58199999999999</v>
      </c>
      <c r="E4">
        <v>343.61200000000002</v>
      </c>
      <c r="F4">
        <v>90</v>
      </c>
      <c r="G4">
        <v>258.45699999999999</v>
      </c>
      <c r="I4" s="1">
        <f t="shared" ref="I4:I26" si="0">GEOMEAN(C4,G4)</f>
        <v>268.41082659982254</v>
      </c>
      <c r="N4" s="4"/>
      <c r="O4" s="4"/>
      <c r="P4" s="5" t="str">
        <f t="shared" ref="P4:P26" si="1">IF(I4&gt;$O$3,"outlier","")</f>
        <v/>
      </c>
      <c r="Q4" s="5" t="str">
        <f t="shared" ref="Q4:Q26" si="2">IF(I4&lt;$N$3,"outlier","")</f>
        <v/>
      </c>
    </row>
    <row r="5" spans="1:17" x14ac:dyDescent="0.35">
      <c r="A5" t="s">
        <v>16</v>
      </c>
      <c r="B5">
        <v>46048.614999999998</v>
      </c>
      <c r="C5">
        <v>278.09300000000002</v>
      </c>
      <c r="D5">
        <v>1658</v>
      </c>
      <c r="E5">
        <v>989</v>
      </c>
      <c r="F5">
        <v>95.629000000000005</v>
      </c>
      <c r="G5">
        <v>208.37299999999999</v>
      </c>
      <c r="I5" s="1">
        <f t="shared" si="0"/>
        <v>240.72198214745575</v>
      </c>
      <c r="K5" t="s">
        <v>91</v>
      </c>
      <c r="L5" t="s">
        <v>92</v>
      </c>
      <c r="N5" s="9"/>
      <c r="O5" s="9"/>
      <c r="P5" s="5" t="str">
        <f t="shared" si="1"/>
        <v/>
      </c>
      <c r="Q5" s="5" t="str">
        <f t="shared" si="2"/>
        <v/>
      </c>
    </row>
    <row r="6" spans="1:17" x14ac:dyDescent="0.35">
      <c r="A6" t="s">
        <v>17</v>
      </c>
      <c r="B6">
        <v>14781.63</v>
      </c>
      <c r="C6">
        <v>173.02199999999999</v>
      </c>
      <c r="D6">
        <v>454</v>
      </c>
      <c r="E6">
        <v>0</v>
      </c>
      <c r="F6">
        <v>147.56299999999999</v>
      </c>
      <c r="G6">
        <v>118.08499999999999</v>
      </c>
      <c r="I6" s="1">
        <f t="shared" si="0"/>
        <v>142.93810852953106</v>
      </c>
      <c r="K6">
        <f>GEOMEAN(I3:I26)</f>
        <v>252.4796794864053</v>
      </c>
      <c r="L6">
        <f>STDEV(I3:I26)</f>
        <v>73.98161097825114</v>
      </c>
      <c r="N6" s="4"/>
      <c r="O6" s="4"/>
      <c r="P6" s="5" t="str">
        <f t="shared" si="1"/>
        <v/>
      </c>
      <c r="Q6" s="5" t="str">
        <f t="shared" si="2"/>
        <v/>
      </c>
    </row>
    <row r="7" spans="1:17" x14ac:dyDescent="0.35">
      <c r="A7" t="s">
        <v>18</v>
      </c>
      <c r="B7">
        <v>56440.258000000002</v>
      </c>
      <c r="C7">
        <v>310.50900000000001</v>
      </c>
      <c r="D7">
        <v>916</v>
      </c>
      <c r="E7">
        <v>1233</v>
      </c>
      <c r="F7">
        <v>132.61199999999999</v>
      </c>
      <c r="G7">
        <v>249.30699999999999</v>
      </c>
      <c r="I7" s="1">
        <f t="shared" si="0"/>
        <v>278.23024146019787</v>
      </c>
      <c r="P7" s="5" t="str">
        <f t="shared" si="1"/>
        <v/>
      </c>
      <c r="Q7" s="5" t="str">
        <f t="shared" si="2"/>
        <v/>
      </c>
    </row>
    <row r="8" spans="1:17" x14ac:dyDescent="0.35">
      <c r="A8" t="s">
        <v>19</v>
      </c>
      <c r="B8">
        <v>57979.453000000001</v>
      </c>
      <c r="C8">
        <v>286.04399999999998</v>
      </c>
      <c r="D8">
        <v>1687</v>
      </c>
      <c r="E8">
        <v>305</v>
      </c>
      <c r="F8">
        <v>157.07300000000001</v>
      </c>
      <c r="G8">
        <v>265.02499999999998</v>
      </c>
      <c r="I8" s="1">
        <f t="shared" si="0"/>
        <v>275.3339991719148</v>
      </c>
      <c r="M8" s="47" t="s">
        <v>178</v>
      </c>
      <c r="N8" s="47"/>
      <c r="P8" s="5" t="str">
        <f t="shared" si="1"/>
        <v/>
      </c>
      <c r="Q8" s="5" t="str">
        <f t="shared" si="2"/>
        <v/>
      </c>
    </row>
    <row r="9" spans="1:17" x14ac:dyDescent="0.35">
      <c r="A9" t="s">
        <v>20</v>
      </c>
      <c r="B9">
        <v>101724.531</v>
      </c>
      <c r="C9">
        <v>370.55500000000001</v>
      </c>
      <c r="D9">
        <v>251.13900000000001</v>
      </c>
      <c r="E9">
        <v>651.29899999999998</v>
      </c>
      <c r="F9">
        <v>90</v>
      </c>
      <c r="G9">
        <v>353.25799999999998</v>
      </c>
      <c r="I9" s="1">
        <f t="shared" si="0"/>
        <v>361.80314839702544</v>
      </c>
      <c r="M9" s="16" t="s">
        <v>100</v>
      </c>
      <c r="N9" s="16" t="s">
        <v>179</v>
      </c>
      <c r="P9" s="5" t="str">
        <f t="shared" si="1"/>
        <v/>
      </c>
      <c r="Q9" s="5" t="str">
        <f t="shared" si="2"/>
        <v/>
      </c>
    </row>
    <row r="10" spans="1:17" x14ac:dyDescent="0.35">
      <c r="A10" t="s">
        <v>21</v>
      </c>
      <c r="B10">
        <v>43859.375</v>
      </c>
      <c r="C10">
        <v>255.131</v>
      </c>
      <c r="D10">
        <v>140.70500000000001</v>
      </c>
      <c r="E10">
        <v>267.10599999999999</v>
      </c>
      <c r="F10">
        <v>0</v>
      </c>
      <c r="G10">
        <v>218.874</v>
      </c>
      <c r="I10" s="1">
        <f t="shared" si="0"/>
        <v>236.30815156062647</v>
      </c>
      <c r="M10" s="16">
        <f>GEOMEAN(I3:I23,I25:I26)</f>
        <v>247.22883483780333</v>
      </c>
      <c r="N10" s="16">
        <f>STDEV(I3:I23,I25:I26)</f>
        <v>68.587639534549737</v>
      </c>
      <c r="P10" s="5" t="str">
        <f t="shared" si="1"/>
        <v/>
      </c>
      <c r="Q10" s="5" t="str">
        <f t="shared" si="2"/>
        <v/>
      </c>
    </row>
    <row r="11" spans="1:17" x14ac:dyDescent="0.35">
      <c r="A11" t="s">
        <v>22</v>
      </c>
      <c r="B11">
        <v>19673.949000000001</v>
      </c>
      <c r="C11">
        <v>172.30500000000001</v>
      </c>
      <c r="D11">
        <v>301.03399999999999</v>
      </c>
      <c r="E11">
        <v>451.88400000000001</v>
      </c>
      <c r="F11">
        <v>0</v>
      </c>
      <c r="G11">
        <v>145.36099999999999</v>
      </c>
      <c r="I11" s="1">
        <f t="shared" si="0"/>
        <v>158.26063030646631</v>
      </c>
      <c r="P11" s="5" t="str">
        <f t="shared" si="1"/>
        <v/>
      </c>
      <c r="Q11" s="5" t="str">
        <f t="shared" si="2"/>
        <v/>
      </c>
    </row>
    <row r="12" spans="1:17" x14ac:dyDescent="0.35">
      <c r="A12" t="s">
        <v>23</v>
      </c>
      <c r="B12">
        <v>55353.824999999997</v>
      </c>
      <c r="C12">
        <v>308.34699999999998</v>
      </c>
      <c r="D12">
        <v>803</v>
      </c>
      <c r="E12">
        <v>1286</v>
      </c>
      <c r="F12">
        <v>162.48400000000001</v>
      </c>
      <c r="G12">
        <v>239.16399999999999</v>
      </c>
      <c r="I12" s="1">
        <f t="shared" si="0"/>
        <v>271.56123049507636</v>
      </c>
      <c r="P12" s="5" t="str">
        <f t="shared" si="1"/>
        <v/>
      </c>
      <c r="Q12" s="5" t="str">
        <f t="shared" si="2"/>
        <v/>
      </c>
    </row>
    <row r="13" spans="1:17" x14ac:dyDescent="0.35">
      <c r="A13" t="s">
        <v>24</v>
      </c>
      <c r="B13">
        <v>96509.013999999996</v>
      </c>
      <c r="C13">
        <v>460.74299999999999</v>
      </c>
      <c r="D13">
        <v>1071</v>
      </c>
      <c r="E13">
        <v>980</v>
      </c>
      <c r="F13">
        <v>177.68299999999999</v>
      </c>
      <c r="G13">
        <v>260.39299999999997</v>
      </c>
      <c r="I13" s="1">
        <f t="shared" si="0"/>
        <v>346.3729954817494</v>
      </c>
      <c r="P13" s="5" t="str">
        <f t="shared" si="1"/>
        <v/>
      </c>
      <c r="Q13" s="5" t="str">
        <f t="shared" si="2"/>
        <v/>
      </c>
    </row>
    <row r="14" spans="1:17" x14ac:dyDescent="0.35">
      <c r="A14" t="s">
        <v>25</v>
      </c>
      <c r="B14">
        <v>96607.820999999996</v>
      </c>
      <c r="C14">
        <v>409.16</v>
      </c>
      <c r="D14">
        <v>1859</v>
      </c>
      <c r="E14">
        <v>1431</v>
      </c>
      <c r="F14">
        <v>67.938999999999993</v>
      </c>
      <c r="G14">
        <v>299.06</v>
      </c>
      <c r="I14" s="1">
        <f t="shared" si="0"/>
        <v>349.80478784602138</v>
      </c>
      <c r="P14" s="5" t="str">
        <f t="shared" si="1"/>
        <v/>
      </c>
      <c r="Q14" s="5" t="str">
        <f t="shared" si="2"/>
        <v/>
      </c>
    </row>
    <row r="15" spans="1:17" x14ac:dyDescent="0.35">
      <c r="A15" t="s">
        <v>26</v>
      </c>
      <c r="B15">
        <v>36883.372000000003</v>
      </c>
      <c r="C15">
        <v>267.87299999999999</v>
      </c>
      <c r="D15">
        <v>512</v>
      </c>
      <c r="E15">
        <v>1187</v>
      </c>
      <c r="F15">
        <v>23.413</v>
      </c>
      <c r="G15">
        <v>169.03</v>
      </c>
      <c r="I15" s="1">
        <f t="shared" si="0"/>
        <v>212.78762461665855</v>
      </c>
      <c r="P15" s="5" t="str">
        <f t="shared" si="1"/>
        <v/>
      </c>
      <c r="Q15" s="5" t="str">
        <f t="shared" si="2"/>
        <v/>
      </c>
    </row>
    <row r="16" spans="1:17" x14ac:dyDescent="0.35">
      <c r="A16" t="s">
        <v>27</v>
      </c>
      <c r="B16">
        <v>16998.310000000001</v>
      </c>
      <c r="C16">
        <v>183.78</v>
      </c>
      <c r="D16">
        <v>1431</v>
      </c>
      <c r="E16">
        <v>1876</v>
      </c>
      <c r="F16">
        <v>56.741</v>
      </c>
      <c r="G16">
        <v>117.38200000000001</v>
      </c>
      <c r="I16" s="1">
        <f t="shared" si="0"/>
        <v>146.87567518142683</v>
      </c>
      <c r="P16" s="5" t="str">
        <f t="shared" si="1"/>
        <v/>
      </c>
      <c r="Q16" s="5" t="str">
        <f t="shared" si="2"/>
        <v/>
      </c>
    </row>
    <row r="17" spans="1:17" x14ac:dyDescent="0.35">
      <c r="A17" t="s">
        <v>28</v>
      </c>
      <c r="B17">
        <v>63498.470999999998</v>
      </c>
      <c r="C17">
        <v>290.39</v>
      </c>
      <c r="D17">
        <v>276.75200000000001</v>
      </c>
      <c r="E17">
        <v>228.35400000000001</v>
      </c>
      <c r="F17">
        <v>0</v>
      </c>
      <c r="G17">
        <v>278.41500000000002</v>
      </c>
      <c r="I17" s="1">
        <f t="shared" si="0"/>
        <v>284.33946586782497</v>
      </c>
      <c r="P17" s="5" t="str">
        <f t="shared" si="1"/>
        <v/>
      </c>
      <c r="Q17" s="5" t="str">
        <f t="shared" si="2"/>
        <v/>
      </c>
    </row>
    <row r="18" spans="1:17" x14ac:dyDescent="0.35">
      <c r="A18" t="s">
        <v>29</v>
      </c>
      <c r="B18">
        <v>48685.086000000003</v>
      </c>
      <c r="C18">
        <v>250.14099999999999</v>
      </c>
      <c r="D18">
        <v>408.30900000000003</v>
      </c>
      <c r="E18">
        <v>451.053</v>
      </c>
      <c r="F18">
        <v>90</v>
      </c>
      <c r="G18">
        <v>247.81299999999999</v>
      </c>
      <c r="I18" s="1">
        <f t="shared" si="0"/>
        <v>248.9742790591028</v>
      </c>
      <c r="P18" s="5" t="str">
        <f t="shared" si="1"/>
        <v/>
      </c>
      <c r="Q18" s="5" t="str">
        <f t="shared" si="2"/>
        <v/>
      </c>
    </row>
    <row r="19" spans="1:17" x14ac:dyDescent="0.35">
      <c r="A19" t="s">
        <v>30</v>
      </c>
      <c r="B19">
        <v>113850.216</v>
      </c>
      <c r="C19">
        <v>478.38299999999998</v>
      </c>
      <c r="D19">
        <v>58</v>
      </c>
      <c r="E19">
        <v>823</v>
      </c>
      <c r="F19">
        <v>162.68600000000001</v>
      </c>
      <c r="G19">
        <v>295.28699999999998</v>
      </c>
      <c r="I19" s="1">
        <f t="shared" si="0"/>
        <v>375.84608674429484</v>
      </c>
      <c r="P19" s="5" t="str">
        <f t="shared" si="1"/>
        <v/>
      </c>
      <c r="Q19" s="5" t="str">
        <f t="shared" si="2"/>
        <v/>
      </c>
    </row>
    <row r="20" spans="1:17" x14ac:dyDescent="0.35">
      <c r="A20" t="s">
        <v>31</v>
      </c>
      <c r="B20">
        <v>33393.821000000004</v>
      </c>
      <c r="C20">
        <v>217.316</v>
      </c>
      <c r="D20">
        <v>1303</v>
      </c>
      <c r="E20">
        <v>849</v>
      </c>
      <c r="F20">
        <v>144.21799999999999</v>
      </c>
      <c r="G20">
        <v>199.00299999999999</v>
      </c>
      <c r="I20" s="1">
        <f t="shared" si="0"/>
        <v>207.95801486838633</v>
      </c>
      <c r="P20" s="5" t="str">
        <f t="shared" si="1"/>
        <v/>
      </c>
      <c r="Q20" s="5" t="str">
        <f t="shared" si="2"/>
        <v/>
      </c>
    </row>
    <row r="21" spans="1:17" x14ac:dyDescent="0.35">
      <c r="A21" t="s">
        <v>32</v>
      </c>
      <c r="B21">
        <v>27209.489000000001</v>
      </c>
      <c r="C21">
        <v>234.334</v>
      </c>
      <c r="D21">
        <v>1658</v>
      </c>
      <c r="E21">
        <v>1076</v>
      </c>
      <c r="F21">
        <v>28.856999999999999</v>
      </c>
      <c r="G21">
        <v>162.59299999999999</v>
      </c>
      <c r="I21" s="1">
        <f t="shared" si="0"/>
        <v>195.19494886394986</v>
      </c>
      <c r="P21" s="5" t="str">
        <f t="shared" si="1"/>
        <v/>
      </c>
      <c r="Q21" s="5" t="str">
        <f t="shared" si="2"/>
        <v/>
      </c>
    </row>
    <row r="22" spans="1:17" x14ac:dyDescent="0.35">
      <c r="A22" t="s">
        <v>33</v>
      </c>
      <c r="B22">
        <v>46119.65</v>
      </c>
      <c r="C22">
        <v>259.19299999999998</v>
      </c>
      <c r="D22">
        <v>820</v>
      </c>
      <c r="E22">
        <v>483</v>
      </c>
      <c r="F22">
        <v>154.619</v>
      </c>
      <c r="G22">
        <v>222.26599999999999</v>
      </c>
      <c r="I22" s="1">
        <f t="shared" si="0"/>
        <v>240.02039775402423</v>
      </c>
      <c r="P22" s="5" t="str">
        <f t="shared" si="1"/>
        <v/>
      </c>
      <c r="Q22" s="5" t="str">
        <f t="shared" si="2"/>
        <v/>
      </c>
    </row>
    <row r="23" spans="1:17" x14ac:dyDescent="0.35">
      <c r="A23" t="s">
        <v>34</v>
      </c>
      <c r="B23">
        <v>84622.767000000007</v>
      </c>
      <c r="C23">
        <v>349.92200000000003</v>
      </c>
      <c r="D23">
        <v>1047</v>
      </c>
      <c r="E23">
        <v>611</v>
      </c>
      <c r="F23">
        <v>159.291</v>
      </c>
      <c r="G23">
        <v>321.52199999999999</v>
      </c>
      <c r="I23" s="1">
        <f t="shared" si="0"/>
        <v>335.42155757196048</v>
      </c>
      <c r="P23" s="5" t="str">
        <f t="shared" si="1"/>
        <v/>
      </c>
      <c r="Q23" s="5" t="str">
        <f t="shared" si="2"/>
        <v/>
      </c>
    </row>
    <row r="24" spans="1:17" x14ac:dyDescent="0.35">
      <c r="A24" t="s">
        <v>35</v>
      </c>
      <c r="B24">
        <v>127718.906</v>
      </c>
      <c r="C24">
        <v>453.60899999999998</v>
      </c>
      <c r="D24">
        <v>995</v>
      </c>
      <c r="E24">
        <v>1350</v>
      </c>
      <c r="F24">
        <v>64.224000000000004</v>
      </c>
      <c r="G24">
        <v>369.51100000000002</v>
      </c>
      <c r="H24" s="2"/>
      <c r="I24" s="29">
        <f t="shared" si="0"/>
        <v>409.40629599335671</v>
      </c>
      <c r="J24" s="2"/>
      <c r="K24" s="2"/>
      <c r="L24" s="2"/>
      <c r="M24" s="2"/>
      <c r="N24" s="2"/>
      <c r="O24" s="2"/>
      <c r="P24" s="12" t="str">
        <f t="shared" si="1"/>
        <v>outlier</v>
      </c>
      <c r="Q24" s="5" t="str">
        <f t="shared" si="2"/>
        <v/>
      </c>
    </row>
    <row r="25" spans="1:17" x14ac:dyDescent="0.35">
      <c r="A25" t="s">
        <v>36</v>
      </c>
      <c r="B25">
        <v>20076.367999999999</v>
      </c>
      <c r="C25">
        <v>173.953</v>
      </c>
      <c r="D25">
        <v>972</v>
      </c>
      <c r="E25">
        <v>608</v>
      </c>
      <c r="F25">
        <v>47.247</v>
      </c>
      <c r="G25">
        <v>156.179</v>
      </c>
      <c r="I25" s="1">
        <f t="shared" si="0"/>
        <v>164.8265924752435</v>
      </c>
      <c r="P25" s="5" t="str">
        <f t="shared" si="1"/>
        <v/>
      </c>
      <c r="Q25" s="5" t="str">
        <f t="shared" si="2"/>
        <v/>
      </c>
    </row>
    <row r="26" spans="1:17" x14ac:dyDescent="0.35">
      <c r="A26" t="s">
        <v>37</v>
      </c>
      <c r="B26">
        <v>57439.057999999997</v>
      </c>
      <c r="C26">
        <v>271.76299999999998</v>
      </c>
      <c r="D26">
        <v>364.9</v>
      </c>
      <c r="E26">
        <v>197.41900000000001</v>
      </c>
      <c r="F26">
        <v>0</v>
      </c>
      <c r="G26">
        <v>269.10199999999998</v>
      </c>
      <c r="I26" s="1">
        <f t="shared" si="0"/>
        <v>270.42922701882645</v>
      </c>
      <c r="P26" s="5" t="str">
        <f t="shared" si="1"/>
        <v/>
      </c>
      <c r="Q26" s="5" t="str">
        <f t="shared" si="2"/>
        <v/>
      </c>
    </row>
    <row r="31" spans="1:17" x14ac:dyDescent="0.35">
      <c r="A31" s="19"/>
      <c r="B31" s="49" t="s">
        <v>182</v>
      </c>
      <c r="C31" s="49"/>
      <c r="D31" s="49"/>
      <c r="E31" s="49"/>
      <c r="F31" s="49"/>
      <c r="G31" s="49"/>
      <c r="H31" s="20"/>
    </row>
    <row r="32" spans="1:17" x14ac:dyDescent="0.35">
      <c r="A32" s="21"/>
      <c r="H32" s="22"/>
    </row>
    <row r="33" spans="1:8" x14ac:dyDescent="0.35">
      <c r="A33" s="21"/>
      <c r="H33" s="22"/>
    </row>
    <row r="34" spans="1:8" ht="29" x14ac:dyDescent="0.35">
      <c r="A34" s="21"/>
      <c r="C34" t="s">
        <v>90</v>
      </c>
      <c r="E34" s="26" t="s">
        <v>168</v>
      </c>
      <c r="F34" s="26" t="s">
        <v>167</v>
      </c>
      <c r="G34" s="26" t="s">
        <v>169</v>
      </c>
      <c r="H34" s="22"/>
    </row>
    <row r="35" spans="1:8" x14ac:dyDescent="0.35">
      <c r="A35" s="21"/>
      <c r="C35" s="1">
        <v>288.22269366238322</v>
      </c>
      <c r="E35" s="26">
        <f>ABS(C35-$K$6)</f>
        <v>35.743014175977919</v>
      </c>
      <c r="F35" s="26">
        <f>E35/$L$6</f>
        <v>0.48313376396312224</v>
      </c>
      <c r="G35" s="26" t="str">
        <f>IF(F35&gt;$B$41,"outlier","")</f>
        <v/>
      </c>
      <c r="H35" s="22"/>
    </row>
    <row r="36" spans="1:8" x14ac:dyDescent="0.35">
      <c r="A36" s="21"/>
      <c r="C36" s="1">
        <v>268.41082659982254</v>
      </c>
      <c r="E36" s="26">
        <f t="shared" ref="E36:E58" si="3">ABS(C36-$K$6)</f>
        <v>15.931147113417239</v>
      </c>
      <c r="F36" s="26">
        <f t="shared" ref="F36:F58" si="4">E36/$L$6</f>
        <v>0.21533928367821867</v>
      </c>
      <c r="G36" s="26" t="str">
        <f t="shared" ref="G36:G58" si="5">IF(F36&gt;$B$41,"outlier","")</f>
        <v/>
      </c>
      <c r="H36" s="22"/>
    </row>
    <row r="37" spans="1:8" x14ac:dyDescent="0.35">
      <c r="A37" s="21"/>
      <c r="B37" s="8"/>
      <c r="C37" s="1">
        <v>240.72198214745575</v>
      </c>
      <c r="D37" s="7"/>
      <c r="E37" s="26">
        <f t="shared" si="3"/>
        <v>11.757697338949555</v>
      </c>
      <c r="F37" s="26">
        <f t="shared" si="4"/>
        <v>0.15892729535730227</v>
      </c>
      <c r="G37" s="26" t="str">
        <f t="shared" si="5"/>
        <v/>
      </c>
      <c r="H37" s="22"/>
    </row>
    <row r="38" spans="1:8" x14ac:dyDescent="0.35">
      <c r="A38" s="21"/>
      <c r="C38" s="1">
        <v>142.93810852953106</v>
      </c>
      <c r="E38" s="26">
        <f t="shared" si="3"/>
        <v>109.54157095687424</v>
      </c>
      <c r="F38" s="26">
        <f t="shared" si="4"/>
        <v>1.4806594437241558</v>
      </c>
      <c r="G38" s="26" t="str">
        <f t="shared" si="5"/>
        <v/>
      </c>
      <c r="H38" s="22"/>
    </row>
    <row r="39" spans="1:8" x14ac:dyDescent="0.35">
      <c r="A39" s="21"/>
      <c r="C39" s="1">
        <v>278.23024146019787</v>
      </c>
      <c r="E39" s="26">
        <f t="shared" si="3"/>
        <v>25.750561973792571</v>
      </c>
      <c r="F39" s="26">
        <f t="shared" si="4"/>
        <v>0.34806706198061343</v>
      </c>
      <c r="G39" s="26" t="str">
        <f t="shared" si="5"/>
        <v/>
      </c>
      <c r="H39" s="22"/>
    </row>
    <row r="40" spans="1:8" x14ac:dyDescent="0.35">
      <c r="A40" t="s">
        <v>170</v>
      </c>
      <c r="B40">
        <f>COUNT(I:I)</f>
        <v>24</v>
      </c>
      <c r="C40" s="1">
        <v>275.3339991719148</v>
      </c>
      <c r="E40" s="26">
        <f t="shared" si="3"/>
        <v>22.854319685509495</v>
      </c>
      <c r="F40" s="26">
        <f t="shared" si="4"/>
        <v>0.30891892435578522</v>
      </c>
      <c r="G40" s="26" t="str">
        <f t="shared" si="5"/>
        <v/>
      </c>
      <c r="H40" s="22"/>
    </row>
    <row r="41" spans="1:8" x14ac:dyDescent="0.35">
      <c r="A41" t="s">
        <v>171</v>
      </c>
      <c r="B41">
        <v>2.2400000000000002</v>
      </c>
      <c r="C41" s="1">
        <v>361.80314839702544</v>
      </c>
      <c r="E41" s="26">
        <f t="shared" si="3"/>
        <v>109.32346891062014</v>
      </c>
      <c r="F41" s="26">
        <f t="shared" si="4"/>
        <v>1.4777113861816105</v>
      </c>
      <c r="G41" s="26" t="str">
        <f t="shared" si="5"/>
        <v/>
      </c>
      <c r="H41" s="22"/>
    </row>
    <row r="42" spans="1:8" x14ac:dyDescent="0.35">
      <c r="A42" s="21"/>
      <c r="C42" s="1">
        <v>236.30815156062647</v>
      </c>
      <c r="E42" s="26">
        <f t="shared" si="3"/>
        <v>16.171527925778832</v>
      </c>
      <c r="F42" s="26">
        <f t="shared" si="4"/>
        <v>0.21858848046081183</v>
      </c>
      <c r="G42" s="26" t="str">
        <f t="shared" si="5"/>
        <v/>
      </c>
      <c r="H42" s="22"/>
    </row>
    <row r="43" spans="1:8" x14ac:dyDescent="0.35">
      <c r="A43" s="21"/>
      <c r="C43" s="1">
        <v>158.26063030646631</v>
      </c>
      <c r="E43" s="26">
        <f t="shared" si="3"/>
        <v>94.219049179938992</v>
      </c>
      <c r="F43" s="26">
        <f t="shared" si="4"/>
        <v>1.2735468710952669</v>
      </c>
      <c r="G43" s="26" t="str">
        <f t="shared" si="5"/>
        <v/>
      </c>
      <c r="H43" s="22"/>
    </row>
    <row r="44" spans="1:8" x14ac:dyDescent="0.35">
      <c r="A44" s="21"/>
      <c r="C44" s="1">
        <v>271.56123049507636</v>
      </c>
      <c r="E44" s="26">
        <f t="shared" si="3"/>
        <v>19.081551008671056</v>
      </c>
      <c r="F44" s="26">
        <f t="shared" si="4"/>
        <v>0.25792289132877338</v>
      </c>
      <c r="G44" s="26" t="str">
        <f t="shared" si="5"/>
        <v/>
      </c>
      <c r="H44" s="22"/>
    </row>
    <row r="45" spans="1:8" x14ac:dyDescent="0.35">
      <c r="A45" s="21"/>
      <c r="C45" s="1">
        <v>346.3729954817494</v>
      </c>
      <c r="E45" s="26">
        <f t="shared" si="3"/>
        <v>93.893315995344096</v>
      </c>
      <c r="F45" s="26">
        <f t="shared" si="4"/>
        <v>1.2691439771830129</v>
      </c>
      <c r="G45" s="26" t="str">
        <f t="shared" si="5"/>
        <v/>
      </c>
      <c r="H45" s="22"/>
    </row>
    <row r="46" spans="1:8" x14ac:dyDescent="0.35">
      <c r="A46" s="50" t="s">
        <v>178</v>
      </c>
      <c r="B46" s="50"/>
      <c r="C46" s="1">
        <v>349.80478784602138</v>
      </c>
      <c r="E46" s="26">
        <f t="shared" si="3"/>
        <v>97.325108359616081</v>
      </c>
      <c r="F46" s="26">
        <f t="shared" si="4"/>
        <v>1.3155310768810831</v>
      </c>
      <c r="G46" s="26" t="str">
        <f t="shared" si="5"/>
        <v/>
      </c>
      <c r="H46" s="22"/>
    </row>
    <row r="47" spans="1:8" x14ac:dyDescent="0.35">
      <c r="A47" s="27" t="s">
        <v>100</v>
      </c>
      <c r="B47" s="28" t="s">
        <v>179</v>
      </c>
      <c r="C47" s="1">
        <v>212.78762461665855</v>
      </c>
      <c r="E47" s="26">
        <f t="shared" si="3"/>
        <v>39.692054869746755</v>
      </c>
      <c r="F47" s="26">
        <f t="shared" si="4"/>
        <v>0.53651244336130077</v>
      </c>
      <c r="G47" s="26" t="str">
        <f t="shared" si="5"/>
        <v/>
      </c>
    </row>
    <row r="48" spans="1:8" x14ac:dyDescent="0.35">
      <c r="A48" s="27">
        <f>GEOMEAN(C35,C37:C40)</f>
        <v>237.75585787416017</v>
      </c>
      <c r="B48" s="28">
        <f>STDEV(C35,C37:C40)</f>
        <v>59.848752831008085</v>
      </c>
      <c r="C48" s="1">
        <v>146.87567518142683</v>
      </c>
      <c r="E48" s="26">
        <f t="shared" si="3"/>
        <v>105.60400430497847</v>
      </c>
      <c r="F48" s="26">
        <f t="shared" si="4"/>
        <v>1.4274358574865798</v>
      </c>
      <c r="G48" s="26" t="str">
        <f t="shared" si="5"/>
        <v/>
      </c>
    </row>
    <row r="49" spans="3:8" x14ac:dyDescent="0.35">
      <c r="C49" s="1">
        <v>284.33946586782497</v>
      </c>
      <c r="E49" s="26">
        <f t="shared" si="3"/>
        <v>31.859786381419667</v>
      </c>
      <c r="F49" s="26">
        <f t="shared" si="4"/>
        <v>0.43064466912981519</v>
      </c>
      <c r="G49" s="26" t="str">
        <f t="shared" si="5"/>
        <v/>
      </c>
    </row>
    <row r="50" spans="3:8" x14ac:dyDescent="0.35">
      <c r="C50" s="1">
        <v>248.9742790591028</v>
      </c>
      <c r="E50" s="26">
        <f t="shared" si="3"/>
        <v>3.5054004273025043</v>
      </c>
      <c r="F50" s="26">
        <f t="shared" si="4"/>
        <v>4.7382050498102964E-2</v>
      </c>
      <c r="G50" s="26" t="str">
        <f t="shared" si="5"/>
        <v/>
      </c>
    </row>
    <row r="51" spans="3:8" x14ac:dyDescent="0.35">
      <c r="C51" s="1">
        <v>375.84608674429484</v>
      </c>
      <c r="E51" s="26">
        <f t="shared" si="3"/>
        <v>123.36640725788953</v>
      </c>
      <c r="F51" s="26">
        <f t="shared" si="4"/>
        <v>1.6675279927894022</v>
      </c>
      <c r="G51" s="26" t="str">
        <f t="shared" si="5"/>
        <v/>
      </c>
    </row>
    <row r="52" spans="3:8" x14ac:dyDescent="0.35">
      <c r="C52" s="1">
        <v>207.95801486838633</v>
      </c>
      <c r="E52" s="26">
        <f t="shared" si="3"/>
        <v>44.521664618018974</v>
      </c>
      <c r="F52" s="26">
        <f t="shared" si="4"/>
        <v>0.60179366236168197</v>
      </c>
      <c r="G52" s="26" t="str">
        <f>IF(F52&gt;$B$41,"outlier","")</f>
        <v/>
      </c>
    </row>
    <row r="53" spans="3:8" x14ac:dyDescent="0.35">
      <c r="C53" s="1">
        <v>195.19494886394986</v>
      </c>
      <c r="E53" s="26">
        <f t="shared" si="3"/>
        <v>57.284730622455442</v>
      </c>
      <c r="F53" s="26">
        <f t="shared" si="4"/>
        <v>0.77431039774594546</v>
      </c>
      <c r="G53" s="26" t="str">
        <f t="shared" si="5"/>
        <v/>
      </c>
    </row>
    <row r="54" spans="3:8" x14ac:dyDescent="0.35">
      <c r="C54" s="1">
        <v>240.02039775402423</v>
      </c>
      <c r="E54" s="26">
        <f t="shared" si="3"/>
        <v>12.459281732381072</v>
      </c>
      <c r="F54" s="26">
        <f t="shared" si="4"/>
        <v>0.16841052212344779</v>
      </c>
      <c r="G54" s="26" t="str">
        <f t="shared" si="5"/>
        <v/>
      </c>
    </row>
    <row r="55" spans="3:8" x14ac:dyDescent="0.35">
      <c r="C55" s="1">
        <v>335.42155757196048</v>
      </c>
      <c r="E55" s="26">
        <f t="shared" si="3"/>
        <v>82.941878085555174</v>
      </c>
      <c r="F55" s="26">
        <f t="shared" si="4"/>
        <v>1.1211147876995831</v>
      </c>
      <c r="G55" s="26" t="str">
        <f t="shared" si="5"/>
        <v/>
      </c>
    </row>
    <row r="56" spans="3:8" x14ac:dyDescent="0.35">
      <c r="C56" s="33">
        <v>409.40629599335671</v>
      </c>
      <c r="D56" s="34"/>
      <c r="E56" s="35">
        <f t="shared" si="3"/>
        <v>156.9266165069514</v>
      </c>
      <c r="F56" s="35">
        <f t="shared" si="4"/>
        <v>2.1211570609497019</v>
      </c>
      <c r="G56" s="35" t="str">
        <f t="shared" si="5"/>
        <v/>
      </c>
      <c r="H56" s="34"/>
    </row>
    <row r="57" spans="3:8" x14ac:dyDescent="0.35">
      <c r="C57" s="1">
        <v>164.8265924752435</v>
      </c>
      <c r="E57" s="26">
        <f t="shared" si="3"/>
        <v>87.653087011161801</v>
      </c>
      <c r="F57" s="26">
        <f t="shared" si="4"/>
        <v>1.1847955978807998</v>
      </c>
      <c r="G57" s="26" t="str">
        <f t="shared" si="5"/>
        <v/>
      </c>
    </row>
    <row r="58" spans="3:8" x14ac:dyDescent="0.35">
      <c r="C58" s="1">
        <v>270.42922701882645</v>
      </c>
      <c r="E58" s="26">
        <f t="shared" si="3"/>
        <v>17.94954753242115</v>
      </c>
      <c r="F58" s="26">
        <f t="shared" si="4"/>
        <v>0.24262174471569559</v>
      </c>
      <c r="G58" s="26" t="str">
        <f t="shared" si="5"/>
        <v/>
      </c>
    </row>
  </sheetData>
  <mergeCells count="3">
    <mergeCell ref="M8:N8"/>
    <mergeCell ref="B31:G31"/>
    <mergeCell ref="A46:B46"/>
  </mergeCells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8F950-134E-4D11-95F7-F4F959683697}">
  <sheetPr>
    <tabColor theme="7"/>
  </sheetPr>
  <dimension ref="A1:Q30"/>
  <sheetViews>
    <sheetView workbookViewId="0">
      <selection activeCell="I3" sqref="I3:I10"/>
    </sheetView>
  </sheetViews>
  <sheetFormatPr baseColWidth="10" defaultRowHeight="14.5" x14ac:dyDescent="0.35"/>
  <cols>
    <col min="1" max="7" width="10.7265625" bestFit="1" customWidth="1"/>
    <col min="14" max="14" width="11.26953125" bestFit="1" customWidth="1"/>
  </cols>
  <sheetData>
    <row r="1" spans="1:17" x14ac:dyDescent="0.3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</row>
    <row r="2" spans="1:17" ht="29" x14ac:dyDescent="0.3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I2" t="s">
        <v>90</v>
      </c>
      <c r="N2" s="5" t="s">
        <v>174</v>
      </c>
      <c r="O2" s="5" t="s">
        <v>175</v>
      </c>
      <c r="P2" s="5" t="s">
        <v>176</v>
      </c>
      <c r="Q2" s="5" t="s">
        <v>177</v>
      </c>
    </row>
    <row r="3" spans="1:17" x14ac:dyDescent="0.35">
      <c r="A3" t="s">
        <v>14</v>
      </c>
      <c r="B3">
        <v>10524.196</v>
      </c>
      <c r="C3">
        <v>117.087</v>
      </c>
      <c r="D3">
        <v>347.27100000000002</v>
      </c>
      <c r="E3">
        <v>496.291</v>
      </c>
      <c r="F3">
        <v>90</v>
      </c>
      <c r="G3">
        <v>114.426</v>
      </c>
      <c r="I3" s="1">
        <f>GEOMEAN(C3,G3)</f>
        <v>115.74885339388896</v>
      </c>
      <c r="N3" s="5">
        <f>K6-2*L6</f>
        <v>69.646161543208763</v>
      </c>
      <c r="O3" s="14">
        <f>K6+2*L6</f>
        <v>447.5987239588643</v>
      </c>
      <c r="P3" s="5" t="str">
        <f>IF(I3&gt;$O$3,"outlier","")</f>
        <v/>
      </c>
      <c r="Q3" s="5" t="str">
        <f>IF(I3&lt;$N$3,"outlier","")</f>
        <v/>
      </c>
    </row>
    <row r="4" spans="1:17" x14ac:dyDescent="0.35">
      <c r="A4" t="s">
        <v>15</v>
      </c>
      <c r="B4">
        <v>52280.635000000002</v>
      </c>
      <c r="C4">
        <v>266.108</v>
      </c>
      <c r="D4">
        <v>332.63499999999999</v>
      </c>
      <c r="E4">
        <v>266.108</v>
      </c>
      <c r="F4">
        <v>0</v>
      </c>
      <c r="G4">
        <v>250.14099999999999</v>
      </c>
      <c r="I4" s="1">
        <f t="shared" ref="I4:I10" si="0">GEOMEAN(C4,G4)</f>
        <v>258.00101012980548</v>
      </c>
      <c r="N4" s="4"/>
      <c r="O4" s="4"/>
      <c r="P4" s="5" t="str">
        <f t="shared" ref="P4:P10" si="1">IF(I4&gt;$O$3,"outlier","")</f>
        <v/>
      </c>
      <c r="Q4" s="5" t="str">
        <f t="shared" ref="Q4:Q10" si="2">IF(I4&lt;$N$3,"outlier","")</f>
        <v/>
      </c>
    </row>
    <row r="5" spans="1:17" x14ac:dyDescent="0.35">
      <c r="A5" t="s">
        <v>16</v>
      </c>
      <c r="B5">
        <v>60069.110999999997</v>
      </c>
      <c r="C5">
        <v>293.79700000000003</v>
      </c>
      <c r="D5">
        <v>599</v>
      </c>
      <c r="E5">
        <v>777</v>
      </c>
      <c r="F5">
        <v>58.613</v>
      </c>
      <c r="G5">
        <v>266.20299999999997</v>
      </c>
      <c r="I5" s="1">
        <f t="shared" si="0"/>
        <v>279.65986982582967</v>
      </c>
      <c r="K5" t="s">
        <v>91</v>
      </c>
      <c r="L5" t="s">
        <v>92</v>
      </c>
      <c r="N5" s="9"/>
      <c r="O5" s="9"/>
      <c r="P5" s="5" t="str">
        <f t="shared" si="1"/>
        <v/>
      </c>
      <c r="Q5" s="5" t="str">
        <f t="shared" si="2"/>
        <v/>
      </c>
    </row>
    <row r="6" spans="1:17" x14ac:dyDescent="0.35">
      <c r="A6" t="s">
        <v>17</v>
      </c>
      <c r="B6">
        <v>93847.426999999996</v>
      </c>
      <c r="C6">
        <v>372.50599999999997</v>
      </c>
      <c r="D6">
        <v>634</v>
      </c>
      <c r="E6">
        <v>1920</v>
      </c>
      <c r="F6">
        <v>79.191999999999993</v>
      </c>
      <c r="G6">
        <v>330.839</v>
      </c>
      <c r="I6" s="1">
        <f t="shared" si="0"/>
        <v>351.0548568728255</v>
      </c>
      <c r="K6">
        <f>GEOMEAN(I3:I10)</f>
        <v>258.62244275103654</v>
      </c>
      <c r="L6">
        <f>STDEV(I3:I10)</f>
        <v>94.488140603913891</v>
      </c>
      <c r="N6" s="4"/>
      <c r="O6" s="4"/>
      <c r="P6" s="5" t="str">
        <f t="shared" si="1"/>
        <v/>
      </c>
      <c r="Q6" s="5" t="str">
        <f t="shared" si="2"/>
        <v/>
      </c>
    </row>
    <row r="7" spans="1:17" x14ac:dyDescent="0.35">
      <c r="A7" t="s">
        <v>18</v>
      </c>
      <c r="B7">
        <v>117241.07</v>
      </c>
      <c r="C7">
        <v>591.48099999999999</v>
      </c>
      <c r="D7">
        <v>820</v>
      </c>
      <c r="E7">
        <v>1263</v>
      </c>
      <c r="F7">
        <v>21.094999999999999</v>
      </c>
      <c r="G7">
        <v>329.64600000000002</v>
      </c>
      <c r="I7" s="1">
        <f t="shared" si="0"/>
        <v>441.56465633698537</v>
      </c>
      <c r="P7" s="5" t="str">
        <f t="shared" si="1"/>
        <v/>
      </c>
      <c r="Q7" s="5" t="str">
        <f t="shared" si="2"/>
        <v/>
      </c>
    </row>
    <row r="8" spans="1:17" x14ac:dyDescent="0.35">
      <c r="A8" t="s">
        <v>19</v>
      </c>
      <c r="B8">
        <v>52880.557000000001</v>
      </c>
      <c r="C8">
        <v>312.46199999999999</v>
      </c>
      <c r="D8">
        <v>1679</v>
      </c>
      <c r="E8">
        <v>291</v>
      </c>
      <c r="F8">
        <v>97.647000000000006</v>
      </c>
      <c r="G8">
        <v>251.99700000000001</v>
      </c>
      <c r="I8" s="1">
        <f t="shared" si="0"/>
        <v>280.6055712454762</v>
      </c>
      <c r="M8" s="47" t="s">
        <v>178</v>
      </c>
      <c r="N8" s="47"/>
      <c r="P8" s="5" t="str">
        <f t="shared" si="1"/>
        <v/>
      </c>
      <c r="Q8" s="5" t="str">
        <f t="shared" si="2"/>
        <v/>
      </c>
    </row>
    <row r="9" spans="1:17" x14ac:dyDescent="0.35">
      <c r="A9" t="s">
        <v>20</v>
      </c>
      <c r="B9">
        <v>43973.008000000002</v>
      </c>
      <c r="C9">
        <v>254.899</v>
      </c>
      <c r="D9">
        <v>704</v>
      </c>
      <c r="E9">
        <v>1207</v>
      </c>
      <c r="F9">
        <v>50.347999999999999</v>
      </c>
      <c r="G9">
        <v>222.89400000000001</v>
      </c>
      <c r="I9" s="1">
        <f t="shared" si="0"/>
        <v>238.35993309698674</v>
      </c>
      <c r="M9" s="16" t="s">
        <v>100</v>
      </c>
      <c r="N9" s="16" t="s">
        <v>179</v>
      </c>
      <c r="P9" s="5" t="str">
        <f t="shared" si="1"/>
        <v/>
      </c>
      <c r="Q9" s="5" t="str">
        <f t="shared" si="2"/>
        <v/>
      </c>
    </row>
    <row r="10" spans="1:17" x14ac:dyDescent="0.35">
      <c r="A10" t="s">
        <v>21</v>
      </c>
      <c r="B10">
        <v>41715.5</v>
      </c>
      <c r="C10">
        <v>245.239</v>
      </c>
      <c r="D10">
        <v>1132</v>
      </c>
      <c r="E10">
        <v>1076</v>
      </c>
      <c r="F10">
        <v>77.942999999999998</v>
      </c>
      <c r="G10">
        <v>217.839</v>
      </c>
      <c r="I10" s="1">
        <f t="shared" si="0"/>
        <v>231.13333494111143</v>
      </c>
      <c r="M10" s="16">
        <f>GEOMEAN(I3:I23,I25:I26)</f>
        <v>258.62244275103654</v>
      </c>
      <c r="N10" s="16">
        <f>STDEV(I3:I23,I25:I26)</f>
        <v>94.488140603913891</v>
      </c>
      <c r="P10" s="5" t="str">
        <f t="shared" si="1"/>
        <v/>
      </c>
      <c r="Q10" s="5" t="str">
        <f t="shared" si="2"/>
        <v/>
      </c>
    </row>
    <row r="15" spans="1:17" x14ac:dyDescent="0.35">
      <c r="A15" s="19"/>
      <c r="B15" s="49" t="s">
        <v>182</v>
      </c>
      <c r="C15" s="49"/>
      <c r="D15" s="49"/>
      <c r="E15" s="49"/>
      <c r="F15" s="49"/>
      <c r="G15" s="49"/>
      <c r="H15" s="20"/>
    </row>
    <row r="16" spans="1:17" x14ac:dyDescent="0.35">
      <c r="A16" s="21"/>
      <c r="H16" s="22"/>
    </row>
    <row r="17" spans="1:8" x14ac:dyDescent="0.35">
      <c r="A17" s="21"/>
      <c r="H17" s="22"/>
    </row>
    <row r="18" spans="1:8" ht="29" x14ac:dyDescent="0.35">
      <c r="A18" s="21"/>
      <c r="C18" t="s">
        <v>90</v>
      </c>
      <c r="E18" s="26" t="s">
        <v>168</v>
      </c>
      <c r="F18" s="26" t="s">
        <v>167</v>
      </c>
      <c r="G18" s="26" t="s">
        <v>169</v>
      </c>
      <c r="H18" s="22"/>
    </row>
    <row r="19" spans="1:8" x14ac:dyDescent="0.35">
      <c r="A19" s="21"/>
      <c r="C19">
        <v>115.74885339388896</v>
      </c>
      <c r="E19" s="26">
        <f>ABS(I3-$K$6)</f>
        <v>142.87358935714758</v>
      </c>
      <c r="F19" s="26">
        <f>E19/$L$6</f>
        <v>1.5120795947933965</v>
      </c>
      <c r="G19" s="26" t="str">
        <f>IF(F19&gt;$C$29,"outlier","")</f>
        <v/>
      </c>
      <c r="H19" s="22"/>
    </row>
    <row r="20" spans="1:8" x14ac:dyDescent="0.35">
      <c r="A20" s="21"/>
      <c r="C20">
        <v>258.00101012980548</v>
      </c>
      <c r="E20" s="5">
        <f t="shared" ref="E20:E26" si="3">ABS(I4-$K$6)</f>
        <v>0.62143262123106524</v>
      </c>
      <c r="F20" s="5">
        <f t="shared" ref="F20:F26" si="4">E20/$L$6</f>
        <v>6.576831941651355E-3</v>
      </c>
      <c r="G20" s="26" t="str">
        <f t="shared" ref="G20:G26" si="5">IF(F20&gt;$C$29,"outlier","")</f>
        <v/>
      </c>
      <c r="H20" s="22"/>
    </row>
    <row r="21" spans="1:8" x14ac:dyDescent="0.35">
      <c r="A21" s="21"/>
      <c r="B21" s="7"/>
      <c r="C21" s="32">
        <v>279.65986982582967</v>
      </c>
      <c r="D21" s="7"/>
      <c r="E21" s="5">
        <f t="shared" si="3"/>
        <v>21.037427074793129</v>
      </c>
      <c r="F21" s="5">
        <f t="shared" si="4"/>
        <v>0.22264621719015726</v>
      </c>
      <c r="G21" s="26" t="str">
        <f t="shared" si="5"/>
        <v/>
      </c>
      <c r="H21" s="22"/>
    </row>
    <row r="22" spans="1:8" x14ac:dyDescent="0.35">
      <c r="A22" s="21"/>
      <c r="C22">
        <v>351.0548568728255</v>
      </c>
      <c r="E22" s="5">
        <f t="shared" si="3"/>
        <v>92.432414121788952</v>
      </c>
      <c r="F22" s="5">
        <f t="shared" si="4"/>
        <v>0.97824355025947263</v>
      </c>
      <c r="G22" s="26" t="str">
        <f t="shared" si="5"/>
        <v/>
      </c>
      <c r="H22" s="22"/>
    </row>
    <row r="23" spans="1:8" x14ac:dyDescent="0.35">
      <c r="A23" s="21"/>
      <c r="B23" s="2"/>
      <c r="C23" s="2">
        <v>441.56465633698537</v>
      </c>
      <c r="D23" s="2"/>
      <c r="E23" s="12">
        <f t="shared" si="3"/>
        <v>182.94221358594882</v>
      </c>
      <c r="F23" s="12">
        <f t="shared" si="4"/>
        <v>1.9361394183088727</v>
      </c>
      <c r="G23" s="12" t="str">
        <f t="shared" si="5"/>
        <v>outlier</v>
      </c>
      <c r="H23" s="22"/>
    </row>
    <row r="24" spans="1:8" x14ac:dyDescent="0.35">
      <c r="A24" s="21"/>
      <c r="C24">
        <v>280.6055712454762</v>
      </c>
      <c r="E24" s="26">
        <f t="shared" si="3"/>
        <v>21.983128494439654</v>
      </c>
      <c r="F24" s="26">
        <f t="shared" si="4"/>
        <v>0.23265489567194497</v>
      </c>
      <c r="G24" s="26" t="str">
        <f t="shared" si="5"/>
        <v/>
      </c>
      <c r="H24" s="22"/>
    </row>
    <row r="25" spans="1:8" x14ac:dyDescent="0.35">
      <c r="A25" s="21"/>
      <c r="C25">
        <v>238.35993309698674</v>
      </c>
      <c r="E25" s="26">
        <f t="shared" si="3"/>
        <v>20.262509654049808</v>
      </c>
      <c r="F25" s="26">
        <f t="shared" si="4"/>
        <v>0.21444500362207883</v>
      </c>
      <c r="G25" s="26" t="str">
        <f t="shared" si="5"/>
        <v/>
      </c>
      <c r="H25" s="22"/>
    </row>
    <row r="26" spans="1:8" x14ac:dyDescent="0.35">
      <c r="A26" s="21"/>
      <c r="C26">
        <v>231.13333494111143</v>
      </c>
      <c r="E26" s="26">
        <f t="shared" si="3"/>
        <v>27.489107809925116</v>
      </c>
      <c r="F26" s="26">
        <f t="shared" si="4"/>
        <v>0.29092653992586304</v>
      </c>
      <c r="G26" s="26" t="str">
        <f t="shared" si="5"/>
        <v/>
      </c>
      <c r="H26" s="22"/>
    </row>
    <row r="27" spans="1:8" x14ac:dyDescent="0.35">
      <c r="A27" s="21"/>
      <c r="H27" s="22"/>
    </row>
    <row r="28" spans="1:8" x14ac:dyDescent="0.35">
      <c r="A28" s="21"/>
      <c r="B28" t="s">
        <v>170</v>
      </c>
      <c r="C28">
        <f>COUNT(I:I)</f>
        <v>8</v>
      </c>
      <c r="E28" s="50" t="s">
        <v>178</v>
      </c>
      <c r="F28" s="50"/>
      <c r="H28" s="22"/>
    </row>
    <row r="29" spans="1:8" x14ac:dyDescent="0.35">
      <c r="A29" s="21"/>
      <c r="B29" t="s">
        <v>171</v>
      </c>
      <c r="C29">
        <v>1.86</v>
      </c>
      <c r="E29" s="27" t="s">
        <v>100</v>
      </c>
      <c r="F29" s="28" t="s">
        <v>179</v>
      </c>
      <c r="H29" s="22"/>
    </row>
    <row r="30" spans="1:8" x14ac:dyDescent="0.35">
      <c r="A30" s="21"/>
      <c r="E30" s="27">
        <f>GEOMEAN(C19,C21:C24)</f>
        <v>268.98154617456606</v>
      </c>
      <c r="F30" s="28">
        <f>STDEV(C19,C21:C24)</f>
        <v>119.57082892349084</v>
      </c>
      <c r="G30" s="4"/>
      <c r="H30" s="22"/>
    </row>
  </sheetData>
  <mergeCells count="3">
    <mergeCell ref="M8:N8"/>
    <mergeCell ref="B15:G15"/>
    <mergeCell ref="E28:F28"/>
  </mergeCells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CA61F-8558-4FE5-90E1-7327555381B5}">
  <sheetPr>
    <tabColor theme="7"/>
  </sheetPr>
  <dimension ref="A1:Q13"/>
  <sheetViews>
    <sheetView workbookViewId="0">
      <selection activeCell="I3" sqref="I3:I13"/>
    </sheetView>
  </sheetViews>
  <sheetFormatPr baseColWidth="10" defaultRowHeight="14.5" x14ac:dyDescent="0.35"/>
  <cols>
    <col min="1" max="7" width="10.7265625" bestFit="1" customWidth="1"/>
    <col min="14" max="15" width="11.26953125" bestFit="1" customWidth="1"/>
  </cols>
  <sheetData>
    <row r="1" spans="1:17" x14ac:dyDescent="0.3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</row>
    <row r="2" spans="1:17" ht="29" x14ac:dyDescent="0.3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I2" t="s">
        <v>90</v>
      </c>
      <c r="N2" s="5" t="s">
        <v>174</v>
      </c>
      <c r="O2" s="5" t="s">
        <v>175</v>
      </c>
      <c r="P2" s="5" t="s">
        <v>176</v>
      </c>
      <c r="Q2" s="5" t="s">
        <v>177</v>
      </c>
    </row>
    <row r="3" spans="1:17" x14ac:dyDescent="0.35">
      <c r="A3" t="s">
        <v>14</v>
      </c>
      <c r="B3">
        <v>50151.476000000002</v>
      </c>
      <c r="C3">
        <v>278.41199999999998</v>
      </c>
      <c r="D3">
        <v>1251</v>
      </c>
      <c r="E3">
        <v>384</v>
      </c>
      <c r="F3">
        <v>147.63900000000001</v>
      </c>
      <c r="G3">
        <v>238.73500000000001</v>
      </c>
      <c r="I3" s="1">
        <f>GEOMEAN(C3,G3)</f>
        <v>257.81134346649685</v>
      </c>
      <c r="N3" s="5">
        <f>K6-2*L6</f>
        <v>84.571027993354988</v>
      </c>
      <c r="O3" s="14">
        <f>K6+2*L6</f>
        <v>443.03656537845677</v>
      </c>
      <c r="P3" s="5" t="str">
        <f>IF(I3&gt;$O$3,"outlier","")</f>
        <v/>
      </c>
      <c r="Q3" s="5" t="str">
        <f>IF(I3&lt;$N$3,"outlier","")</f>
        <v/>
      </c>
    </row>
    <row r="4" spans="1:17" x14ac:dyDescent="0.35">
      <c r="A4" t="s">
        <v>15</v>
      </c>
      <c r="B4">
        <v>36519.457000000002</v>
      </c>
      <c r="C4">
        <v>238.93600000000001</v>
      </c>
      <c r="D4">
        <v>1460</v>
      </c>
      <c r="E4">
        <v>687</v>
      </c>
      <c r="F4">
        <v>22.423999999999999</v>
      </c>
      <c r="G4">
        <v>201.05699999999999</v>
      </c>
      <c r="I4" s="1">
        <f t="shared" ref="I4:I13" si="0">GEOMEAN(C4,G4)</f>
        <v>219.17973298642372</v>
      </c>
      <c r="N4" s="4"/>
      <c r="O4" s="4"/>
      <c r="P4" s="5" t="str">
        <f t="shared" ref="P4:P13" si="1">IF(I4&gt;$O$3,"outlier","")</f>
        <v/>
      </c>
      <c r="Q4" s="5" t="str">
        <f t="shared" ref="Q4:Q13" si="2">IF(I4&lt;$N$3,"outlier","")</f>
        <v/>
      </c>
    </row>
    <row r="5" spans="1:17" x14ac:dyDescent="0.35">
      <c r="A5" t="s">
        <v>16</v>
      </c>
      <c r="B5">
        <v>43602.455000000002</v>
      </c>
      <c r="C5">
        <v>246.95</v>
      </c>
      <c r="D5">
        <v>1396</v>
      </c>
      <c r="E5">
        <v>680</v>
      </c>
      <c r="F5">
        <v>142.88300000000001</v>
      </c>
      <c r="G5">
        <v>230.23</v>
      </c>
      <c r="I5" s="1">
        <f t="shared" si="0"/>
        <v>238.44349120913324</v>
      </c>
      <c r="K5" t="s">
        <v>91</v>
      </c>
      <c r="L5" t="s">
        <v>92</v>
      </c>
      <c r="N5" s="9"/>
      <c r="O5" s="9"/>
      <c r="P5" s="5" t="str">
        <f t="shared" si="1"/>
        <v/>
      </c>
      <c r="Q5" s="5" t="str">
        <f t="shared" si="2"/>
        <v/>
      </c>
    </row>
    <row r="6" spans="1:17" x14ac:dyDescent="0.35">
      <c r="A6" t="s">
        <v>17</v>
      </c>
      <c r="B6">
        <v>197077.40599999999</v>
      </c>
      <c r="C6">
        <v>632.923</v>
      </c>
      <c r="D6">
        <v>356</v>
      </c>
      <c r="E6">
        <v>312</v>
      </c>
      <c r="F6">
        <v>144.238</v>
      </c>
      <c r="G6">
        <v>452.73099999999999</v>
      </c>
      <c r="H6" s="2"/>
      <c r="I6" s="29">
        <f t="shared" si="0"/>
        <v>535.29791958590681</v>
      </c>
      <c r="J6" s="2"/>
      <c r="K6">
        <f>GEOMEAN(I3:I13)</f>
        <v>263.80379668590587</v>
      </c>
      <c r="L6">
        <f>STDEV(I3:I13)</f>
        <v>89.616384346275439</v>
      </c>
      <c r="M6" s="2"/>
      <c r="N6" s="30"/>
      <c r="O6" s="30"/>
      <c r="P6" s="12" t="str">
        <f t="shared" si="1"/>
        <v>outlier</v>
      </c>
      <c r="Q6" s="5" t="str">
        <f t="shared" si="2"/>
        <v/>
      </c>
    </row>
    <row r="7" spans="1:17" x14ac:dyDescent="0.35">
      <c r="A7" t="s">
        <v>18</v>
      </c>
      <c r="B7">
        <v>57250.074999999997</v>
      </c>
      <c r="C7">
        <v>294.40699999999998</v>
      </c>
      <c r="D7">
        <v>0</v>
      </c>
      <c r="E7">
        <v>119</v>
      </c>
      <c r="F7">
        <v>130.601</v>
      </c>
      <c r="G7">
        <v>243.821</v>
      </c>
      <c r="I7" s="1">
        <f t="shared" si="0"/>
        <v>267.92276713075353</v>
      </c>
      <c r="P7" s="5" t="str">
        <f t="shared" si="1"/>
        <v/>
      </c>
      <c r="Q7" s="5" t="str">
        <f t="shared" si="2"/>
        <v/>
      </c>
    </row>
    <row r="8" spans="1:17" x14ac:dyDescent="0.35">
      <c r="A8" t="s">
        <v>19</v>
      </c>
      <c r="B8">
        <v>38568.951000000001</v>
      </c>
      <c r="C8">
        <v>240.88399999999999</v>
      </c>
      <c r="D8">
        <v>1900</v>
      </c>
      <c r="E8">
        <v>1903</v>
      </c>
      <c r="F8">
        <v>41.305</v>
      </c>
      <c r="G8">
        <v>201.32</v>
      </c>
      <c r="I8" s="1">
        <f t="shared" si="0"/>
        <v>220.2152739480166</v>
      </c>
      <c r="M8" s="47" t="s">
        <v>178</v>
      </c>
      <c r="N8" s="47"/>
      <c r="P8" s="5" t="str">
        <f t="shared" si="1"/>
        <v/>
      </c>
      <c r="Q8" s="5" t="str">
        <f t="shared" si="2"/>
        <v/>
      </c>
    </row>
    <row r="9" spans="1:17" x14ac:dyDescent="0.35">
      <c r="A9" t="s">
        <v>20</v>
      </c>
      <c r="B9">
        <v>46556.258000000002</v>
      </c>
      <c r="C9">
        <v>258.25099999999998</v>
      </c>
      <c r="D9">
        <v>474</v>
      </c>
      <c r="E9">
        <v>582</v>
      </c>
      <c r="F9">
        <v>116.961</v>
      </c>
      <c r="G9">
        <v>232.876</v>
      </c>
      <c r="I9" s="1">
        <f t="shared" si="0"/>
        <v>245.23551919736258</v>
      </c>
      <c r="M9" s="16" t="s">
        <v>100</v>
      </c>
      <c r="N9" s="16" t="s">
        <v>179</v>
      </c>
      <c r="P9" s="5" t="str">
        <f t="shared" si="1"/>
        <v/>
      </c>
      <c r="Q9" s="5" t="str">
        <f t="shared" si="2"/>
        <v/>
      </c>
    </row>
    <row r="10" spans="1:17" x14ac:dyDescent="0.35">
      <c r="A10" t="s">
        <v>21</v>
      </c>
      <c r="B10">
        <v>66081.831999999995</v>
      </c>
      <c r="C10">
        <v>308.49</v>
      </c>
      <c r="D10">
        <v>1213</v>
      </c>
      <c r="E10">
        <v>529</v>
      </c>
      <c r="F10">
        <v>132.203</v>
      </c>
      <c r="G10">
        <v>281.173</v>
      </c>
      <c r="I10" s="1">
        <f t="shared" si="0"/>
        <v>294.5149550871738</v>
      </c>
      <c r="M10" s="16">
        <f>GEOMEAN(I3:I5,I7:I13)</f>
        <v>245.78172630694544</v>
      </c>
      <c r="N10" s="16">
        <f>STDEV(I3:I5,I7:I13)</f>
        <v>22.561110091751463</v>
      </c>
      <c r="P10" s="5" t="str">
        <f t="shared" si="1"/>
        <v/>
      </c>
      <c r="Q10" s="5" t="str">
        <f t="shared" si="2"/>
        <v/>
      </c>
    </row>
    <row r="11" spans="1:17" x14ac:dyDescent="0.35">
      <c r="A11" t="s">
        <v>22</v>
      </c>
      <c r="B11">
        <v>42914.68</v>
      </c>
      <c r="C11">
        <v>254.36</v>
      </c>
      <c r="D11">
        <v>1658</v>
      </c>
      <c r="E11">
        <v>559</v>
      </c>
      <c r="F11">
        <v>175.19900000000001</v>
      </c>
      <c r="G11">
        <v>225.82499999999999</v>
      </c>
      <c r="I11" s="1">
        <f t="shared" si="0"/>
        <v>239.66820189587105</v>
      </c>
      <c r="P11" s="5" t="str">
        <f t="shared" si="1"/>
        <v/>
      </c>
      <c r="Q11" s="5" t="str">
        <f t="shared" si="2"/>
        <v/>
      </c>
    </row>
    <row r="12" spans="1:17" x14ac:dyDescent="0.35">
      <c r="A12" t="s">
        <v>23</v>
      </c>
      <c r="B12">
        <v>48578.754999999997</v>
      </c>
      <c r="C12">
        <v>259.346</v>
      </c>
      <c r="D12">
        <v>791</v>
      </c>
      <c r="E12">
        <v>1507</v>
      </c>
      <c r="F12">
        <v>41.048000000000002</v>
      </c>
      <c r="G12">
        <v>238.69499999999999</v>
      </c>
      <c r="I12" s="1">
        <f t="shared" si="0"/>
        <v>248.80633727861513</v>
      </c>
      <c r="P12" s="5" t="str">
        <f t="shared" si="1"/>
        <v/>
      </c>
      <c r="Q12" s="5" t="str">
        <f t="shared" si="2"/>
        <v/>
      </c>
    </row>
    <row r="13" spans="1:17" x14ac:dyDescent="0.35">
      <c r="A13" t="s">
        <v>24</v>
      </c>
      <c r="B13">
        <v>43361.247000000003</v>
      </c>
      <c r="C13">
        <v>239.83</v>
      </c>
      <c r="D13">
        <v>236.17099999999999</v>
      </c>
      <c r="E13">
        <v>199.24799999999999</v>
      </c>
      <c r="F13">
        <v>0</v>
      </c>
      <c r="G13">
        <v>230.18299999999999</v>
      </c>
      <c r="I13" s="1">
        <f t="shared" si="0"/>
        <v>234.95699370310305</v>
      </c>
      <c r="P13" s="5" t="str">
        <f t="shared" si="1"/>
        <v/>
      </c>
      <c r="Q13" s="5" t="str">
        <f t="shared" si="2"/>
        <v/>
      </c>
    </row>
  </sheetData>
  <mergeCells count="1">
    <mergeCell ref="M8:N8"/>
  </mergeCells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61EBE-C034-4EB1-B6E8-1E495BDE4CD1}">
  <sheetPr>
    <tabColor theme="7"/>
  </sheetPr>
  <dimension ref="A1:Q39"/>
  <sheetViews>
    <sheetView workbookViewId="0">
      <selection activeCell="I3" sqref="I3:I12"/>
    </sheetView>
  </sheetViews>
  <sheetFormatPr baseColWidth="10" defaultRowHeight="14.5" x14ac:dyDescent="0.35"/>
  <cols>
    <col min="1" max="4" width="10.7265625" bestFit="1" customWidth="1"/>
    <col min="5" max="6" width="11.26953125" bestFit="1" customWidth="1"/>
    <col min="7" max="7" width="10.7265625" bestFit="1" customWidth="1"/>
    <col min="14" max="15" width="11.26953125" bestFit="1" customWidth="1"/>
  </cols>
  <sheetData>
    <row r="1" spans="1:17" x14ac:dyDescent="0.3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</row>
    <row r="2" spans="1:17" ht="29" x14ac:dyDescent="0.3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I2" t="s">
        <v>90</v>
      </c>
      <c r="N2" s="5" t="s">
        <v>174</v>
      </c>
      <c r="O2" s="5" t="s">
        <v>175</v>
      </c>
      <c r="P2" s="5" t="s">
        <v>176</v>
      </c>
      <c r="Q2" s="5" t="s">
        <v>177</v>
      </c>
    </row>
    <row r="3" spans="1:17" x14ac:dyDescent="0.35">
      <c r="A3" t="s">
        <v>14</v>
      </c>
      <c r="B3">
        <v>122946.19500000001</v>
      </c>
      <c r="C3">
        <v>424.57799999999997</v>
      </c>
      <c r="D3">
        <v>564</v>
      </c>
      <c r="E3">
        <v>1385</v>
      </c>
      <c r="F3">
        <v>36.654000000000003</v>
      </c>
      <c r="G3">
        <v>368.64499999999998</v>
      </c>
      <c r="I3" s="1">
        <f>GEOMEAN(C3,G3)</f>
        <v>395.62426216044935</v>
      </c>
      <c r="N3" s="5">
        <f>K6-2*L6</f>
        <v>157.2924725698802</v>
      </c>
      <c r="O3" s="14">
        <f>K6+2*L6</f>
        <v>415.95150066153082</v>
      </c>
      <c r="P3" s="5" t="str">
        <f>IF(I3&gt;$O$3,"outlier","")</f>
        <v/>
      </c>
      <c r="Q3" s="5" t="str">
        <f>IF(I3&lt;$N$3,"outlier","")</f>
        <v/>
      </c>
    </row>
    <row r="4" spans="1:17" x14ac:dyDescent="0.35">
      <c r="A4" t="s">
        <v>15</v>
      </c>
      <c r="B4">
        <v>36541.697</v>
      </c>
      <c r="C4">
        <v>232.126</v>
      </c>
      <c r="D4">
        <v>1350</v>
      </c>
      <c r="E4">
        <v>983</v>
      </c>
      <c r="F4">
        <v>79.430999999999997</v>
      </c>
      <c r="G4">
        <v>203.38300000000001</v>
      </c>
      <c r="I4" s="1">
        <f t="shared" ref="I4:I12" si="0">GEOMEAN(C4,G4)</f>
        <v>217.27973273639674</v>
      </c>
      <c r="N4" s="4"/>
      <c r="O4" s="4"/>
      <c r="P4" s="5" t="str">
        <f t="shared" ref="P4:P12" si="1">IF(I4&gt;$O$3,"outlier","")</f>
        <v/>
      </c>
      <c r="Q4" s="5" t="str">
        <f t="shared" ref="Q4:Q12" si="2">IF(I4&lt;$N$3,"outlier","")</f>
        <v/>
      </c>
    </row>
    <row r="5" spans="1:17" x14ac:dyDescent="0.35">
      <c r="A5" t="s">
        <v>16</v>
      </c>
      <c r="B5">
        <v>22425.713</v>
      </c>
      <c r="C5">
        <v>170.97399999999999</v>
      </c>
      <c r="D5">
        <v>287.39600000000002</v>
      </c>
      <c r="E5">
        <v>376.54300000000001</v>
      </c>
      <c r="F5">
        <v>0</v>
      </c>
      <c r="G5">
        <v>166.983</v>
      </c>
      <c r="I5" s="1">
        <f t="shared" si="0"/>
        <v>168.9667169652059</v>
      </c>
      <c r="K5" t="s">
        <v>91</v>
      </c>
      <c r="L5" t="s">
        <v>92</v>
      </c>
      <c r="N5" s="9"/>
      <c r="O5" s="9"/>
      <c r="P5" s="5" t="str">
        <f t="shared" si="1"/>
        <v/>
      </c>
      <c r="Q5" s="5" t="str">
        <f t="shared" si="2"/>
        <v/>
      </c>
    </row>
    <row r="6" spans="1:17" x14ac:dyDescent="0.35">
      <c r="A6" t="s">
        <v>17</v>
      </c>
      <c r="B6">
        <v>74208.441999999995</v>
      </c>
      <c r="C6">
        <v>388.221</v>
      </c>
      <c r="D6">
        <v>3</v>
      </c>
      <c r="E6">
        <v>425</v>
      </c>
      <c r="F6">
        <v>154.79599999999999</v>
      </c>
      <c r="G6">
        <v>258.06299999999999</v>
      </c>
      <c r="I6" s="1">
        <f t="shared" si="0"/>
        <v>316.52089334355162</v>
      </c>
      <c r="K6">
        <f>GEOMEAN(I3:I12)</f>
        <v>286.62198661570551</v>
      </c>
      <c r="L6">
        <f>STDEV(I3:I12)</f>
        <v>64.664757022912653</v>
      </c>
      <c r="N6" s="4"/>
      <c r="O6" s="4"/>
      <c r="P6" s="5" t="str">
        <f t="shared" si="1"/>
        <v/>
      </c>
      <c r="Q6" s="5" t="str">
        <f t="shared" si="2"/>
        <v/>
      </c>
    </row>
    <row r="7" spans="1:17" x14ac:dyDescent="0.35">
      <c r="A7" t="s">
        <v>18</v>
      </c>
      <c r="B7">
        <v>77694.23</v>
      </c>
      <c r="C7">
        <v>373.286</v>
      </c>
      <c r="D7">
        <v>972</v>
      </c>
      <c r="E7">
        <v>681</v>
      </c>
      <c r="F7">
        <v>5.5229999999999997</v>
      </c>
      <c r="G7">
        <v>276.54700000000003</v>
      </c>
      <c r="I7" s="1">
        <f t="shared" si="0"/>
        <v>321.29600595401121</v>
      </c>
      <c r="P7" s="5" t="str">
        <f t="shared" si="1"/>
        <v/>
      </c>
      <c r="Q7" s="5" t="str">
        <f t="shared" si="2"/>
        <v/>
      </c>
    </row>
    <row r="8" spans="1:17" x14ac:dyDescent="0.35">
      <c r="A8" t="s">
        <v>19</v>
      </c>
      <c r="B8">
        <v>92392.323000000004</v>
      </c>
      <c r="C8">
        <v>366.57600000000002</v>
      </c>
      <c r="D8">
        <v>2051</v>
      </c>
      <c r="E8">
        <v>1693</v>
      </c>
      <c r="F8">
        <v>86.513999999999996</v>
      </c>
      <c r="G8">
        <v>318.25700000000001</v>
      </c>
      <c r="I8" s="1">
        <f t="shared" si="0"/>
        <v>341.56313915877985</v>
      </c>
      <c r="M8" s="48"/>
      <c r="N8" s="48"/>
      <c r="P8" s="5" t="str">
        <f t="shared" si="1"/>
        <v/>
      </c>
      <c r="Q8" s="5" t="str">
        <f t="shared" si="2"/>
        <v/>
      </c>
    </row>
    <row r="9" spans="1:17" x14ac:dyDescent="0.35">
      <c r="A9" t="s">
        <v>20</v>
      </c>
      <c r="B9">
        <v>82666.657999999996</v>
      </c>
      <c r="C9">
        <v>363.65699999999998</v>
      </c>
      <c r="D9">
        <v>611</v>
      </c>
      <c r="E9">
        <v>849</v>
      </c>
      <c r="F9">
        <v>156.953</v>
      </c>
      <c r="G9">
        <v>304.37599999999998</v>
      </c>
      <c r="I9" s="1">
        <f t="shared" si="0"/>
        <v>332.69875718433332</v>
      </c>
      <c r="M9" s="17"/>
      <c r="N9" s="17"/>
      <c r="P9" s="5" t="str">
        <f t="shared" si="1"/>
        <v/>
      </c>
      <c r="Q9" s="5" t="str">
        <f t="shared" si="2"/>
        <v/>
      </c>
    </row>
    <row r="10" spans="1:17" x14ac:dyDescent="0.35">
      <c r="A10" t="s">
        <v>21</v>
      </c>
      <c r="B10">
        <v>65762.285999999993</v>
      </c>
      <c r="C10">
        <v>336.36399999999998</v>
      </c>
      <c r="D10">
        <v>948</v>
      </c>
      <c r="E10">
        <v>384</v>
      </c>
      <c r="F10">
        <v>166.678</v>
      </c>
      <c r="G10">
        <v>260.34899999999999</v>
      </c>
      <c r="I10" s="1">
        <f t="shared" si="0"/>
        <v>295.92571878091297</v>
      </c>
      <c r="M10" s="17"/>
      <c r="N10" s="17"/>
      <c r="P10" s="5" t="str">
        <f t="shared" si="1"/>
        <v/>
      </c>
      <c r="Q10" s="5" t="str">
        <f t="shared" si="2"/>
        <v/>
      </c>
    </row>
    <row r="11" spans="1:17" x14ac:dyDescent="0.35">
      <c r="A11" t="s">
        <v>22</v>
      </c>
      <c r="B11">
        <v>59128.178999999996</v>
      </c>
      <c r="C11">
        <v>328.37700000000001</v>
      </c>
      <c r="D11">
        <v>1213</v>
      </c>
      <c r="E11">
        <v>785</v>
      </c>
      <c r="F11">
        <v>111.26300000000001</v>
      </c>
      <c r="G11">
        <v>232.94200000000001</v>
      </c>
      <c r="I11" s="1">
        <f t="shared" si="0"/>
        <v>276.57330878810416</v>
      </c>
      <c r="P11" s="5" t="str">
        <f t="shared" si="1"/>
        <v/>
      </c>
      <c r="Q11" s="5" t="str">
        <f t="shared" si="2"/>
        <v/>
      </c>
    </row>
    <row r="12" spans="1:17" x14ac:dyDescent="0.35">
      <c r="A12" t="s">
        <v>23</v>
      </c>
      <c r="B12">
        <v>58270.673000000003</v>
      </c>
      <c r="C12">
        <v>277.75</v>
      </c>
      <c r="D12">
        <v>247.64699999999999</v>
      </c>
      <c r="E12">
        <v>422.779</v>
      </c>
      <c r="F12">
        <v>90</v>
      </c>
      <c r="G12">
        <v>267.10599999999999</v>
      </c>
      <c r="I12" s="1">
        <f t="shared" si="0"/>
        <v>272.37601124181253</v>
      </c>
      <c r="P12" s="13" t="str">
        <f t="shared" si="1"/>
        <v/>
      </c>
      <c r="Q12" s="13" t="str">
        <f t="shared" si="2"/>
        <v/>
      </c>
    </row>
    <row r="13" spans="1:17" x14ac:dyDescent="0.35">
      <c r="P13" s="4"/>
      <c r="Q13" s="4"/>
    </row>
    <row r="17" spans="1:8" x14ac:dyDescent="0.35">
      <c r="A17" s="19"/>
      <c r="B17" s="49" t="s">
        <v>182</v>
      </c>
      <c r="C17" s="49"/>
      <c r="D17" s="49"/>
      <c r="E17" s="49"/>
      <c r="F17" s="49"/>
      <c r="G17" s="49"/>
      <c r="H17" s="20"/>
    </row>
    <row r="18" spans="1:8" x14ac:dyDescent="0.35">
      <c r="A18" s="21"/>
      <c r="H18" s="22"/>
    </row>
    <row r="19" spans="1:8" x14ac:dyDescent="0.35">
      <c r="A19" s="21"/>
      <c r="H19" s="22"/>
    </row>
    <row r="20" spans="1:8" ht="29" x14ac:dyDescent="0.35">
      <c r="A20" s="21"/>
      <c r="C20" t="s">
        <v>90</v>
      </c>
      <c r="E20" s="26" t="s">
        <v>168</v>
      </c>
      <c r="F20" s="26" t="s">
        <v>167</v>
      </c>
      <c r="G20" s="26" t="s">
        <v>169</v>
      </c>
      <c r="H20" s="22"/>
    </row>
    <row r="21" spans="1:8" x14ac:dyDescent="0.35">
      <c r="A21" s="21"/>
      <c r="C21">
        <v>395.62426216044935</v>
      </c>
      <c r="E21" s="26">
        <f>ABS(C21-$K$6)</f>
        <v>109.00227554474384</v>
      </c>
      <c r="F21" s="26">
        <f>E21/$L$6</f>
        <v>1.6856519774151641</v>
      </c>
      <c r="G21" s="26" t="str">
        <f>IF(F21&gt;$C$35,"outlier","")</f>
        <v/>
      </c>
      <c r="H21" s="22"/>
    </row>
    <row r="22" spans="1:8" x14ac:dyDescent="0.35">
      <c r="A22" s="21"/>
      <c r="C22">
        <v>217.27973273639674</v>
      </c>
      <c r="E22" s="26">
        <f t="shared" ref="E22:E30" si="3">ABS(C22-$K$6)</f>
        <v>69.342253879308771</v>
      </c>
      <c r="F22" s="26">
        <f t="shared" ref="F22:F30" si="4">E22/$L$6</f>
        <v>1.0723345616954649</v>
      </c>
      <c r="G22" s="26" t="str">
        <f t="shared" ref="G22:G30" si="5">IF(F22&gt;$C$35,"outlier","")</f>
        <v/>
      </c>
      <c r="H22" s="22"/>
    </row>
    <row r="23" spans="1:8" x14ac:dyDescent="0.35">
      <c r="A23" s="21"/>
      <c r="B23" s="7"/>
      <c r="C23" s="32">
        <v>168.9667169652059</v>
      </c>
      <c r="D23" s="7"/>
      <c r="E23" s="26">
        <f t="shared" si="3"/>
        <v>117.6552696504996</v>
      </c>
      <c r="F23" s="26">
        <f t="shared" si="4"/>
        <v>1.8194651161963051</v>
      </c>
      <c r="G23" s="26" t="str">
        <f t="shared" si="5"/>
        <v/>
      </c>
      <c r="H23" s="22"/>
    </row>
    <row r="24" spans="1:8" x14ac:dyDescent="0.35">
      <c r="A24" s="21"/>
      <c r="C24">
        <v>316.52089334355162</v>
      </c>
      <c r="E24" s="26">
        <f t="shared" si="3"/>
        <v>29.898906727846111</v>
      </c>
      <c r="F24" s="26">
        <f t="shared" si="4"/>
        <v>0.46236788173892057</v>
      </c>
      <c r="G24" s="26" t="str">
        <f t="shared" si="5"/>
        <v/>
      </c>
      <c r="H24" s="22"/>
    </row>
    <row r="25" spans="1:8" x14ac:dyDescent="0.35">
      <c r="A25" s="21"/>
      <c r="C25">
        <v>321.29600595401121</v>
      </c>
      <c r="E25" s="26">
        <f t="shared" si="3"/>
        <v>34.674019338305698</v>
      </c>
      <c r="F25" s="26">
        <f t="shared" si="4"/>
        <v>0.53621200998280494</v>
      </c>
      <c r="G25" s="26" t="str">
        <f t="shared" si="5"/>
        <v/>
      </c>
      <c r="H25" s="22"/>
    </row>
    <row r="26" spans="1:8" x14ac:dyDescent="0.35">
      <c r="A26" s="21"/>
      <c r="C26">
        <v>341.56313915877985</v>
      </c>
      <c r="E26" s="26">
        <f t="shared" si="3"/>
        <v>54.941152543074338</v>
      </c>
      <c r="F26" s="26">
        <f t="shared" si="4"/>
        <v>0.84963054177420083</v>
      </c>
      <c r="G26" s="26" t="str">
        <f t="shared" si="5"/>
        <v/>
      </c>
      <c r="H26" s="22"/>
    </row>
    <row r="27" spans="1:8" x14ac:dyDescent="0.35">
      <c r="A27" s="21"/>
      <c r="C27">
        <v>332.69875718433332</v>
      </c>
      <c r="E27" s="26">
        <f t="shared" si="3"/>
        <v>46.076770568627808</v>
      </c>
      <c r="F27" s="26">
        <f t="shared" si="4"/>
        <v>0.71254842189079026</v>
      </c>
      <c r="G27" s="26" t="str">
        <f t="shared" si="5"/>
        <v/>
      </c>
      <c r="H27" s="22"/>
    </row>
    <row r="28" spans="1:8" x14ac:dyDescent="0.35">
      <c r="A28" s="21"/>
      <c r="C28">
        <v>295.92571878091297</v>
      </c>
      <c r="E28" s="26">
        <f t="shared" si="3"/>
        <v>9.3037321652074638</v>
      </c>
      <c r="F28" s="26">
        <f t="shared" si="4"/>
        <v>0.14387639563713003</v>
      </c>
      <c r="G28" s="26" t="str">
        <f t="shared" si="5"/>
        <v/>
      </c>
      <c r="H28" s="22"/>
    </row>
    <row r="29" spans="1:8" x14ac:dyDescent="0.35">
      <c r="A29" s="21"/>
      <c r="C29">
        <v>276.57330878810416</v>
      </c>
      <c r="E29" s="26">
        <f t="shared" si="3"/>
        <v>10.048677827601352</v>
      </c>
      <c r="F29" s="26">
        <f t="shared" si="4"/>
        <v>0.15539651411727731</v>
      </c>
      <c r="G29" s="26" t="str">
        <f t="shared" si="5"/>
        <v/>
      </c>
      <c r="H29" s="22"/>
    </row>
    <row r="30" spans="1:8" x14ac:dyDescent="0.35">
      <c r="A30" s="21"/>
      <c r="C30">
        <v>272.37601124181253</v>
      </c>
      <c r="E30" s="26">
        <f t="shared" si="3"/>
        <v>14.245975373892975</v>
      </c>
      <c r="F30" s="26">
        <f t="shared" si="4"/>
        <v>0.22030509399185094</v>
      </c>
      <c r="G30" s="26" t="str">
        <f t="shared" si="5"/>
        <v/>
      </c>
      <c r="H30" s="22"/>
    </row>
    <row r="31" spans="1:8" x14ac:dyDescent="0.35">
      <c r="A31" s="21"/>
      <c r="H31" s="22"/>
    </row>
    <row r="32" spans="1:8" x14ac:dyDescent="0.35">
      <c r="A32" s="21"/>
      <c r="H32" s="22"/>
    </row>
    <row r="33" spans="1:8" x14ac:dyDescent="0.35">
      <c r="A33" s="21"/>
      <c r="H33" s="22"/>
    </row>
    <row r="34" spans="1:8" x14ac:dyDescent="0.35">
      <c r="A34" s="21"/>
      <c r="B34" t="s">
        <v>170</v>
      </c>
      <c r="C34">
        <f>COUNT(I:I)</f>
        <v>10</v>
      </c>
      <c r="H34" s="22"/>
    </row>
    <row r="35" spans="1:8" x14ac:dyDescent="0.35">
      <c r="A35" s="21"/>
      <c r="B35" t="s">
        <v>171</v>
      </c>
      <c r="C35">
        <v>1.96</v>
      </c>
      <c r="H35" s="22"/>
    </row>
    <row r="36" spans="1:8" x14ac:dyDescent="0.35">
      <c r="A36" s="21"/>
      <c r="E36" s="50"/>
      <c r="F36" s="50"/>
      <c r="H36" s="22"/>
    </row>
    <row r="37" spans="1:8" x14ac:dyDescent="0.35">
      <c r="A37" s="21"/>
      <c r="E37" s="27"/>
      <c r="F37" s="28"/>
      <c r="H37" s="22"/>
    </row>
    <row r="38" spans="1:8" x14ac:dyDescent="0.35">
      <c r="A38" s="21"/>
      <c r="E38" s="27"/>
      <c r="F38" s="28"/>
      <c r="G38" s="4"/>
      <c r="H38" s="22"/>
    </row>
    <row r="39" spans="1:8" x14ac:dyDescent="0.35">
      <c r="A39" s="23"/>
      <c r="B39" s="24"/>
      <c r="C39" s="24"/>
      <c r="D39" s="24"/>
      <c r="E39" s="24"/>
      <c r="F39" s="24"/>
      <c r="G39" s="24"/>
      <c r="H39" s="25"/>
    </row>
  </sheetData>
  <mergeCells count="3">
    <mergeCell ref="M8:N8"/>
    <mergeCell ref="B17:G17"/>
    <mergeCell ref="E36:F36"/>
  </mergeCells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1723D-0736-4A15-A5F1-0BBEA1D9E5CF}">
  <sheetPr>
    <tabColor theme="7"/>
  </sheetPr>
  <dimension ref="A1:J3"/>
  <sheetViews>
    <sheetView workbookViewId="0">
      <selection activeCell="I3" sqref="I3"/>
    </sheetView>
  </sheetViews>
  <sheetFormatPr baseColWidth="10" defaultRowHeight="14.5" x14ac:dyDescent="0.35"/>
  <cols>
    <col min="1" max="7" width="10.7265625" bestFit="1" customWidth="1"/>
  </cols>
  <sheetData>
    <row r="1" spans="1:10" x14ac:dyDescent="0.3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</row>
    <row r="2" spans="1:10" x14ac:dyDescent="0.3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I2" t="s">
        <v>100</v>
      </c>
      <c r="J2" t="s">
        <v>101</v>
      </c>
    </row>
    <row r="3" spans="1:10" x14ac:dyDescent="0.35">
      <c r="A3" t="s">
        <v>14</v>
      </c>
      <c r="B3">
        <v>44646.51</v>
      </c>
      <c r="C3">
        <v>268.76900000000001</v>
      </c>
      <c r="D3" t="s">
        <v>96</v>
      </c>
      <c r="E3" t="s">
        <v>97</v>
      </c>
      <c r="F3">
        <v>78.578999999999994</v>
      </c>
      <c r="G3">
        <v>232.79499999999999</v>
      </c>
      <c r="I3">
        <f>GEOMEAN(C3,G3)</f>
        <v>250.13612165179183</v>
      </c>
      <c r="J3">
        <v>0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DEF10-A04A-478E-B8B9-23ED82D53907}">
  <sheetPr>
    <tabColor theme="7"/>
  </sheetPr>
  <dimension ref="A1:Q33"/>
  <sheetViews>
    <sheetView workbookViewId="0">
      <selection activeCell="I3" sqref="I3:I15"/>
    </sheetView>
  </sheetViews>
  <sheetFormatPr baseColWidth="10" defaultRowHeight="14.5" x14ac:dyDescent="0.35"/>
  <cols>
    <col min="1" max="7" width="10.7265625" bestFit="1" customWidth="1"/>
    <col min="14" max="15" width="11.26953125" bestFit="1" customWidth="1"/>
  </cols>
  <sheetData>
    <row r="1" spans="1:17" x14ac:dyDescent="0.3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</row>
    <row r="2" spans="1:17" ht="29" x14ac:dyDescent="0.3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I2" t="s">
        <v>90</v>
      </c>
      <c r="N2" s="5" t="s">
        <v>174</v>
      </c>
      <c r="O2" s="5" t="s">
        <v>175</v>
      </c>
      <c r="P2" s="5" t="s">
        <v>176</v>
      </c>
      <c r="Q2" s="5" t="s">
        <v>177</v>
      </c>
    </row>
    <row r="3" spans="1:17" x14ac:dyDescent="0.35">
      <c r="A3" t="s">
        <v>14</v>
      </c>
      <c r="B3">
        <v>46505.582999999999</v>
      </c>
      <c r="C3">
        <v>268.70699999999999</v>
      </c>
      <c r="D3">
        <v>1024</v>
      </c>
      <c r="E3">
        <v>1007</v>
      </c>
      <c r="F3">
        <v>42.14</v>
      </c>
      <c r="G3">
        <v>218.702</v>
      </c>
      <c r="I3" s="1">
        <f>GEOMEAN(C3,G3)</f>
        <v>242.41856016815214</v>
      </c>
      <c r="N3" s="5">
        <f>K6-2*L6</f>
        <v>205.59830175912333</v>
      </c>
      <c r="O3" s="14">
        <f>K6+2*L6</f>
        <v>335.2561934861962</v>
      </c>
      <c r="P3" s="5" t="str">
        <f>IF(I3&gt;$O$3,"outlier","")</f>
        <v/>
      </c>
      <c r="Q3" s="5" t="str">
        <f>IF(I3&lt;$N$3,"outlier","")</f>
        <v/>
      </c>
    </row>
    <row r="4" spans="1:17" x14ac:dyDescent="0.35">
      <c r="A4" t="s">
        <v>15</v>
      </c>
      <c r="B4">
        <v>52029.911999999997</v>
      </c>
      <c r="C4">
        <v>333.95</v>
      </c>
      <c r="D4">
        <v>992</v>
      </c>
      <c r="E4">
        <v>1239</v>
      </c>
      <c r="F4">
        <v>167.459</v>
      </c>
      <c r="G4">
        <v>197.745</v>
      </c>
      <c r="I4" s="1">
        <f t="shared" ref="I4:I15" si="0">GEOMEAN(C4,G4)</f>
        <v>256.97654124452686</v>
      </c>
      <c r="N4" s="4"/>
      <c r="O4" s="4"/>
      <c r="P4" s="5" t="str">
        <f t="shared" ref="P4:P15" si="1">IF(I4&gt;$O$3,"outlier","")</f>
        <v/>
      </c>
      <c r="Q4" s="5" t="str">
        <f t="shared" ref="Q4:Q15" si="2">IF(I4&lt;$N$3,"outlier","")</f>
        <v/>
      </c>
    </row>
    <row r="5" spans="1:17" x14ac:dyDescent="0.35">
      <c r="A5" t="s">
        <v>16</v>
      </c>
      <c r="B5">
        <v>95871.472999999998</v>
      </c>
      <c r="C5">
        <v>441.98200000000003</v>
      </c>
      <c r="D5">
        <v>509</v>
      </c>
      <c r="E5">
        <v>1501</v>
      </c>
      <c r="F5">
        <v>68.822999999999993</v>
      </c>
      <c r="G5">
        <v>301.15899999999999</v>
      </c>
      <c r="H5" s="2"/>
      <c r="I5" s="29">
        <f t="shared" si="0"/>
        <v>364.83812456759506</v>
      </c>
      <c r="J5" s="2"/>
      <c r="K5" t="s">
        <v>91</v>
      </c>
      <c r="L5" t="s">
        <v>92</v>
      </c>
      <c r="M5" s="2"/>
      <c r="N5" s="18"/>
      <c r="O5" s="18"/>
      <c r="P5" s="12" t="str">
        <f t="shared" si="1"/>
        <v>outlier</v>
      </c>
      <c r="Q5" s="5" t="str">
        <f t="shared" si="2"/>
        <v/>
      </c>
    </row>
    <row r="6" spans="1:17" x14ac:dyDescent="0.35">
      <c r="A6" t="s">
        <v>17</v>
      </c>
      <c r="B6">
        <v>46049.167999999998</v>
      </c>
      <c r="C6">
        <v>286.48099999999999</v>
      </c>
      <c r="D6">
        <v>492</v>
      </c>
      <c r="E6">
        <v>1114</v>
      </c>
      <c r="F6">
        <v>32.048000000000002</v>
      </c>
      <c r="G6">
        <v>214.02199999999999</v>
      </c>
      <c r="I6" s="1">
        <f t="shared" si="0"/>
        <v>247.61509764551917</v>
      </c>
      <c r="K6">
        <f>GEOMEAN(I3:I15)</f>
        <v>270.42724762265976</v>
      </c>
      <c r="L6">
        <f>STDEV(I3:I15)</f>
        <v>32.414472931768209</v>
      </c>
      <c r="N6" s="4"/>
      <c r="O6" s="4"/>
      <c r="P6" s="5" t="str">
        <f t="shared" si="1"/>
        <v/>
      </c>
      <c r="Q6" s="5" t="str">
        <f t="shared" si="2"/>
        <v/>
      </c>
    </row>
    <row r="7" spans="1:17" x14ac:dyDescent="0.35">
      <c r="A7" t="s">
        <v>18</v>
      </c>
      <c r="B7">
        <v>50110.536999999997</v>
      </c>
      <c r="C7">
        <v>278.17099999999999</v>
      </c>
      <c r="D7">
        <v>1161</v>
      </c>
      <c r="E7">
        <v>1047</v>
      </c>
      <c r="F7">
        <v>3.153</v>
      </c>
      <c r="G7">
        <v>241.75299999999999</v>
      </c>
      <c r="I7" s="1">
        <f t="shared" si="0"/>
        <v>259.32349250116158</v>
      </c>
      <c r="P7" s="5" t="str">
        <f t="shared" si="1"/>
        <v/>
      </c>
      <c r="Q7" s="5" t="str">
        <f t="shared" si="2"/>
        <v/>
      </c>
    </row>
    <row r="8" spans="1:17" x14ac:dyDescent="0.35">
      <c r="A8" t="s">
        <v>19</v>
      </c>
      <c r="B8">
        <v>67889.675000000003</v>
      </c>
      <c r="C8">
        <v>326.92399999999998</v>
      </c>
      <c r="D8">
        <v>855</v>
      </c>
      <c r="E8">
        <v>1332</v>
      </c>
      <c r="F8">
        <v>40.170999999999999</v>
      </c>
      <c r="G8">
        <v>272.851</v>
      </c>
      <c r="I8" s="1">
        <f t="shared" si="0"/>
        <v>298.66626914333659</v>
      </c>
      <c r="M8" s="47" t="s">
        <v>178</v>
      </c>
      <c r="N8" s="47"/>
      <c r="P8" s="5" t="str">
        <f t="shared" si="1"/>
        <v/>
      </c>
      <c r="Q8" s="5" t="str">
        <f t="shared" si="2"/>
        <v/>
      </c>
    </row>
    <row r="9" spans="1:17" x14ac:dyDescent="0.35">
      <c r="A9" t="s">
        <v>20</v>
      </c>
      <c r="B9">
        <v>48956.610999999997</v>
      </c>
      <c r="C9">
        <v>262.44900000000001</v>
      </c>
      <c r="D9">
        <v>383.86099999999999</v>
      </c>
      <c r="E9">
        <v>398.82900000000001</v>
      </c>
      <c r="F9">
        <v>90</v>
      </c>
      <c r="G9">
        <v>237.501</v>
      </c>
      <c r="I9" s="1">
        <f t="shared" si="0"/>
        <v>249.66357353246389</v>
      </c>
      <c r="M9" s="16" t="s">
        <v>100</v>
      </c>
      <c r="N9" s="16" t="s">
        <v>179</v>
      </c>
      <c r="P9" s="5" t="str">
        <f t="shared" si="1"/>
        <v/>
      </c>
      <c r="Q9" s="5" t="str">
        <f t="shared" si="2"/>
        <v/>
      </c>
    </row>
    <row r="10" spans="1:17" x14ac:dyDescent="0.35">
      <c r="A10" t="s">
        <v>21</v>
      </c>
      <c r="B10">
        <v>60975.190999999999</v>
      </c>
      <c r="C10">
        <v>302.74700000000001</v>
      </c>
      <c r="D10">
        <v>756</v>
      </c>
      <c r="E10">
        <v>1364</v>
      </c>
      <c r="F10">
        <v>69.951999999999998</v>
      </c>
      <c r="G10">
        <v>255.70599999999999</v>
      </c>
      <c r="I10" s="1">
        <f t="shared" si="0"/>
        <v>278.23411793308168</v>
      </c>
      <c r="M10" s="16">
        <f>GEOMEAN(I3:I4,I6:I15)</f>
        <v>263.76244955092159</v>
      </c>
      <c r="N10" s="16">
        <f>STDEV(I3:I4,I6:I15)</f>
        <v>17.246027880557687</v>
      </c>
      <c r="P10" s="5" t="str">
        <f t="shared" si="1"/>
        <v/>
      </c>
      <c r="Q10" s="5" t="str">
        <f t="shared" si="2"/>
        <v/>
      </c>
    </row>
    <row r="11" spans="1:17" x14ac:dyDescent="0.35">
      <c r="A11" t="s">
        <v>22</v>
      </c>
      <c r="B11">
        <v>56939.713000000003</v>
      </c>
      <c r="C11">
        <v>330.42</v>
      </c>
      <c r="D11">
        <v>1265</v>
      </c>
      <c r="E11">
        <v>390</v>
      </c>
      <c r="F11">
        <v>154.15700000000001</v>
      </c>
      <c r="G11">
        <v>214.601</v>
      </c>
      <c r="I11" s="1">
        <f t="shared" si="0"/>
        <v>266.28642928245517</v>
      </c>
      <c r="P11" s="5" t="str">
        <f t="shared" si="1"/>
        <v/>
      </c>
      <c r="Q11" s="5" t="str">
        <f t="shared" si="2"/>
        <v/>
      </c>
    </row>
    <row r="12" spans="1:17" x14ac:dyDescent="0.35">
      <c r="A12" t="s">
        <v>23</v>
      </c>
      <c r="B12">
        <v>47329.784</v>
      </c>
      <c r="C12">
        <v>293.45</v>
      </c>
      <c r="D12">
        <v>1417</v>
      </c>
      <c r="E12">
        <v>774</v>
      </c>
      <c r="F12">
        <v>92.989000000000004</v>
      </c>
      <c r="G12">
        <v>211.26499999999999</v>
      </c>
      <c r="I12" s="1">
        <f t="shared" si="0"/>
        <v>248.98938581795005</v>
      </c>
      <c r="P12" s="5" t="str">
        <f t="shared" si="1"/>
        <v/>
      </c>
      <c r="Q12" s="5" t="str">
        <f t="shared" si="2"/>
        <v/>
      </c>
    </row>
    <row r="13" spans="1:17" x14ac:dyDescent="0.35">
      <c r="A13" t="s">
        <v>24</v>
      </c>
      <c r="B13">
        <v>56957.637999999999</v>
      </c>
      <c r="C13">
        <v>309.20800000000003</v>
      </c>
      <c r="D13">
        <v>1396</v>
      </c>
      <c r="E13">
        <v>463</v>
      </c>
      <c r="F13">
        <v>16.562999999999999</v>
      </c>
      <c r="G13">
        <v>228.52</v>
      </c>
      <c r="I13" s="1">
        <f t="shared" si="0"/>
        <v>265.8198866902174</v>
      </c>
      <c r="P13" s="5" t="str">
        <f t="shared" si="1"/>
        <v/>
      </c>
      <c r="Q13" s="5" t="str">
        <f t="shared" si="2"/>
        <v/>
      </c>
    </row>
    <row r="14" spans="1:17" x14ac:dyDescent="0.35">
      <c r="A14" t="s">
        <v>25</v>
      </c>
      <c r="B14">
        <v>61027.637000000002</v>
      </c>
      <c r="C14">
        <v>389.07299999999998</v>
      </c>
      <c r="D14">
        <v>796</v>
      </c>
      <c r="E14">
        <v>1360</v>
      </c>
      <c r="F14">
        <v>37.497</v>
      </c>
      <c r="G14">
        <v>213.96299999999999</v>
      </c>
      <c r="I14" s="1">
        <f t="shared" si="0"/>
        <v>288.52595429007766</v>
      </c>
      <c r="P14" s="5" t="str">
        <f t="shared" si="1"/>
        <v/>
      </c>
      <c r="Q14" s="5" t="str">
        <f t="shared" si="2"/>
        <v/>
      </c>
    </row>
    <row r="15" spans="1:17" x14ac:dyDescent="0.35">
      <c r="A15" t="s">
        <v>26</v>
      </c>
      <c r="B15">
        <v>55441.678</v>
      </c>
      <c r="C15">
        <v>325.43299999999999</v>
      </c>
      <c r="D15">
        <v>172</v>
      </c>
      <c r="E15">
        <v>1914</v>
      </c>
      <c r="F15">
        <v>32.731999999999999</v>
      </c>
      <c r="G15">
        <v>221.81200000000001</v>
      </c>
      <c r="I15" s="1">
        <f t="shared" si="0"/>
        <v>268.6725601843255</v>
      </c>
      <c r="P15" s="5" t="str">
        <f t="shared" si="1"/>
        <v/>
      </c>
      <c r="Q15" s="5" t="str">
        <f t="shared" si="2"/>
        <v/>
      </c>
    </row>
    <row r="33" spans="3:8" x14ac:dyDescent="0.35">
      <c r="C33" t="s">
        <v>99</v>
      </c>
      <c r="H33" t="s">
        <v>98</v>
      </c>
    </row>
  </sheetData>
  <mergeCells count="1">
    <mergeCell ref="M8:N8"/>
  </mergeCells>
  <pageMargins left="0.7" right="0.7" top="0.75" bottom="0.75" header="0.3" footer="0.3"/>
  <drawing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B5213-ACDD-4146-BCAD-F153818F94E8}">
  <sheetPr>
    <tabColor theme="7"/>
  </sheetPr>
  <dimension ref="A1:Q15"/>
  <sheetViews>
    <sheetView workbookViewId="0">
      <selection activeCell="I3" sqref="I3:I15"/>
    </sheetView>
  </sheetViews>
  <sheetFormatPr baseColWidth="10" defaultRowHeight="14.5" x14ac:dyDescent="0.35"/>
  <cols>
    <col min="1" max="7" width="10.7265625" bestFit="1" customWidth="1"/>
    <col min="14" max="14" width="11.26953125" bestFit="1" customWidth="1"/>
  </cols>
  <sheetData>
    <row r="1" spans="1:17" x14ac:dyDescent="0.3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</row>
    <row r="2" spans="1:17" ht="29" x14ac:dyDescent="0.3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I2" t="s">
        <v>90</v>
      </c>
      <c r="N2" s="5" t="s">
        <v>174</v>
      </c>
      <c r="O2" s="5" t="s">
        <v>175</v>
      </c>
      <c r="P2" s="5" t="s">
        <v>176</v>
      </c>
      <c r="Q2" s="5" t="s">
        <v>177</v>
      </c>
    </row>
    <row r="3" spans="1:17" x14ac:dyDescent="0.35">
      <c r="A3" t="s">
        <v>14</v>
      </c>
      <c r="B3">
        <v>65664.585999999996</v>
      </c>
      <c r="C3">
        <v>317.90499999999997</v>
      </c>
      <c r="D3">
        <v>1751</v>
      </c>
      <c r="E3">
        <v>1120</v>
      </c>
      <c r="F3">
        <v>61.637999999999998</v>
      </c>
      <c r="G3">
        <v>272.50200000000001</v>
      </c>
      <c r="I3" s="1">
        <f>GEOMEAN(C3,G3)</f>
        <v>294.3293194875427</v>
      </c>
      <c r="N3" s="5">
        <f>K6-2*L6</f>
        <v>90.183343386428447</v>
      </c>
      <c r="O3" s="14">
        <f>K6+2*L6</f>
        <v>391.0052200088254</v>
      </c>
      <c r="P3" s="5" t="str">
        <f>IF(I3&gt;$O$3,"outlier","")</f>
        <v/>
      </c>
      <c r="Q3" s="5" t="str">
        <f>IF(I3&lt;$N$3,"outlier","")</f>
        <v/>
      </c>
    </row>
    <row r="4" spans="1:17" x14ac:dyDescent="0.35">
      <c r="A4" t="s">
        <v>15</v>
      </c>
      <c r="B4">
        <v>31091.942999999999</v>
      </c>
      <c r="C4">
        <v>217.374</v>
      </c>
      <c r="D4">
        <v>1228</v>
      </c>
      <c r="E4">
        <v>832</v>
      </c>
      <c r="F4">
        <v>46.116</v>
      </c>
      <c r="G4">
        <v>188.72499999999999</v>
      </c>
      <c r="I4" s="1">
        <f t="shared" ref="I4:I15" si="0">GEOMEAN(C4,G4)</f>
        <v>202.54359567757257</v>
      </c>
      <c r="N4" s="4"/>
      <c r="O4" s="4"/>
      <c r="P4" s="5" t="str">
        <f t="shared" ref="P4:P15" si="1">IF(I4&gt;$O$3,"outlier","")</f>
        <v/>
      </c>
      <c r="Q4" s="5" t="str">
        <f t="shared" ref="Q4:Q15" si="2">IF(I4&lt;$N$3,"outlier","")</f>
        <v/>
      </c>
    </row>
    <row r="5" spans="1:17" x14ac:dyDescent="0.35">
      <c r="A5" t="s">
        <v>16</v>
      </c>
      <c r="B5">
        <v>17640.167000000001</v>
      </c>
      <c r="C5">
        <v>160.09399999999999</v>
      </c>
      <c r="D5">
        <v>1123</v>
      </c>
      <c r="E5">
        <v>1623</v>
      </c>
      <c r="F5">
        <v>11.87</v>
      </c>
      <c r="G5">
        <v>146.815</v>
      </c>
      <c r="I5" s="1">
        <f>GEOMEAN(C5,G5)</f>
        <v>153.31079743449251</v>
      </c>
      <c r="K5" t="s">
        <v>91</v>
      </c>
      <c r="L5" t="s">
        <v>92</v>
      </c>
      <c r="N5" s="9"/>
      <c r="O5" s="9"/>
      <c r="P5" s="5" t="str">
        <f t="shared" si="1"/>
        <v/>
      </c>
      <c r="Q5" s="5" t="str">
        <f t="shared" si="2"/>
        <v/>
      </c>
    </row>
    <row r="6" spans="1:17" x14ac:dyDescent="0.35">
      <c r="A6" t="s">
        <v>17</v>
      </c>
      <c r="B6">
        <v>25360.263999999999</v>
      </c>
      <c r="C6">
        <v>207.97800000000001</v>
      </c>
      <c r="D6">
        <v>1027</v>
      </c>
      <c r="E6">
        <v>209</v>
      </c>
      <c r="F6">
        <v>152.779</v>
      </c>
      <c r="G6">
        <v>164.322</v>
      </c>
      <c r="I6" s="1">
        <f t="shared" si="0"/>
        <v>184.86579163274098</v>
      </c>
      <c r="K6">
        <f>GEOMEAN(I3:I15)</f>
        <v>240.59428169762691</v>
      </c>
      <c r="L6">
        <f>STDEV(I3:I15)</f>
        <v>75.205469155599232</v>
      </c>
      <c r="N6" s="4"/>
      <c r="O6" s="4"/>
      <c r="P6" s="5" t="str">
        <f t="shared" si="1"/>
        <v/>
      </c>
      <c r="Q6" s="5" t="str">
        <f t="shared" si="2"/>
        <v/>
      </c>
    </row>
    <row r="7" spans="1:17" x14ac:dyDescent="0.35">
      <c r="A7" t="s">
        <v>18</v>
      </c>
      <c r="B7">
        <v>35779.678999999996</v>
      </c>
      <c r="C7">
        <v>253.815</v>
      </c>
      <c r="D7">
        <v>1681</v>
      </c>
      <c r="E7">
        <v>1350</v>
      </c>
      <c r="F7">
        <v>23.641999999999999</v>
      </c>
      <c r="G7">
        <v>191.95699999999999</v>
      </c>
      <c r="I7" s="1">
        <f t="shared" si="0"/>
        <v>220.72962183404383</v>
      </c>
      <c r="P7" s="5" t="str">
        <f t="shared" si="1"/>
        <v/>
      </c>
      <c r="Q7" s="5" t="str">
        <f t="shared" si="2"/>
        <v/>
      </c>
    </row>
    <row r="8" spans="1:17" x14ac:dyDescent="0.35">
      <c r="A8" t="s">
        <v>19</v>
      </c>
      <c r="B8">
        <v>9599.0859999999993</v>
      </c>
      <c r="C8">
        <v>130.01599999999999</v>
      </c>
      <c r="D8">
        <v>553</v>
      </c>
      <c r="E8">
        <v>582</v>
      </c>
      <c r="F8">
        <v>176.18600000000001</v>
      </c>
      <c r="G8">
        <v>103.09099999999999</v>
      </c>
      <c r="I8" s="1">
        <f t="shared" si="0"/>
        <v>115.77339701330354</v>
      </c>
      <c r="M8" s="48"/>
      <c r="N8" s="48"/>
      <c r="P8" s="5" t="str">
        <f t="shared" si="1"/>
        <v/>
      </c>
      <c r="Q8" s="5" t="str">
        <f>IF(I8&lt;$N$3,"outlier","")</f>
        <v/>
      </c>
    </row>
    <row r="9" spans="1:17" x14ac:dyDescent="0.35">
      <c r="A9" t="s">
        <v>20</v>
      </c>
      <c r="B9">
        <v>69559.100999999995</v>
      </c>
      <c r="C9">
        <v>425.50299999999999</v>
      </c>
      <c r="D9">
        <v>76</v>
      </c>
      <c r="E9">
        <v>1018</v>
      </c>
      <c r="F9">
        <v>9.4030000000000005</v>
      </c>
      <c r="G9">
        <v>253.27500000000001</v>
      </c>
      <c r="I9" s="1">
        <f t="shared" si="0"/>
        <v>328.28230583599844</v>
      </c>
      <c r="M9" s="17"/>
      <c r="N9" s="17"/>
      <c r="P9" s="5" t="str">
        <f t="shared" si="1"/>
        <v/>
      </c>
      <c r="Q9" s="5" t="str">
        <f t="shared" si="2"/>
        <v/>
      </c>
    </row>
    <row r="10" spans="1:17" x14ac:dyDescent="0.35">
      <c r="A10" t="s">
        <v>21</v>
      </c>
      <c r="B10">
        <v>49132.538</v>
      </c>
      <c r="C10">
        <v>338.62200000000001</v>
      </c>
      <c r="D10">
        <v>142.36799999999999</v>
      </c>
      <c r="E10">
        <v>21.454999999999998</v>
      </c>
      <c r="F10">
        <v>0</v>
      </c>
      <c r="G10">
        <v>315.005</v>
      </c>
      <c r="I10" s="1">
        <f t="shared" si="0"/>
        <v>326.60009661664219</v>
      </c>
      <c r="M10" s="17"/>
      <c r="N10" s="17"/>
      <c r="P10" s="5" t="str">
        <f t="shared" si="1"/>
        <v/>
      </c>
      <c r="Q10" s="5" t="str">
        <f t="shared" si="2"/>
        <v/>
      </c>
    </row>
    <row r="11" spans="1:17" x14ac:dyDescent="0.35">
      <c r="A11" t="s">
        <v>22</v>
      </c>
      <c r="B11">
        <v>83235.487999999998</v>
      </c>
      <c r="C11">
        <v>343.733</v>
      </c>
      <c r="D11">
        <v>477</v>
      </c>
      <c r="E11">
        <v>983</v>
      </c>
      <c r="F11">
        <v>159.197</v>
      </c>
      <c r="G11">
        <v>308.858</v>
      </c>
      <c r="I11" s="1">
        <f t="shared" si="0"/>
        <v>325.82922968021148</v>
      </c>
      <c r="P11" s="5" t="str">
        <f t="shared" si="1"/>
        <v/>
      </c>
      <c r="Q11" s="5" t="str">
        <f t="shared" si="2"/>
        <v/>
      </c>
    </row>
    <row r="12" spans="1:17" x14ac:dyDescent="0.35">
      <c r="A12" t="s">
        <v>23</v>
      </c>
      <c r="B12">
        <v>35928.387000000002</v>
      </c>
      <c r="C12">
        <v>238.28899999999999</v>
      </c>
      <c r="D12">
        <v>669</v>
      </c>
      <c r="E12">
        <v>506</v>
      </c>
      <c r="F12">
        <v>38.71</v>
      </c>
      <c r="G12">
        <v>202.495</v>
      </c>
      <c r="I12" s="1">
        <f t="shared" si="0"/>
        <v>219.66413238168855</v>
      </c>
      <c r="P12" s="5" t="str">
        <f t="shared" si="1"/>
        <v/>
      </c>
      <c r="Q12" s="5" t="str">
        <f t="shared" si="2"/>
        <v/>
      </c>
    </row>
    <row r="13" spans="1:17" x14ac:dyDescent="0.35">
      <c r="A13" t="s">
        <v>24</v>
      </c>
      <c r="B13">
        <v>89238.14</v>
      </c>
      <c r="C13">
        <v>392.66500000000002</v>
      </c>
      <c r="D13">
        <v>977</v>
      </c>
      <c r="E13">
        <v>1385</v>
      </c>
      <c r="F13">
        <v>36.249000000000002</v>
      </c>
      <c r="G13">
        <v>312.61799999999999</v>
      </c>
      <c r="I13" s="1">
        <f t="shared" si="0"/>
        <v>350.3628789840613</v>
      </c>
      <c r="P13" s="5" t="str">
        <f t="shared" si="1"/>
        <v/>
      </c>
      <c r="Q13" s="5" t="str">
        <f t="shared" si="2"/>
        <v/>
      </c>
    </row>
    <row r="14" spans="1:17" x14ac:dyDescent="0.35">
      <c r="A14" t="s">
        <v>25</v>
      </c>
      <c r="B14">
        <v>43772.629000000001</v>
      </c>
      <c r="C14">
        <v>287.84800000000001</v>
      </c>
      <c r="D14">
        <v>913</v>
      </c>
      <c r="E14">
        <v>1204</v>
      </c>
      <c r="F14">
        <v>26.565000000000001</v>
      </c>
      <c r="G14">
        <v>236.00299999999999</v>
      </c>
      <c r="I14" s="1">
        <f t="shared" si="0"/>
        <v>260.63958169088596</v>
      </c>
      <c r="P14" s="5" t="str">
        <f t="shared" si="1"/>
        <v/>
      </c>
      <c r="Q14" s="5" t="str">
        <f t="shared" si="2"/>
        <v/>
      </c>
    </row>
    <row r="15" spans="1:17" x14ac:dyDescent="0.35">
      <c r="A15" t="s">
        <v>26</v>
      </c>
      <c r="B15">
        <v>67948.759999999995</v>
      </c>
      <c r="C15">
        <v>325.82499999999999</v>
      </c>
      <c r="D15">
        <v>1265</v>
      </c>
      <c r="E15">
        <v>1260</v>
      </c>
      <c r="F15">
        <v>74.304000000000002</v>
      </c>
      <c r="G15">
        <v>274.65600000000001</v>
      </c>
      <c r="I15" s="1">
        <f t="shared" si="0"/>
        <v>299.1484434189822</v>
      </c>
      <c r="P15" s="5" t="str">
        <f t="shared" si="1"/>
        <v/>
      </c>
      <c r="Q15" s="5" t="str">
        <f t="shared" si="2"/>
        <v/>
      </c>
    </row>
  </sheetData>
  <mergeCells count="1">
    <mergeCell ref="M8:N8"/>
  </mergeCells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04CB8-141E-45C1-B47D-8CD578EFCC8A}">
  <sheetPr>
    <tabColor theme="7"/>
  </sheetPr>
  <dimension ref="A1:Q15"/>
  <sheetViews>
    <sheetView workbookViewId="0">
      <selection activeCell="I3" sqref="I3:I15"/>
    </sheetView>
  </sheetViews>
  <sheetFormatPr baseColWidth="10" defaultRowHeight="14.5" x14ac:dyDescent="0.35"/>
  <cols>
    <col min="1" max="7" width="10.7265625" bestFit="1" customWidth="1"/>
    <col min="14" max="15" width="11.26953125" bestFit="1" customWidth="1"/>
  </cols>
  <sheetData>
    <row r="1" spans="1:17" x14ac:dyDescent="0.3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</row>
    <row r="2" spans="1:17" ht="29" x14ac:dyDescent="0.3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I2" t="s">
        <v>90</v>
      </c>
      <c r="N2" s="5" t="s">
        <v>174</v>
      </c>
      <c r="O2" s="5" t="s">
        <v>175</v>
      </c>
      <c r="P2" s="5" t="s">
        <v>176</v>
      </c>
      <c r="Q2" s="5" t="s">
        <v>177</v>
      </c>
    </row>
    <row r="3" spans="1:17" x14ac:dyDescent="0.35">
      <c r="A3" t="s">
        <v>14</v>
      </c>
      <c r="B3">
        <v>50631.014999999999</v>
      </c>
      <c r="C3">
        <v>301.28199999999998</v>
      </c>
      <c r="D3">
        <v>995</v>
      </c>
      <c r="E3">
        <v>1257</v>
      </c>
      <c r="F3">
        <v>27.555</v>
      </c>
      <c r="G3">
        <v>231.88399999999999</v>
      </c>
      <c r="I3" s="1">
        <f>GEOMEAN(C3,G3)</f>
        <v>264.31510605336194</v>
      </c>
      <c r="N3" s="5">
        <f>K6-2*L6</f>
        <v>189.08917837613424</v>
      </c>
      <c r="O3" s="14">
        <f>K6+2*L6</f>
        <v>369.16389731779282</v>
      </c>
      <c r="P3" s="5" t="str">
        <f>IF(I3&gt;$O$3,"outlier","")</f>
        <v/>
      </c>
      <c r="Q3" s="5" t="str">
        <f>IF(I3&lt;$N$3,"outlier","")</f>
        <v/>
      </c>
    </row>
    <row r="4" spans="1:17" x14ac:dyDescent="0.35">
      <c r="A4" t="s">
        <v>15</v>
      </c>
      <c r="B4">
        <v>44706.148000000001</v>
      </c>
      <c r="C4">
        <v>313.74200000000002</v>
      </c>
      <c r="D4">
        <v>1804</v>
      </c>
      <c r="E4">
        <v>931</v>
      </c>
      <c r="F4">
        <v>36.723999999999997</v>
      </c>
      <c r="G4">
        <v>202.41800000000001</v>
      </c>
      <c r="I4" s="1">
        <f>GEOMEAN(C4,G4)</f>
        <v>252.00600817440844</v>
      </c>
      <c r="N4" s="4"/>
      <c r="O4" s="4"/>
      <c r="P4" s="5" t="str">
        <f t="shared" ref="P4:P15" si="0">IF(I4&gt;$O$3,"outlier","")</f>
        <v/>
      </c>
      <c r="Q4" s="5" t="str">
        <f t="shared" ref="Q4:Q15" si="1">IF(I4&lt;$N$3,"outlier","")</f>
        <v/>
      </c>
    </row>
    <row r="5" spans="1:17" x14ac:dyDescent="0.35">
      <c r="A5" t="s">
        <v>16</v>
      </c>
      <c r="B5">
        <v>110152.762</v>
      </c>
      <c r="C5">
        <v>380.86700000000002</v>
      </c>
      <c r="D5">
        <v>13.305</v>
      </c>
      <c r="E5">
        <v>341.45</v>
      </c>
      <c r="F5">
        <v>0</v>
      </c>
      <c r="G5">
        <v>368.22699999999998</v>
      </c>
      <c r="H5" s="2"/>
      <c r="I5" s="29">
        <f>GEOMEAN(C5,G5)</f>
        <v>374.49367525900891</v>
      </c>
      <c r="J5" s="2"/>
      <c r="K5" t="s">
        <v>91</v>
      </c>
      <c r="L5" t="s">
        <v>92</v>
      </c>
      <c r="M5" s="2"/>
      <c r="N5" s="18"/>
      <c r="O5" s="18"/>
      <c r="P5" s="12" t="str">
        <f t="shared" si="0"/>
        <v>outlier</v>
      </c>
      <c r="Q5" s="5" t="str">
        <f t="shared" si="1"/>
        <v/>
      </c>
    </row>
    <row r="6" spans="1:17" x14ac:dyDescent="0.35">
      <c r="A6" t="s">
        <v>17</v>
      </c>
      <c r="B6">
        <v>35346.5</v>
      </c>
      <c r="C6">
        <v>253.11600000000001</v>
      </c>
      <c r="D6">
        <v>785</v>
      </c>
      <c r="E6">
        <v>588</v>
      </c>
      <c r="F6">
        <v>39.401000000000003</v>
      </c>
      <c r="G6">
        <v>201.90700000000001</v>
      </c>
      <c r="I6" s="1">
        <f t="shared" ref="I6:I15" si="2">GEOMEAN(C6,G6)</f>
        <v>226.0661235391097</v>
      </c>
      <c r="K6">
        <f>GEOMEAN(I3:I15)</f>
        <v>279.12653784696352</v>
      </c>
      <c r="L6">
        <f>STDEV(I3:I15)</f>
        <v>45.018679735414636</v>
      </c>
      <c r="N6" s="4"/>
      <c r="O6" s="4"/>
      <c r="P6" s="5" t="str">
        <f t="shared" si="0"/>
        <v/>
      </c>
      <c r="Q6" s="5" t="str">
        <f t="shared" si="1"/>
        <v/>
      </c>
    </row>
    <row r="7" spans="1:17" x14ac:dyDescent="0.35">
      <c r="A7" t="s">
        <v>18</v>
      </c>
      <c r="B7">
        <v>44138.423999999999</v>
      </c>
      <c r="C7">
        <v>401.322</v>
      </c>
      <c r="D7">
        <v>61</v>
      </c>
      <c r="E7">
        <v>1559</v>
      </c>
      <c r="F7">
        <v>19.111000000000001</v>
      </c>
      <c r="G7">
        <v>169.38</v>
      </c>
      <c r="I7" s="1">
        <f t="shared" si="2"/>
        <v>260.72192151792683</v>
      </c>
      <c r="P7" s="5" t="str">
        <f t="shared" si="0"/>
        <v/>
      </c>
      <c r="Q7" s="5" t="str">
        <f t="shared" si="1"/>
        <v/>
      </c>
    </row>
    <row r="8" spans="1:17" x14ac:dyDescent="0.35">
      <c r="A8" t="s">
        <v>19</v>
      </c>
      <c r="B8">
        <v>57012.85</v>
      </c>
      <c r="C8">
        <v>314.38099999999997</v>
      </c>
      <c r="D8">
        <v>1487</v>
      </c>
      <c r="E8">
        <v>1658</v>
      </c>
      <c r="F8">
        <v>78.155000000000001</v>
      </c>
      <c r="G8">
        <v>249.76</v>
      </c>
      <c r="I8" s="1">
        <f t="shared" si="2"/>
        <v>280.21384434035372</v>
      </c>
      <c r="M8" s="47" t="s">
        <v>178</v>
      </c>
      <c r="N8" s="47"/>
      <c r="P8" s="5" t="str">
        <f t="shared" si="0"/>
        <v/>
      </c>
      <c r="Q8" s="5" t="str">
        <f t="shared" si="1"/>
        <v/>
      </c>
    </row>
    <row r="9" spans="1:17" x14ac:dyDescent="0.35">
      <c r="A9" t="s">
        <v>20</v>
      </c>
      <c r="B9">
        <v>39921.266000000003</v>
      </c>
      <c r="C9">
        <v>250.75399999999999</v>
      </c>
      <c r="D9">
        <v>1501</v>
      </c>
      <c r="E9">
        <v>175</v>
      </c>
      <c r="F9">
        <v>95.786000000000001</v>
      </c>
      <c r="G9">
        <v>203.191</v>
      </c>
      <c r="I9" s="1">
        <f t="shared" si="2"/>
        <v>225.72318448489068</v>
      </c>
      <c r="M9" s="16" t="s">
        <v>100</v>
      </c>
      <c r="N9" s="16" t="s">
        <v>179</v>
      </c>
      <c r="P9" s="5" t="str">
        <f t="shared" si="0"/>
        <v/>
      </c>
      <c r="Q9" s="5" t="str">
        <f t="shared" si="1"/>
        <v/>
      </c>
    </row>
    <row r="10" spans="1:17" x14ac:dyDescent="0.35">
      <c r="A10" t="s">
        <v>21</v>
      </c>
      <c r="B10">
        <v>51689.012000000002</v>
      </c>
      <c r="C10">
        <v>285.24599999999998</v>
      </c>
      <c r="D10">
        <v>1024</v>
      </c>
      <c r="E10">
        <v>913</v>
      </c>
      <c r="F10">
        <v>171.01</v>
      </c>
      <c r="G10">
        <v>230.91200000000001</v>
      </c>
      <c r="I10" s="1">
        <f t="shared" si="2"/>
        <v>256.64513311574797</v>
      </c>
      <c r="M10" s="16">
        <f>GEOMEAN(I3:I4,I6:I15)</f>
        <v>272.37308026806522</v>
      </c>
      <c r="N10" s="16">
        <f>STDEV(I3:I4,I6:I15)</f>
        <v>37.057946539028741</v>
      </c>
      <c r="P10" s="5" t="str">
        <f t="shared" si="0"/>
        <v/>
      </c>
      <c r="Q10" s="5" t="str">
        <f t="shared" si="1"/>
        <v/>
      </c>
    </row>
    <row r="11" spans="1:17" x14ac:dyDescent="0.35">
      <c r="A11" t="s">
        <v>22</v>
      </c>
      <c r="B11">
        <v>57110.661</v>
      </c>
      <c r="C11">
        <v>323.27300000000002</v>
      </c>
      <c r="D11">
        <v>1117</v>
      </c>
      <c r="E11">
        <v>1260</v>
      </c>
      <c r="F11">
        <v>54.887</v>
      </c>
      <c r="G11">
        <v>230.624</v>
      </c>
      <c r="I11" s="1">
        <f t="shared" si="2"/>
        <v>273.04672192135911</v>
      </c>
      <c r="P11" s="5" t="str">
        <f t="shared" si="0"/>
        <v/>
      </c>
      <c r="Q11" s="5" t="str">
        <f t="shared" si="1"/>
        <v/>
      </c>
    </row>
    <row r="12" spans="1:17" x14ac:dyDescent="0.35">
      <c r="A12" t="s">
        <v>23</v>
      </c>
      <c r="B12">
        <v>77613.570000000007</v>
      </c>
      <c r="C12">
        <v>365.41899999999998</v>
      </c>
      <c r="D12">
        <v>806</v>
      </c>
      <c r="E12">
        <v>768</v>
      </c>
      <c r="F12">
        <v>159.20599999999999</v>
      </c>
      <c r="G12">
        <v>287.565</v>
      </c>
      <c r="I12" s="1">
        <f t="shared" si="2"/>
        <v>324.16309897179843</v>
      </c>
      <c r="P12" s="5" t="str">
        <f t="shared" si="0"/>
        <v/>
      </c>
      <c r="Q12" s="5" t="str">
        <f t="shared" si="1"/>
        <v/>
      </c>
    </row>
    <row r="13" spans="1:17" x14ac:dyDescent="0.35">
      <c r="A13" t="s">
        <v>24</v>
      </c>
      <c r="B13">
        <v>76030.558999999994</v>
      </c>
      <c r="C13">
        <v>316.66800000000001</v>
      </c>
      <c r="D13">
        <v>355.25400000000002</v>
      </c>
      <c r="E13">
        <v>196.42099999999999</v>
      </c>
      <c r="F13">
        <v>0</v>
      </c>
      <c r="G13">
        <v>305.69099999999997</v>
      </c>
      <c r="I13" s="1">
        <f t="shared" si="2"/>
        <v>311.13109389451898</v>
      </c>
      <c r="P13" s="5" t="str">
        <f t="shared" si="0"/>
        <v/>
      </c>
      <c r="Q13" s="5" t="str">
        <f t="shared" si="1"/>
        <v/>
      </c>
    </row>
    <row r="14" spans="1:17" x14ac:dyDescent="0.35">
      <c r="A14" t="s">
        <v>25</v>
      </c>
      <c r="B14">
        <v>94079.782999999996</v>
      </c>
      <c r="C14">
        <v>373.28199999999998</v>
      </c>
      <c r="D14">
        <v>652</v>
      </c>
      <c r="E14">
        <v>940</v>
      </c>
      <c r="F14">
        <v>168.33</v>
      </c>
      <c r="G14">
        <v>324.62099999999998</v>
      </c>
      <c r="I14" s="1">
        <f t="shared" si="2"/>
        <v>348.10224952160246</v>
      </c>
      <c r="P14" s="5" t="str">
        <f t="shared" si="0"/>
        <v/>
      </c>
      <c r="Q14" s="5" t="str">
        <f t="shared" si="1"/>
        <v/>
      </c>
    </row>
    <row r="15" spans="1:17" x14ac:dyDescent="0.35">
      <c r="A15" t="s">
        <v>26</v>
      </c>
      <c r="B15">
        <v>58358.635999999999</v>
      </c>
      <c r="C15">
        <v>299.83699999999999</v>
      </c>
      <c r="D15">
        <v>783</v>
      </c>
      <c r="E15">
        <v>1367</v>
      </c>
      <c r="F15">
        <v>59.167000000000002</v>
      </c>
      <c r="G15">
        <v>248.35</v>
      </c>
      <c r="I15" s="1">
        <f t="shared" si="2"/>
        <v>272.88187728392666</v>
      </c>
      <c r="P15" s="5" t="str">
        <f t="shared" si="0"/>
        <v/>
      </c>
      <c r="Q15" s="5" t="str">
        <f t="shared" si="1"/>
        <v/>
      </c>
    </row>
  </sheetData>
  <mergeCells count="1">
    <mergeCell ref="M8:N8"/>
  </mergeCells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63F5B-AE7F-47E9-81F5-29D66ED8E6B3}">
  <sheetPr>
    <tabColor theme="7"/>
  </sheetPr>
  <dimension ref="A1:Q19"/>
  <sheetViews>
    <sheetView workbookViewId="0">
      <selection activeCell="I3" sqref="I3:I19"/>
    </sheetView>
  </sheetViews>
  <sheetFormatPr baseColWidth="10" defaultRowHeight="14.5" x14ac:dyDescent="0.35"/>
  <cols>
    <col min="1" max="7" width="10.7265625" bestFit="1" customWidth="1"/>
    <col min="14" max="14" width="11.26953125" bestFit="1" customWidth="1"/>
  </cols>
  <sheetData>
    <row r="1" spans="1:17" x14ac:dyDescent="0.3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</row>
    <row r="2" spans="1:17" ht="29" x14ac:dyDescent="0.3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I2" t="s">
        <v>90</v>
      </c>
      <c r="N2" s="5" t="s">
        <v>174</v>
      </c>
      <c r="O2" s="5" t="s">
        <v>175</v>
      </c>
      <c r="P2" s="5" t="s">
        <v>176</v>
      </c>
      <c r="Q2" s="5" t="s">
        <v>177</v>
      </c>
    </row>
    <row r="3" spans="1:17" x14ac:dyDescent="0.35">
      <c r="A3" t="s">
        <v>14</v>
      </c>
      <c r="B3">
        <v>39473.482000000004</v>
      </c>
      <c r="C3">
        <v>226.524</v>
      </c>
      <c r="D3">
        <v>379.03699999999998</v>
      </c>
      <c r="E3">
        <v>484.649</v>
      </c>
      <c r="F3">
        <v>90</v>
      </c>
      <c r="G3">
        <v>221.86699999999999</v>
      </c>
      <c r="I3" s="1">
        <f>GEOMEAN(C3,G3)</f>
        <v>224.18340774464107</v>
      </c>
      <c r="N3" s="5">
        <f>K6-2*L6</f>
        <v>151.346293664217</v>
      </c>
      <c r="O3" s="14">
        <f>K6+2*L6</f>
        <v>379.55358000469789</v>
      </c>
      <c r="P3" s="5" t="str">
        <f>IF(I3&gt;$O$3,"outlier","")</f>
        <v/>
      </c>
      <c r="Q3" s="5" t="str">
        <f>IF(I3&lt;$N$3,"outlier","")</f>
        <v/>
      </c>
    </row>
    <row r="4" spans="1:17" x14ac:dyDescent="0.35">
      <c r="A4" t="s">
        <v>15</v>
      </c>
      <c r="B4">
        <v>86905.612999999998</v>
      </c>
      <c r="C4">
        <v>408.63499999999999</v>
      </c>
      <c r="D4">
        <v>751</v>
      </c>
      <c r="E4">
        <v>1612</v>
      </c>
      <c r="F4">
        <v>47.243000000000002</v>
      </c>
      <c r="G4">
        <v>281.78699999999998</v>
      </c>
      <c r="I4" s="1">
        <f t="shared" ref="I4:I19" si="0">GEOMEAN(C4,G4)</f>
        <v>339.33468839038545</v>
      </c>
      <c r="N4" s="4"/>
      <c r="O4" s="4"/>
      <c r="P4" s="5" t="str">
        <f t="shared" ref="P4:P19" si="1">IF(I4&gt;$O$3,"outlier","")</f>
        <v/>
      </c>
      <c r="Q4" s="5" t="str">
        <f t="shared" ref="Q4:Q19" si="2">IF(I4&lt;$N$3,"outlier","")</f>
        <v/>
      </c>
    </row>
    <row r="5" spans="1:17" x14ac:dyDescent="0.35">
      <c r="A5" t="s">
        <v>16</v>
      </c>
      <c r="B5">
        <v>55051.650999999998</v>
      </c>
      <c r="C5">
        <v>352.86900000000003</v>
      </c>
      <c r="D5">
        <v>433</v>
      </c>
      <c r="E5">
        <v>864</v>
      </c>
      <c r="F5">
        <v>42.67</v>
      </c>
      <c r="G5">
        <v>192.636</v>
      </c>
      <c r="I5" s="1">
        <f t="shared" si="0"/>
        <v>260.72067943299015</v>
      </c>
      <c r="K5" t="s">
        <v>91</v>
      </c>
      <c r="L5" t="s">
        <v>92</v>
      </c>
      <c r="N5" s="9"/>
      <c r="O5" s="9"/>
      <c r="P5" s="5" t="str">
        <f t="shared" si="1"/>
        <v/>
      </c>
      <c r="Q5" s="5" t="str">
        <f t="shared" si="2"/>
        <v/>
      </c>
    </row>
    <row r="6" spans="1:17" x14ac:dyDescent="0.35">
      <c r="A6" t="s">
        <v>17</v>
      </c>
      <c r="B6">
        <v>64237.696000000004</v>
      </c>
      <c r="C6">
        <v>318.07600000000002</v>
      </c>
      <c r="D6">
        <v>1455</v>
      </c>
      <c r="E6">
        <v>1056</v>
      </c>
      <c r="F6">
        <v>25.788</v>
      </c>
      <c r="G6">
        <v>264.45699999999999</v>
      </c>
      <c r="I6" s="1">
        <f t="shared" si="0"/>
        <v>290.03004108540205</v>
      </c>
      <c r="K6">
        <f>GEOMEAN(I3:I19)</f>
        <v>265.44993683445745</v>
      </c>
      <c r="L6">
        <f>STDEV(I3:I19)</f>
        <v>57.051821585120223</v>
      </c>
      <c r="N6" s="4"/>
      <c r="O6" s="4"/>
      <c r="P6" s="5" t="str">
        <f t="shared" si="1"/>
        <v/>
      </c>
      <c r="Q6" s="5" t="str">
        <f t="shared" si="2"/>
        <v/>
      </c>
    </row>
    <row r="7" spans="1:17" x14ac:dyDescent="0.35">
      <c r="A7" t="s">
        <v>18</v>
      </c>
      <c r="B7">
        <v>54945.542000000001</v>
      </c>
      <c r="C7">
        <v>274.33800000000002</v>
      </c>
      <c r="D7">
        <v>1251</v>
      </c>
      <c r="E7">
        <v>1263</v>
      </c>
      <c r="F7">
        <v>87.567999999999998</v>
      </c>
      <c r="G7">
        <v>258.18</v>
      </c>
      <c r="I7" s="1">
        <f t="shared" si="0"/>
        <v>266.13640269606111</v>
      </c>
      <c r="P7" s="5" t="str">
        <f t="shared" si="1"/>
        <v/>
      </c>
      <c r="Q7" s="5" t="str">
        <f t="shared" si="2"/>
        <v/>
      </c>
    </row>
    <row r="8" spans="1:17" x14ac:dyDescent="0.35">
      <c r="A8" t="s">
        <v>19</v>
      </c>
      <c r="B8">
        <v>55911.701999999997</v>
      </c>
      <c r="C8">
        <v>302.44099999999997</v>
      </c>
      <c r="D8">
        <v>431</v>
      </c>
      <c r="E8">
        <v>727</v>
      </c>
      <c r="F8">
        <v>168.196</v>
      </c>
      <c r="G8">
        <v>230.78100000000001</v>
      </c>
      <c r="I8" s="1">
        <f t="shared" si="0"/>
        <v>264.19242309536435</v>
      </c>
      <c r="M8" s="47" t="s">
        <v>178</v>
      </c>
      <c r="N8" s="47"/>
      <c r="P8" s="5" t="str">
        <f t="shared" si="1"/>
        <v/>
      </c>
      <c r="Q8" s="5" t="str">
        <f t="shared" si="2"/>
        <v/>
      </c>
    </row>
    <row r="9" spans="1:17" x14ac:dyDescent="0.35">
      <c r="A9" t="s">
        <v>20</v>
      </c>
      <c r="B9">
        <v>15485.005999999999</v>
      </c>
      <c r="C9">
        <v>231.54599999999999</v>
      </c>
      <c r="D9">
        <v>570</v>
      </c>
      <c r="E9">
        <v>1123</v>
      </c>
      <c r="F9">
        <v>109.294</v>
      </c>
      <c r="G9">
        <v>95.472999999999999</v>
      </c>
      <c r="H9" s="2"/>
      <c r="I9" s="29">
        <f t="shared" si="0"/>
        <v>148.6821820461349</v>
      </c>
      <c r="J9" s="2"/>
      <c r="K9" s="2"/>
      <c r="L9" s="2"/>
      <c r="M9" s="16" t="s">
        <v>100</v>
      </c>
      <c r="N9" s="16" t="s">
        <v>179</v>
      </c>
      <c r="O9" s="2"/>
      <c r="P9" s="12" t="str">
        <f t="shared" si="1"/>
        <v/>
      </c>
      <c r="Q9" s="12" t="str">
        <f t="shared" si="2"/>
        <v>outlier</v>
      </c>
    </row>
    <row r="10" spans="1:17" x14ac:dyDescent="0.35">
      <c r="A10" t="s">
        <v>21</v>
      </c>
      <c r="B10">
        <v>45945.936000000002</v>
      </c>
      <c r="C10">
        <v>290.12900000000002</v>
      </c>
      <c r="D10">
        <v>1344</v>
      </c>
      <c r="E10">
        <v>620</v>
      </c>
      <c r="F10">
        <v>21.948</v>
      </c>
      <c r="G10">
        <v>206.041</v>
      </c>
      <c r="I10" s="1">
        <f t="shared" si="0"/>
        <v>244.49635843709413</v>
      </c>
      <c r="M10" s="16">
        <f>GEOMEAN(I3:I8,I10:I16,I18:I19)</f>
        <v>269.38857111419696</v>
      </c>
      <c r="N10" s="16">
        <f>STDEV(I3:I8,I10:I16,I18:I19)</f>
        <v>42.434378070330368</v>
      </c>
      <c r="P10" s="5" t="str">
        <f t="shared" si="1"/>
        <v/>
      </c>
      <c r="Q10" s="5" t="str">
        <f t="shared" si="2"/>
        <v/>
      </c>
    </row>
    <row r="11" spans="1:17" x14ac:dyDescent="0.35">
      <c r="A11" t="s">
        <v>22</v>
      </c>
      <c r="B11">
        <v>58682.165000000001</v>
      </c>
      <c r="C11">
        <v>314.35700000000003</v>
      </c>
      <c r="D11">
        <v>1437</v>
      </c>
      <c r="E11">
        <v>1027</v>
      </c>
      <c r="F11">
        <v>36.264000000000003</v>
      </c>
      <c r="G11">
        <v>252.43199999999999</v>
      </c>
      <c r="I11" s="1">
        <f t="shared" si="0"/>
        <v>281.69800536035041</v>
      </c>
      <c r="P11" s="5" t="str">
        <f t="shared" si="1"/>
        <v/>
      </c>
      <c r="Q11" s="5" t="str">
        <f t="shared" si="2"/>
        <v/>
      </c>
    </row>
    <row r="12" spans="1:17" x14ac:dyDescent="0.35">
      <c r="A12" t="s">
        <v>23</v>
      </c>
      <c r="B12">
        <v>41640.15</v>
      </c>
      <c r="C12">
        <v>328.976</v>
      </c>
      <c r="D12">
        <v>677.91</v>
      </c>
      <c r="E12">
        <v>488.47399999999999</v>
      </c>
      <c r="F12">
        <v>0</v>
      </c>
      <c r="G12">
        <v>301.03399999999999</v>
      </c>
      <c r="I12" s="1">
        <f t="shared" si="0"/>
        <v>314.69502885174404</v>
      </c>
      <c r="P12" s="5" t="str">
        <f t="shared" si="1"/>
        <v/>
      </c>
      <c r="Q12" s="5" t="str">
        <f t="shared" si="2"/>
        <v/>
      </c>
    </row>
    <row r="13" spans="1:17" x14ac:dyDescent="0.35">
      <c r="A13" t="s">
        <v>24</v>
      </c>
      <c r="B13">
        <v>72750.682000000001</v>
      </c>
      <c r="C13">
        <v>307.68700000000001</v>
      </c>
      <c r="D13">
        <v>61.536999999999999</v>
      </c>
      <c r="E13">
        <v>202.07599999999999</v>
      </c>
      <c r="F13">
        <v>0</v>
      </c>
      <c r="G13">
        <v>301.03399999999999</v>
      </c>
      <c r="I13" s="1">
        <f t="shared" si="0"/>
        <v>304.34232101040431</v>
      </c>
      <c r="P13" s="5" t="str">
        <f t="shared" si="1"/>
        <v/>
      </c>
      <c r="Q13" s="5" t="str">
        <f t="shared" si="2"/>
        <v/>
      </c>
    </row>
    <row r="14" spans="1:17" x14ac:dyDescent="0.35">
      <c r="A14" t="s">
        <v>25</v>
      </c>
      <c r="B14">
        <v>68171.38</v>
      </c>
      <c r="C14">
        <v>304.53899999999999</v>
      </c>
      <c r="D14">
        <v>1428</v>
      </c>
      <c r="E14">
        <v>815</v>
      </c>
      <c r="F14">
        <v>146.44900000000001</v>
      </c>
      <c r="G14">
        <v>285.76499999999999</v>
      </c>
      <c r="I14" s="1">
        <f t="shared" si="0"/>
        <v>295.00269038603699</v>
      </c>
      <c r="P14" s="5" t="str">
        <f t="shared" si="1"/>
        <v/>
      </c>
      <c r="Q14" s="5" t="str">
        <f t="shared" si="2"/>
        <v/>
      </c>
    </row>
    <row r="15" spans="1:17" x14ac:dyDescent="0.35">
      <c r="A15" t="s">
        <v>26</v>
      </c>
      <c r="B15">
        <v>86205.667000000001</v>
      </c>
      <c r="C15">
        <v>353.34899999999999</v>
      </c>
      <c r="D15">
        <v>1283</v>
      </c>
      <c r="E15">
        <v>1492</v>
      </c>
      <c r="F15">
        <v>87.194000000000003</v>
      </c>
      <c r="G15">
        <v>317.334</v>
      </c>
      <c r="I15" s="1">
        <f t="shared" si="0"/>
        <v>334.85765866409565</v>
      </c>
      <c r="P15" s="5" t="str">
        <f t="shared" si="1"/>
        <v/>
      </c>
      <c r="Q15" s="5" t="str">
        <f t="shared" si="2"/>
        <v/>
      </c>
    </row>
    <row r="16" spans="1:17" x14ac:dyDescent="0.35">
      <c r="A16" t="s">
        <v>27</v>
      </c>
      <c r="B16">
        <v>28974.291000000001</v>
      </c>
      <c r="C16">
        <v>219.74700000000001</v>
      </c>
      <c r="D16">
        <v>1603</v>
      </c>
      <c r="E16">
        <v>209</v>
      </c>
      <c r="F16">
        <v>128.36199999999999</v>
      </c>
      <c r="G16">
        <v>176.47499999999999</v>
      </c>
      <c r="I16" s="1">
        <f t="shared" si="0"/>
        <v>196.92600596416918</v>
      </c>
      <c r="P16" s="5" t="str">
        <f t="shared" si="1"/>
        <v/>
      </c>
      <c r="Q16" s="5" t="str">
        <f t="shared" si="2"/>
        <v/>
      </c>
    </row>
    <row r="17" spans="1:17" x14ac:dyDescent="0.35">
      <c r="A17" t="s">
        <v>28</v>
      </c>
      <c r="B17">
        <v>94543.278999999995</v>
      </c>
      <c r="C17">
        <v>430.01499999999999</v>
      </c>
      <c r="D17">
        <v>0</v>
      </c>
      <c r="E17">
        <v>1693</v>
      </c>
      <c r="F17">
        <v>34.058999999999997</v>
      </c>
      <c r="G17">
        <v>335.76299999999998</v>
      </c>
      <c r="H17" s="2"/>
      <c r="I17" s="29">
        <f t="shared" si="0"/>
        <v>379.97779730531619</v>
      </c>
      <c r="J17" s="2"/>
      <c r="K17" s="2"/>
      <c r="L17" s="2"/>
      <c r="M17" s="2"/>
      <c r="N17" s="2"/>
      <c r="O17" s="2"/>
      <c r="P17" s="12" t="str">
        <f t="shared" si="1"/>
        <v>outlier</v>
      </c>
      <c r="Q17" s="5" t="str">
        <f t="shared" si="2"/>
        <v/>
      </c>
    </row>
    <row r="18" spans="1:17" x14ac:dyDescent="0.35">
      <c r="A18" t="s">
        <v>29</v>
      </c>
      <c r="B18">
        <v>54600.548000000003</v>
      </c>
      <c r="C18">
        <v>275.77199999999999</v>
      </c>
      <c r="D18">
        <v>1065</v>
      </c>
      <c r="E18">
        <v>1082</v>
      </c>
      <c r="F18">
        <v>140.53100000000001</v>
      </c>
      <c r="G18">
        <v>250.49</v>
      </c>
      <c r="I18" s="1">
        <f t="shared" si="0"/>
        <v>262.82718329731421</v>
      </c>
      <c r="P18" s="5" t="str">
        <f t="shared" si="1"/>
        <v/>
      </c>
      <c r="Q18" s="5" t="str">
        <f t="shared" si="2"/>
        <v/>
      </c>
    </row>
    <row r="19" spans="1:17" x14ac:dyDescent="0.35">
      <c r="A19" t="s">
        <v>30</v>
      </c>
      <c r="B19">
        <v>34994.646000000001</v>
      </c>
      <c r="C19">
        <v>228.71700000000001</v>
      </c>
      <c r="D19">
        <v>2065</v>
      </c>
      <c r="E19">
        <v>1251</v>
      </c>
      <c r="F19">
        <v>133.35</v>
      </c>
      <c r="G19">
        <v>191.59800000000001</v>
      </c>
      <c r="I19" s="1">
        <f t="shared" si="0"/>
        <v>209.33637946138268</v>
      </c>
      <c r="P19" s="5" t="str">
        <f t="shared" si="1"/>
        <v/>
      </c>
      <c r="Q19" s="5" t="str">
        <f t="shared" si="2"/>
        <v/>
      </c>
    </row>
  </sheetData>
  <mergeCells count="1">
    <mergeCell ref="M8:N8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29E48-FEEF-458F-88F3-584EAF992569}">
  <sheetPr>
    <tabColor rgb="FFFF0000"/>
  </sheetPr>
  <dimension ref="A1:R30"/>
  <sheetViews>
    <sheetView topLeftCell="D1" workbookViewId="0">
      <selection activeCell="J3" sqref="J3:J17"/>
    </sheetView>
  </sheetViews>
  <sheetFormatPr baseColWidth="10" defaultColWidth="13.08984375" defaultRowHeight="14.5" x14ac:dyDescent="0.35"/>
  <cols>
    <col min="1" max="7" width="10.7265625" style="4" bestFit="1" customWidth="1"/>
    <col min="8" max="16384" width="13.08984375" style="4"/>
  </cols>
  <sheetData>
    <row r="1" spans="1:18" x14ac:dyDescent="0.35">
      <c r="A1" s="4" t="s">
        <v>7</v>
      </c>
      <c r="B1" s="4" t="s">
        <v>8</v>
      </c>
      <c r="C1" s="4" t="s">
        <v>9</v>
      </c>
      <c r="D1" s="4" t="s">
        <v>10</v>
      </c>
      <c r="E1" s="4" t="s">
        <v>11</v>
      </c>
      <c r="F1" s="4" t="s">
        <v>12</v>
      </c>
      <c r="G1" s="4" t="s">
        <v>13</v>
      </c>
    </row>
    <row r="2" spans="1:18" ht="29" x14ac:dyDescent="0.3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J2" s="5" t="s">
        <v>90</v>
      </c>
      <c r="K2" s="5"/>
      <c r="L2" s="5"/>
      <c r="M2" s="5"/>
      <c r="N2" s="5"/>
      <c r="O2" s="5" t="s">
        <v>174</v>
      </c>
      <c r="P2" s="5" t="s">
        <v>175</v>
      </c>
      <c r="Q2" s="5" t="s">
        <v>176</v>
      </c>
      <c r="R2" s="5" t="s">
        <v>177</v>
      </c>
    </row>
    <row r="3" spans="1:18" x14ac:dyDescent="0.35">
      <c r="A3" s="4" t="s">
        <v>14</v>
      </c>
      <c r="B3" s="4">
        <v>30089.381000000001</v>
      </c>
      <c r="C3" s="4">
        <v>207.178</v>
      </c>
      <c r="D3" s="4" t="s">
        <v>42</v>
      </c>
      <c r="E3" s="4" t="s">
        <v>43</v>
      </c>
      <c r="F3" s="4">
        <v>76.254000000000005</v>
      </c>
      <c r="G3" s="4">
        <v>190.72900000000001</v>
      </c>
      <c r="J3" s="5">
        <f>GEOMEAN(C3,G3)</f>
        <v>198.78343180959524</v>
      </c>
      <c r="K3" s="5"/>
      <c r="L3" s="5"/>
      <c r="M3" s="5"/>
      <c r="N3" s="5"/>
      <c r="O3" s="5">
        <f>L6-2*M6</f>
        <v>33.267545507436992</v>
      </c>
      <c r="P3" s="5">
        <f>L6+2*M6</f>
        <v>264.69350166635195</v>
      </c>
      <c r="Q3" s="5" t="str">
        <f>IF(J3&gt;$P$3,"outlier","")</f>
        <v/>
      </c>
      <c r="R3" s="5" t="str">
        <f>IF(J3&lt;$O$3,"outlier","")</f>
        <v/>
      </c>
    </row>
    <row r="4" spans="1:18" x14ac:dyDescent="0.35">
      <c r="A4" s="4" t="s">
        <v>15</v>
      </c>
      <c r="B4" s="4">
        <v>20057.116000000002</v>
      </c>
      <c r="C4" s="4">
        <v>178.19900000000001</v>
      </c>
      <c r="D4" s="4" t="s">
        <v>44</v>
      </c>
      <c r="E4" s="4" t="s">
        <v>45</v>
      </c>
      <c r="F4" s="4">
        <v>106.371</v>
      </c>
      <c r="G4" s="4">
        <v>143.53800000000001</v>
      </c>
      <c r="J4" s="5">
        <f t="shared" ref="J4:J17" si="0">GEOMEAN(C4,G4)</f>
        <v>159.93226085440048</v>
      </c>
      <c r="K4" s="5"/>
      <c r="L4" s="5"/>
      <c r="M4" s="5"/>
      <c r="N4" s="5"/>
      <c r="O4" s="5"/>
      <c r="P4" s="5"/>
      <c r="Q4" s="5" t="str">
        <f t="shared" ref="Q4:Q17" si="1">IF(J4&gt;$P$3,"outlier","")</f>
        <v/>
      </c>
      <c r="R4" s="5" t="str">
        <f t="shared" ref="R4:R17" si="2">IF(J4&lt;$O$3,"outlier","")</f>
        <v/>
      </c>
    </row>
    <row r="5" spans="1:18" x14ac:dyDescent="0.35">
      <c r="A5" s="4" t="s">
        <v>16</v>
      </c>
      <c r="B5" s="4">
        <v>63122.607000000004</v>
      </c>
      <c r="C5" s="4">
        <v>289.49400000000003</v>
      </c>
      <c r="D5" s="4" t="s">
        <v>46</v>
      </c>
      <c r="E5" s="4" t="s">
        <v>47</v>
      </c>
      <c r="F5" s="9">
        <v>142.23500000000001</v>
      </c>
      <c r="G5" s="9">
        <v>282.14100000000002</v>
      </c>
      <c r="H5" s="9"/>
      <c r="I5" s="18"/>
      <c r="J5" s="37">
        <f t="shared" si="0"/>
        <v>285.79385342235759</v>
      </c>
      <c r="K5" s="37"/>
      <c r="L5" s="10" t="s">
        <v>91</v>
      </c>
      <c r="M5" s="10" t="s">
        <v>92</v>
      </c>
      <c r="N5" s="37"/>
      <c r="O5" s="37"/>
      <c r="P5" s="37"/>
      <c r="Q5" s="37" t="str">
        <f t="shared" si="1"/>
        <v>outlier</v>
      </c>
      <c r="R5" s="10" t="str">
        <f t="shared" si="2"/>
        <v/>
      </c>
    </row>
    <row r="6" spans="1:18" x14ac:dyDescent="0.35">
      <c r="A6" s="4" t="s">
        <v>17</v>
      </c>
      <c r="B6" s="4">
        <v>19126.252</v>
      </c>
      <c r="C6" s="4">
        <v>168.63</v>
      </c>
      <c r="D6" s="4" t="s">
        <v>48</v>
      </c>
      <c r="E6" s="4" t="s">
        <v>49</v>
      </c>
      <c r="F6" s="4">
        <v>75.141000000000005</v>
      </c>
      <c r="G6" s="4">
        <v>146.73500000000001</v>
      </c>
      <c r="J6" s="5">
        <f t="shared" si="0"/>
        <v>157.30201222489177</v>
      </c>
      <c r="K6" s="5"/>
      <c r="L6" s="5">
        <f>GEOMEAN(J3:J17)</f>
        <v>148.98052358689446</v>
      </c>
      <c r="M6" s="5">
        <f>STDEV(J3:J17)</f>
        <v>57.856489039728736</v>
      </c>
      <c r="N6" s="5"/>
      <c r="O6" s="5"/>
      <c r="P6" s="5"/>
      <c r="Q6" s="5" t="str">
        <f t="shared" si="1"/>
        <v/>
      </c>
      <c r="R6" s="5" t="str">
        <f t="shared" si="2"/>
        <v/>
      </c>
    </row>
    <row r="7" spans="1:18" x14ac:dyDescent="0.35">
      <c r="A7" s="4" t="s">
        <v>18</v>
      </c>
      <c r="B7" s="4">
        <v>7806.18</v>
      </c>
      <c r="C7" s="4">
        <v>122.6</v>
      </c>
      <c r="D7" s="4" t="s">
        <v>50</v>
      </c>
      <c r="E7" s="4" t="s">
        <v>51</v>
      </c>
      <c r="F7" s="4">
        <v>106.714</v>
      </c>
      <c r="G7" s="4">
        <v>80.840999999999994</v>
      </c>
      <c r="J7" s="5">
        <f t="shared" si="0"/>
        <v>99.554540830642168</v>
      </c>
      <c r="K7" s="5"/>
      <c r="L7" s="5"/>
      <c r="M7" s="5"/>
      <c r="N7" s="5"/>
      <c r="O7" s="5"/>
      <c r="P7" s="5"/>
      <c r="Q7" s="5" t="str">
        <f t="shared" si="1"/>
        <v/>
      </c>
      <c r="R7" s="5" t="str">
        <f t="shared" si="2"/>
        <v/>
      </c>
    </row>
    <row r="8" spans="1:18" x14ac:dyDescent="0.35">
      <c r="A8" s="4" t="s">
        <v>19</v>
      </c>
      <c r="B8" s="4">
        <v>2881.6619999999998</v>
      </c>
      <c r="C8" s="4">
        <v>65.831000000000003</v>
      </c>
      <c r="D8" s="4" t="s">
        <v>52</v>
      </c>
      <c r="E8" s="4" t="s">
        <v>53</v>
      </c>
      <c r="F8" s="4">
        <v>104.036</v>
      </c>
      <c r="G8" s="4">
        <v>57.213000000000001</v>
      </c>
      <c r="J8" s="5">
        <f t="shared" si="0"/>
        <v>61.370913330339157</v>
      </c>
      <c r="K8" s="5"/>
      <c r="L8" s="11" t="s">
        <v>178</v>
      </c>
      <c r="M8" s="11"/>
      <c r="N8" s="5"/>
      <c r="O8" s="5"/>
      <c r="P8" s="5"/>
      <c r="Q8" s="5" t="str">
        <f t="shared" si="1"/>
        <v/>
      </c>
      <c r="R8" s="5" t="str">
        <f t="shared" si="2"/>
        <v/>
      </c>
    </row>
    <row r="9" spans="1:18" x14ac:dyDescent="0.35">
      <c r="A9" s="4" t="s">
        <v>20</v>
      </c>
      <c r="B9" s="4">
        <v>11404.938</v>
      </c>
      <c r="C9" s="4">
        <v>125.447</v>
      </c>
      <c r="D9" s="4" t="s">
        <v>54</v>
      </c>
      <c r="E9" s="4" t="s">
        <v>55</v>
      </c>
      <c r="F9" s="4">
        <v>80.537999999999997</v>
      </c>
      <c r="G9" s="4">
        <v>118.26</v>
      </c>
      <c r="J9" s="5">
        <f t="shared" si="0"/>
        <v>121.80050172310457</v>
      </c>
      <c r="K9" s="5"/>
      <c r="L9" s="11" t="s">
        <v>100</v>
      </c>
      <c r="M9" s="11" t="s">
        <v>179</v>
      </c>
      <c r="N9" s="5"/>
      <c r="O9" s="5"/>
      <c r="P9" s="5"/>
      <c r="Q9" s="5" t="str">
        <f t="shared" si="1"/>
        <v/>
      </c>
      <c r="R9" s="5" t="str">
        <f t="shared" si="2"/>
        <v/>
      </c>
    </row>
    <row r="10" spans="1:18" x14ac:dyDescent="0.35">
      <c r="A10" s="4" t="s">
        <v>21</v>
      </c>
      <c r="B10" s="4">
        <v>15626.853999999999</v>
      </c>
      <c r="C10" s="4">
        <v>154.143</v>
      </c>
      <c r="D10" s="4" t="s">
        <v>56</v>
      </c>
      <c r="E10" s="4" t="s">
        <v>57</v>
      </c>
      <c r="F10" s="4">
        <v>41.326000000000001</v>
      </c>
      <c r="G10" s="4">
        <v>133.155</v>
      </c>
      <c r="J10" s="5">
        <f t="shared" si="0"/>
        <v>143.26517778232085</v>
      </c>
      <c r="K10" s="5"/>
      <c r="L10" s="11">
        <f>GEOMEAN(J3:J4,J6:J17)</f>
        <v>142.20690444924023</v>
      </c>
      <c r="M10" s="11">
        <f>STDEV(J3:J4,J6:J17)</f>
        <v>47.980291524158901</v>
      </c>
      <c r="N10" s="5"/>
      <c r="O10" s="5"/>
      <c r="P10" s="5"/>
      <c r="Q10" s="5" t="str">
        <f t="shared" si="1"/>
        <v/>
      </c>
      <c r="R10" s="5" t="str">
        <f t="shared" si="2"/>
        <v/>
      </c>
    </row>
    <row r="11" spans="1:18" x14ac:dyDescent="0.35">
      <c r="A11" s="4" t="s">
        <v>22</v>
      </c>
      <c r="B11" s="4">
        <v>22607.394</v>
      </c>
      <c r="C11" s="4">
        <v>177.69200000000001</v>
      </c>
      <c r="D11" s="4" t="s">
        <v>58</v>
      </c>
      <c r="E11" s="4" t="s">
        <v>59</v>
      </c>
      <c r="F11" s="4">
        <v>167.239</v>
      </c>
      <c r="G11" s="4">
        <v>164.17500000000001</v>
      </c>
      <c r="J11" s="5">
        <f t="shared" si="0"/>
        <v>170.79983635823544</v>
      </c>
      <c r="K11" s="5"/>
      <c r="L11" s="5"/>
      <c r="M11" s="5"/>
      <c r="N11" s="5"/>
      <c r="O11" s="5"/>
      <c r="P11" s="5"/>
      <c r="Q11" s="5" t="str">
        <f t="shared" si="1"/>
        <v/>
      </c>
      <c r="R11" s="5" t="str">
        <f t="shared" si="2"/>
        <v/>
      </c>
    </row>
    <row r="12" spans="1:18" x14ac:dyDescent="0.35">
      <c r="A12" s="4" t="s">
        <v>23</v>
      </c>
      <c r="B12" s="4">
        <v>18332.7</v>
      </c>
      <c r="C12" s="4">
        <v>167.27</v>
      </c>
      <c r="D12" s="4" t="s">
        <v>60</v>
      </c>
      <c r="E12" s="4" t="s">
        <v>61</v>
      </c>
      <c r="F12" s="4">
        <v>43.790999999999997</v>
      </c>
      <c r="G12" s="4">
        <v>146.33699999999999</v>
      </c>
      <c r="J12" s="5">
        <f t="shared" si="0"/>
        <v>156.45379506422975</v>
      </c>
      <c r="K12" s="5"/>
      <c r="L12" s="5"/>
      <c r="M12" s="5"/>
      <c r="N12" s="5"/>
      <c r="O12" s="5"/>
      <c r="P12" s="5"/>
      <c r="Q12" s="5" t="str">
        <f t="shared" si="1"/>
        <v/>
      </c>
      <c r="R12" s="5" t="str">
        <f t="shared" si="2"/>
        <v/>
      </c>
    </row>
    <row r="13" spans="1:18" x14ac:dyDescent="0.35">
      <c r="A13" s="4" t="s">
        <v>24</v>
      </c>
      <c r="B13" s="4">
        <v>3781.9879999999998</v>
      </c>
      <c r="C13" s="4">
        <v>75.554000000000002</v>
      </c>
      <c r="D13" s="4" t="s">
        <v>62</v>
      </c>
      <c r="E13" s="4" t="s">
        <v>63</v>
      </c>
      <c r="F13" s="4">
        <v>39.999000000000002</v>
      </c>
      <c r="G13" s="4">
        <v>64.709999999999994</v>
      </c>
      <c r="J13" s="5">
        <f t="shared" si="0"/>
        <v>69.92209479127466</v>
      </c>
      <c r="K13" s="5"/>
      <c r="L13" s="5"/>
      <c r="M13" s="5"/>
      <c r="N13" s="5"/>
      <c r="O13" s="5"/>
      <c r="P13" s="5"/>
      <c r="Q13" s="5" t="str">
        <f t="shared" si="1"/>
        <v/>
      </c>
      <c r="R13" s="5" t="str">
        <f t="shared" si="2"/>
        <v/>
      </c>
    </row>
    <row r="14" spans="1:18" x14ac:dyDescent="0.35">
      <c r="A14" s="4" t="s">
        <v>25</v>
      </c>
      <c r="B14" s="4">
        <v>26548.49</v>
      </c>
      <c r="C14" s="4">
        <v>200.86799999999999</v>
      </c>
      <c r="D14" s="4" t="s">
        <v>64</v>
      </c>
      <c r="E14" s="4" t="s">
        <v>65</v>
      </c>
      <c r="F14" s="4">
        <v>7.9960000000000004</v>
      </c>
      <c r="G14" s="4">
        <v>174.19499999999999</v>
      </c>
      <c r="J14" s="5">
        <f t="shared" si="0"/>
        <v>187.05667927128397</v>
      </c>
      <c r="K14" s="5"/>
      <c r="L14" s="5"/>
      <c r="M14" s="5"/>
      <c r="N14" s="5"/>
      <c r="O14" s="5"/>
      <c r="P14" s="5"/>
      <c r="Q14" s="5" t="str">
        <f t="shared" si="1"/>
        <v/>
      </c>
      <c r="R14" s="5" t="str">
        <f t="shared" si="2"/>
        <v/>
      </c>
    </row>
    <row r="15" spans="1:18" x14ac:dyDescent="0.35">
      <c r="A15" s="4" t="s">
        <v>26</v>
      </c>
      <c r="B15" s="4">
        <v>30078.427</v>
      </c>
      <c r="C15" s="4">
        <v>209.83799999999999</v>
      </c>
      <c r="D15" s="4" t="s">
        <v>66</v>
      </c>
      <c r="E15" s="4" t="s">
        <v>67</v>
      </c>
      <c r="F15" s="4">
        <v>23.843</v>
      </c>
      <c r="G15" s="4">
        <v>185.61</v>
      </c>
      <c r="J15" s="5">
        <f t="shared" si="0"/>
        <v>197.35255554463944</v>
      </c>
      <c r="K15" s="5"/>
      <c r="L15" s="5"/>
      <c r="M15" s="5"/>
      <c r="N15" s="5"/>
      <c r="O15" s="5"/>
      <c r="P15" s="5"/>
      <c r="Q15" s="5" t="str">
        <f t="shared" si="1"/>
        <v/>
      </c>
      <c r="R15" s="5" t="str">
        <f t="shared" si="2"/>
        <v/>
      </c>
    </row>
    <row r="16" spans="1:18" x14ac:dyDescent="0.35">
      <c r="A16" s="4" t="s">
        <v>27</v>
      </c>
      <c r="B16" s="4">
        <v>22042.656999999999</v>
      </c>
      <c r="C16" s="4">
        <v>173.839</v>
      </c>
      <c r="D16" s="4" t="s">
        <v>68</v>
      </c>
      <c r="E16" s="4" t="s">
        <v>69</v>
      </c>
      <c r="F16" s="4">
        <v>32.655999999999999</v>
      </c>
      <c r="G16" s="4">
        <v>163.73500000000001</v>
      </c>
      <c r="J16" s="5">
        <f t="shared" si="0"/>
        <v>168.71137680962715</v>
      </c>
      <c r="K16" s="5"/>
      <c r="L16" s="5"/>
      <c r="M16" s="5"/>
      <c r="N16" s="5"/>
      <c r="O16" s="5"/>
      <c r="P16" s="5"/>
      <c r="Q16" s="5" t="str">
        <f t="shared" si="1"/>
        <v/>
      </c>
      <c r="R16" s="5" t="str">
        <f t="shared" si="2"/>
        <v/>
      </c>
    </row>
    <row r="17" spans="1:18" x14ac:dyDescent="0.35">
      <c r="A17" s="4" t="s">
        <v>28</v>
      </c>
      <c r="B17" s="4">
        <v>38770.548000000003</v>
      </c>
      <c r="C17" s="4">
        <v>239.85</v>
      </c>
      <c r="D17" s="4" t="s">
        <v>70</v>
      </c>
      <c r="E17" s="4" t="s">
        <v>71</v>
      </c>
      <c r="F17" s="4">
        <v>76.117999999999995</v>
      </c>
      <c r="G17" s="4">
        <v>207.21199999999999</v>
      </c>
      <c r="J17" s="5">
        <f t="shared" si="0"/>
        <v>222.93451549726436</v>
      </c>
      <c r="K17" s="5"/>
      <c r="L17" s="5"/>
      <c r="M17" s="5"/>
      <c r="N17" s="5"/>
      <c r="O17" s="5"/>
      <c r="P17" s="5"/>
      <c r="Q17" s="5" t="str">
        <f t="shared" si="1"/>
        <v/>
      </c>
      <c r="R17" s="5" t="str">
        <f t="shared" si="2"/>
        <v/>
      </c>
    </row>
    <row r="25" spans="1:18" x14ac:dyDescent="0.35">
      <c r="O25" s="6"/>
      <c r="P25" s="6"/>
      <c r="Q25" s="6"/>
    </row>
    <row r="26" spans="1:18" x14ac:dyDescent="0.35">
      <c r="O26" s="6"/>
      <c r="P26" s="6"/>
      <c r="Q26" s="6"/>
    </row>
    <row r="27" spans="1:18" x14ac:dyDescent="0.35">
      <c r="O27" s="6"/>
      <c r="P27" s="6"/>
      <c r="Q27" s="6"/>
    </row>
    <row r="28" spans="1:18" x14ac:dyDescent="0.35">
      <c r="O28" s="6"/>
      <c r="P28" s="6"/>
      <c r="Q28" s="6"/>
    </row>
    <row r="29" spans="1:18" x14ac:dyDescent="0.35">
      <c r="O29" s="6"/>
      <c r="P29" s="6"/>
      <c r="Q29" s="6"/>
    </row>
    <row r="30" spans="1:18" x14ac:dyDescent="0.35">
      <c r="O30" s="6"/>
      <c r="P30" s="6"/>
      <c r="Q30" s="6"/>
    </row>
  </sheetData>
  <pageMargins left="0.7" right="0.7" top="0.75" bottom="0.75" header="0.3" footer="0.3"/>
  <drawing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B1C1A-44F4-430F-B9E0-7F891C1AF3B5}">
  <sheetPr>
    <tabColor theme="7"/>
  </sheetPr>
  <dimension ref="A1:Q14"/>
  <sheetViews>
    <sheetView zoomScaleNormal="100" workbookViewId="0">
      <selection activeCell="I3" sqref="I3:I14"/>
    </sheetView>
  </sheetViews>
  <sheetFormatPr baseColWidth="10" defaultRowHeight="14.5" x14ac:dyDescent="0.35"/>
  <cols>
    <col min="1" max="7" width="10.7265625" bestFit="1" customWidth="1"/>
    <col min="14" max="15" width="11.26953125" bestFit="1" customWidth="1"/>
  </cols>
  <sheetData>
    <row r="1" spans="1:17" x14ac:dyDescent="0.3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</row>
    <row r="2" spans="1:17" ht="29" x14ac:dyDescent="0.3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I2" t="s">
        <v>90</v>
      </c>
      <c r="N2" s="5" t="s">
        <v>174</v>
      </c>
      <c r="O2" s="5" t="s">
        <v>175</v>
      </c>
      <c r="P2" s="5" t="s">
        <v>176</v>
      </c>
      <c r="Q2" s="5" t="s">
        <v>177</v>
      </c>
    </row>
    <row r="3" spans="1:17" x14ac:dyDescent="0.35">
      <c r="A3" t="s">
        <v>14</v>
      </c>
      <c r="B3">
        <v>83279.082999999999</v>
      </c>
      <c r="C3">
        <v>359.87599999999998</v>
      </c>
      <c r="D3">
        <v>1498</v>
      </c>
      <c r="E3">
        <v>596</v>
      </c>
      <c r="F3">
        <v>93.391000000000005</v>
      </c>
      <c r="G3">
        <v>302.51</v>
      </c>
      <c r="I3" s="1">
        <f>GEOMEAN(C3,G3)</f>
        <v>329.94861533275144</v>
      </c>
      <c r="N3" s="5">
        <f>K6-2*L6</f>
        <v>179.45075765347491</v>
      </c>
      <c r="O3" s="14">
        <f>K6+2*L6</f>
        <v>389.89860719490053</v>
      </c>
      <c r="P3" s="5" t="str">
        <f>IF(I3&gt;$O$3,"outlier","")</f>
        <v/>
      </c>
      <c r="Q3" s="5" t="str">
        <f>IF(I3&lt;$N$3,"outlier","")</f>
        <v/>
      </c>
    </row>
    <row r="4" spans="1:17" x14ac:dyDescent="0.35">
      <c r="A4" t="s">
        <v>15</v>
      </c>
      <c r="B4">
        <v>71080.592000000004</v>
      </c>
      <c r="C4">
        <v>333.44</v>
      </c>
      <c r="D4">
        <v>1661</v>
      </c>
      <c r="E4">
        <v>972</v>
      </c>
      <c r="F4">
        <v>50.545999999999999</v>
      </c>
      <c r="G4">
        <v>281.762</v>
      </c>
      <c r="I4" s="1">
        <f t="shared" ref="I4:I14" si="0">GEOMEAN(C4,G4)</f>
        <v>306.51381906856989</v>
      </c>
      <c r="N4" s="4"/>
      <c r="O4" s="4"/>
      <c r="P4" s="5" t="str">
        <f t="shared" ref="P4:P14" si="1">IF(I4&gt;$O$3,"outlier","")</f>
        <v/>
      </c>
      <c r="Q4" s="5" t="str">
        <f t="shared" ref="Q4:Q14" si="2">IF(I4&lt;$N$3,"outlier","")</f>
        <v/>
      </c>
    </row>
    <row r="5" spans="1:17" x14ac:dyDescent="0.35">
      <c r="A5" t="s">
        <v>16</v>
      </c>
      <c r="B5">
        <v>43007.843999999997</v>
      </c>
      <c r="C5">
        <v>234.50800000000001</v>
      </c>
      <c r="D5">
        <v>231.18100000000001</v>
      </c>
      <c r="E5">
        <v>233.84200000000001</v>
      </c>
      <c r="F5">
        <v>0</v>
      </c>
      <c r="G5">
        <v>233.51</v>
      </c>
      <c r="I5" s="1">
        <f t="shared" si="0"/>
        <v>234.00846796643918</v>
      </c>
      <c r="K5" t="s">
        <v>91</v>
      </c>
      <c r="L5" t="s">
        <v>92</v>
      </c>
      <c r="N5" s="9"/>
      <c r="O5" s="9"/>
      <c r="P5" s="5" t="str">
        <f t="shared" si="1"/>
        <v/>
      </c>
      <c r="Q5" s="5" t="str">
        <f t="shared" si="2"/>
        <v/>
      </c>
    </row>
    <row r="6" spans="1:17" x14ac:dyDescent="0.35">
      <c r="A6" t="s">
        <v>17</v>
      </c>
      <c r="B6">
        <v>61233.438000000002</v>
      </c>
      <c r="C6">
        <v>283.661</v>
      </c>
      <c r="D6">
        <v>1228</v>
      </c>
      <c r="E6">
        <v>1728</v>
      </c>
      <c r="F6">
        <v>61.722000000000001</v>
      </c>
      <c r="G6">
        <v>275.78300000000002</v>
      </c>
      <c r="I6" s="1">
        <f t="shared" si="0"/>
        <v>279.69426444423203</v>
      </c>
      <c r="K6">
        <f>GEOMEAN(I3:I14)</f>
        <v>284.67468242418772</v>
      </c>
      <c r="L6">
        <f>STDEV(I3:I14)</f>
        <v>52.611962385356399</v>
      </c>
      <c r="N6" s="4"/>
      <c r="O6" s="4"/>
      <c r="P6" s="5" t="str">
        <f t="shared" si="1"/>
        <v/>
      </c>
      <c r="Q6" s="5" t="str">
        <f t="shared" si="2"/>
        <v/>
      </c>
    </row>
    <row r="7" spans="1:17" x14ac:dyDescent="0.35">
      <c r="A7" t="s">
        <v>18</v>
      </c>
      <c r="B7">
        <v>52548.508999999998</v>
      </c>
      <c r="C7">
        <v>274.74099999999999</v>
      </c>
      <c r="D7">
        <v>1670</v>
      </c>
      <c r="E7">
        <v>1268</v>
      </c>
      <c r="F7">
        <v>173.11600000000001</v>
      </c>
      <c r="G7">
        <v>249.214</v>
      </c>
      <c r="I7" s="1">
        <f t="shared" si="0"/>
        <v>261.66639748733496</v>
      </c>
      <c r="P7" s="5" t="str">
        <f t="shared" si="1"/>
        <v/>
      </c>
      <c r="Q7" s="5" t="str">
        <f t="shared" si="2"/>
        <v/>
      </c>
    </row>
    <row r="8" spans="1:17" x14ac:dyDescent="0.35">
      <c r="A8" t="s">
        <v>19</v>
      </c>
      <c r="B8">
        <v>65081.593000000001</v>
      </c>
      <c r="C8">
        <v>300.11399999999998</v>
      </c>
      <c r="D8">
        <v>0</v>
      </c>
      <c r="E8">
        <v>963</v>
      </c>
      <c r="F8">
        <v>22.757000000000001</v>
      </c>
      <c r="G8">
        <v>283.63799999999998</v>
      </c>
      <c r="I8" s="1">
        <f t="shared" si="0"/>
        <v>291.7597208868969</v>
      </c>
      <c r="M8" s="47" t="s">
        <v>178</v>
      </c>
      <c r="N8" s="47"/>
      <c r="P8" s="5" t="str">
        <f t="shared" si="1"/>
        <v/>
      </c>
      <c r="Q8" s="5" t="str">
        <f t="shared" si="2"/>
        <v/>
      </c>
    </row>
    <row r="9" spans="1:17" x14ac:dyDescent="0.35">
      <c r="A9" t="s">
        <v>20</v>
      </c>
      <c r="B9">
        <v>117611.845</v>
      </c>
      <c r="C9">
        <v>459.28</v>
      </c>
      <c r="D9">
        <v>777</v>
      </c>
      <c r="E9">
        <v>535</v>
      </c>
      <c r="F9">
        <v>128.738</v>
      </c>
      <c r="G9">
        <v>333.983</v>
      </c>
      <c r="H9" s="2"/>
      <c r="I9" s="29">
        <f t="shared" si="0"/>
        <v>391.65254019347299</v>
      </c>
      <c r="J9" s="2"/>
      <c r="K9" s="2"/>
      <c r="L9" s="2"/>
      <c r="M9" s="16" t="s">
        <v>100</v>
      </c>
      <c r="N9" s="16" t="s">
        <v>179</v>
      </c>
      <c r="O9" s="2"/>
      <c r="P9" s="12" t="str">
        <f t="shared" si="1"/>
        <v>outlier</v>
      </c>
      <c r="Q9" s="5" t="str">
        <f t="shared" si="2"/>
        <v/>
      </c>
    </row>
    <row r="10" spans="1:17" x14ac:dyDescent="0.35">
      <c r="A10" t="s">
        <v>21</v>
      </c>
      <c r="B10">
        <v>52466.298999999999</v>
      </c>
      <c r="C10">
        <v>271.21600000000001</v>
      </c>
      <c r="D10">
        <v>957</v>
      </c>
      <c r="E10">
        <v>1251</v>
      </c>
      <c r="F10">
        <v>24.49</v>
      </c>
      <c r="G10">
        <v>256.42500000000001</v>
      </c>
      <c r="I10" s="1">
        <f t="shared" si="0"/>
        <v>263.71682312662574</v>
      </c>
      <c r="M10" s="16">
        <f>GEOMEAN(I3:I8,I10:I14)</f>
        <v>276.53696944591724</v>
      </c>
      <c r="N10" s="16">
        <f>STDEV(I3:I8,I10:I14)</f>
        <v>43.497567471364974</v>
      </c>
      <c r="P10" s="5" t="str">
        <f t="shared" si="1"/>
        <v/>
      </c>
      <c r="Q10" s="5" t="str">
        <f t="shared" si="2"/>
        <v/>
      </c>
    </row>
    <row r="11" spans="1:17" x14ac:dyDescent="0.35">
      <c r="A11" t="s">
        <v>22</v>
      </c>
      <c r="B11">
        <v>40172.875</v>
      </c>
      <c r="C11">
        <v>270.76499999999999</v>
      </c>
      <c r="D11">
        <v>593</v>
      </c>
      <c r="E11">
        <v>1879</v>
      </c>
      <c r="F11">
        <v>22.69</v>
      </c>
      <c r="G11">
        <v>180.99299999999999</v>
      </c>
      <c r="I11" s="1">
        <f t="shared" si="0"/>
        <v>221.37427502986881</v>
      </c>
      <c r="P11" s="5" t="str">
        <f t="shared" si="1"/>
        <v/>
      </c>
      <c r="Q11" s="5" t="str">
        <f t="shared" si="2"/>
        <v/>
      </c>
    </row>
    <row r="12" spans="1:17" x14ac:dyDescent="0.35">
      <c r="A12" t="s">
        <v>23</v>
      </c>
      <c r="B12">
        <v>42941.457000000002</v>
      </c>
      <c r="C12">
        <v>275.16500000000002</v>
      </c>
      <c r="D12">
        <v>701</v>
      </c>
      <c r="E12">
        <v>1225</v>
      </c>
      <c r="F12">
        <v>84.936999999999998</v>
      </c>
      <c r="G12">
        <v>202.46</v>
      </c>
      <c r="I12" s="1">
        <f t="shared" si="0"/>
        <v>236.02945981381225</v>
      </c>
      <c r="P12" s="5" t="str">
        <f t="shared" si="1"/>
        <v/>
      </c>
      <c r="Q12" s="5" t="str">
        <f t="shared" si="2"/>
        <v/>
      </c>
    </row>
    <row r="13" spans="1:17" x14ac:dyDescent="0.35">
      <c r="A13" t="s">
        <v>24</v>
      </c>
      <c r="B13">
        <v>93948.447</v>
      </c>
      <c r="C13">
        <v>428.09899999999999</v>
      </c>
      <c r="D13">
        <v>797</v>
      </c>
      <c r="E13">
        <v>541</v>
      </c>
      <c r="F13">
        <v>95.975999999999999</v>
      </c>
      <c r="G13">
        <v>313.827</v>
      </c>
      <c r="I13" s="1">
        <f t="shared" si="0"/>
        <v>366.5365259738789</v>
      </c>
      <c r="P13" s="5" t="str">
        <f t="shared" si="1"/>
        <v/>
      </c>
      <c r="Q13" s="5" t="str">
        <f t="shared" si="2"/>
        <v/>
      </c>
    </row>
    <row r="14" spans="1:17" x14ac:dyDescent="0.35">
      <c r="A14" t="s">
        <v>25</v>
      </c>
      <c r="B14">
        <v>62759.798999999999</v>
      </c>
      <c r="C14">
        <v>302.88499999999999</v>
      </c>
      <c r="D14">
        <v>465</v>
      </c>
      <c r="E14">
        <v>407</v>
      </c>
      <c r="F14">
        <v>156.02500000000001</v>
      </c>
      <c r="G14">
        <v>265.11</v>
      </c>
      <c r="I14" s="1">
        <f t="shared" si="0"/>
        <v>283.36873918977022</v>
      </c>
      <c r="P14" s="5" t="str">
        <f t="shared" si="1"/>
        <v/>
      </c>
      <c r="Q14" s="5" t="str">
        <f t="shared" si="2"/>
        <v/>
      </c>
    </row>
  </sheetData>
  <mergeCells count="1">
    <mergeCell ref="M8:N8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4C6F1-C58C-4C5C-9651-AA10326DF1BD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CAC2B-F361-48BE-A03D-6ECEF6A8BEE0}">
  <sheetPr>
    <tabColor theme="4"/>
  </sheetPr>
  <dimension ref="A1:Q80"/>
  <sheetViews>
    <sheetView topLeftCell="A55" workbookViewId="0">
      <selection activeCell="I79" sqref="I3:I79"/>
    </sheetView>
  </sheetViews>
  <sheetFormatPr baseColWidth="10" defaultRowHeight="14.5" x14ac:dyDescent="0.35"/>
  <cols>
    <col min="1" max="7" width="10.7265625" bestFit="1" customWidth="1"/>
    <col min="14" max="15" width="11.26953125" bestFit="1" customWidth="1"/>
  </cols>
  <sheetData>
    <row r="1" spans="1:17" x14ac:dyDescent="0.3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</row>
    <row r="2" spans="1:17" ht="29" x14ac:dyDescent="0.3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I2" t="s">
        <v>90</v>
      </c>
      <c r="N2" s="5" t="s">
        <v>174</v>
      </c>
      <c r="O2" s="5" t="s">
        <v>175</v>
      </c>
      <c r="P2" s="5" t="s">
        <v>176</v>
      </c>
      <c r="Q2" s="5" t="s">
        <v>177</v>
      </c>
    </row>
    <row r="3" spans="1:17" x14ac:dyDescent="0.35">
      <c r="A3" t="s">
        <v>14</v>
      </c>
      <c r="B3">
        <v>36714.968999999997</v>
      </c>
      <c r="C3">
        <v>217.54300000000001</v>
      </c>
      <c r="D3">
        <v>279.74599999999998</v>
      </c>
      <c r="E3">
        <v>231.18100000000001</v>
      </c>
      <c r="F3">
        <v>0</v>
      </c>
      <c r="G3">
        <v>214.88200000000001</v>
      </c>
      <c r="I3" s="1">
        <f>GEOMEAN(C3,G3)</f>
        <v>216.20840623343025</v>
      </c>
      <c r="N3" s="5">
        <f>K6-2*L6</f>
        <v>78.911706527383089</v>
      </c>
      <c r="O3" s="14">
        <f>K6+2*L6</f>
        <v>319.7092851205656</v>
      </c>
      <c r="P3" s="5" t="str">
        <f>IF(I3&gt;$O$3,"outlier","")</f>
        <v/>
      </c>
      <c r="Q3" s="5" t="str">
        <f>IF(I3&lt;$N$3,"outlier","")</f>
        <v/>
      </c>
    </row>
    <row r="4" spans="1:17" x14ac:dyDescent="0.35">
      <c r="A4" t="s">
        <v>15</v>
      </c>
      <c r="B4">
        <v>23277.907999999999</v>
      </c>
      <c r="C4">
        <v>193.41200000000001</v>
      </c>
      <c r="D4">
        <v>1457</v>
      </c>
      <c r="E4">
        <v>1239</v>
      </c>
      <c r="F4">
        <v>140.863</v>
      </c>
      <c r="G4">
        <v>162.642</v>
      </c>
      <c r="I4" s="1">
        <f t="shared" ref="I4:I67" si="0">GEOMEAN(C4,G4)</f>
        <v>177.36097232480432</v>
      </c>
      <c r="N4" s="4"/>
      <c r="O4" s="4"/>
      <c r="P4" s="5" t="str">
        <f t="shared" ref="P4:P67" si="1">IF(I4&gt;$O$3,"outlier","")</f>
        <v/>
      </c>
      <c r="Q4" s="5" t="str">
        <f t="shared" ref="Q4:Q67" si="2">IF(I4&lt;$N$3,"outlier","")</f>
        <v/>
      </c>
    </row>
    <row r="5" spans="1:17" x14ac:dyDescent="0.35">
      <c r="A5" t="s">
        <v>16</v>
      </c>
      <c r="B5">
        <v>35423.951999999997</v>
      </c>
      <c r="C5">
        <v>212.886</v>
      </c>
      <c r="D5">
        <v>338.62200000000001</v>
      </c>
      <c r="E5">
        <v>211.38900000000001</v>
      </c>
      <c r="F5">
        <v>0</v>
      </c>
      <c r="G5">
        <v>211.88800000000001</v>
      </c>
      <c r="I5" s="1">
        <f t="shared" si="0"/>
        <v>212.38641380276658</v>
      </c>
      <c r="K5" t="s">
        <v>91</v>
      </c>
      <c r="L5" t="s">
        <v>92</v>
      </c>
      <c r="N5" s="9"/>
      <c r="O5" s="9"/>
      <c r="P5" s="5" t="str">
        <f t="shared" si="1"/>
        <v/>
      </c>
      <c r="Q5" s="5" t="str">
        <f t="shared" si="2"/>
        <v/>
      </c>
    </row>
    <row r="6" spans="1:17" x14ac:dyDescent="0.35">
      <c r="A6" t="s">
        <v>17</v>
      </c>
      <c r="B6">
        <v>30508.839</v>
      </c>
      <c r="C6">
        <v>205.90100000000001</v>
      </c>
      <c r="D6">
        <v>374.214</v>
      </c>
      <c r="E6">
        <v>557.82899999999995</v>
      </c>
      <c r="F6">
        <v>0</v>
      </c>
      <c r="G6">
        <v>197.58500000000001</v>
      </c>
      <c r="I6" s="1">
        <f t="shared" si="0"/>
        <v>201.70014646747285</v>
      </c>
      <c r="K6">
        <f>GEOMEAN(I3:I79)</f>
        <v>199.31049582397435</v>
      </c>
      <c r="L6">
        <f>STDEV(I3:I79)</f>
        <v>60.19939464829563</v>
      </c>
      <c r="N6" s="4"/>
      <c r="O6" s="4"/>
      <c r="P6" s="5" t="str">
        <f t="shared" si="1"/>
        <v/>
      </c>
      <c r="Q6" s="5" t="str">
        <f t="shared" si="2"/>
        <v/>
      </c>
    </row>
    <row r="7" spans="1:17" x14ac:dyDescent="0.35">
      <c r="A7" t="s">
        <v>18</v>
      </c>
      <c r="B7">
        <v>34051.057999999997</v>
      </c>
      <c r="C7">
        <v>221.40799999999999</v>
      </c>
      <c r="D7">
        <v>1597</v>
      </c>
      <c r="E7">
        <v>145</v>
      </c>
      <c r="F7">
        <v>131.95500000000001</v>
      </c>
      <c r="G7">
        <v>202.73400000000001</v>
      </c>
      <c r="I7" s="1">
        <f t="shared" si="0"/>
        <v>211.86535694161986</v>
      </c>
      <c r="P7" s="5" t="str">
        <f t="shared" si="1"/>
        <v/>
      </c>
      <c r="Q7" s="5" t="str">
        <f t="shared" si="2"/>
        <v/>
      </c>
    </row>
    <row r="8" spans="1:17" x14ac:dyDescent="0.35">
      <c r="A8" t="s">
        <v>19</v>
      </c>
      <c r="B8">
        <v>11321.620999999999</v>
      </c>
      <c r="C8">
        <v>125.578</v>
      </c>
      <c r="D8">
        <v>1649</v>
      </c>
      <c r="E8">
        <v>943</v>
      </c>
      <c r="F8">
        <v>154.589</v>
      </c>
      <c r="G8">
        <v>113.096</v>
      </c>
      <c r="I8" s="1">
        <f t="shared" si="0"/>
        <v>119.17369461420587</v>
      </c>
      <c r="M8" s="47" t="s">
        <v>178</v>
      </c>
      <c r="N8" s="47"/>
      <c r="P8" s="5" t="str">
        <f t="shared" si="1"/>
        <v/>
      </c>
      <c r="Q8" s="5" t="str">
        <f t="shared" si="2"/>
        <v/>
      </c>
    </row>
    <row r="9" spans="1:17" x14ac:dyDescent="0.35">
      <c r="A9" t="s">
        <v>20</v>
      </c>
      <c r="B9">
        <v>140630.50899999999</v>
      </c>
      <c r="C9">
        <v>465.88900000000001</v>
      </c>
      <c r="D9">
        <v>268</v>
      </c>
      <c r="E9">
        <v>858</v>
      </c>
      <c r="F9">
        <v>172.946</v>
      </c>
      <c r="G9">
        <v>372.40600000000001</v>
      </c>
      <c r="H9" s="2"/>
      <c r="I9" s="29">
        <f t="shared" si="0"/>
        <v>416.53314265974086</v>
      </c>
      <c r="J9" s="2"/>
      <c r="K9" s="2"/>
      <c r="L9" s="2"/>
      <c r="M9" s="16" t="s">
        <v>100</v>
      </c>
      <c r="N9" s="16" t="s">
        <v>179</v>
      </c>
      <c r="O9" s="2"/>
      <c r="P9" s="12" t="str">
        <f t="shared" si="1"/>
        <v>outlier</v>
      </c>
      <c r="Q9" s="12" t="str">
        <f t="shared" si="2"/>
        <v/>
      </c>
    </row>
    <row r="10" spans="1:17" x14ac:dyDescent="0.35">
      <c r="A10" t="s">
        <v>21</v>
      </c>
      <c r="B10">
        <v>18763.002</v>
      </c>
      <c r="C10">
        <v>174.054</v>
      </c>
      <c r="D10">
        <v>710</v>
      </c>
      <c r="E10">
        <v>780</v>
      </c>
      <c r="F10">
        <v>62.945</v>
      </c>
      <c r="G10">
        <v>136.13</v>
      </c>
      <c r="I10" s="1">
        <f t="shared" si="0"/>
        <v>153.92846072120648</v>
      </c>
      <c r="M10" s="16">
        <f>GEOMEAN(I3:I8,I10:I14,I16:I19,I21:I42,I44:I48,I50,I52:I79)</f>
        <v>193.29281243425243</v>
      </c>
      <c r="N10" s="16">
        <f>STDEV(I3:I8,I10:I14,I16:I19,I21:I42,I44:I48,I50,I52:I79)</f>
        <v>34.428910422448695</v>
      </c>
      <c r="P10" s="5" t="str">
        <f t="shared" si="1"/>
        <v/>
      </c>
      <c r="Q10" s="5" t="str">
        <f t="shared" si="2"/>
        <v/>
      </c>
    </row>
    <row r="11" spans="1:17" x14ac:dyDescent="0.35">
      <c r="A11" t="s">
        <v>22</v>
      </c>
      <c r="B11">
        <v>14731.618</v>
      </c>
      <c r="C11">
        <v>161.917</v>
      </c>
      <c r="D11">
        <v>1481</v>
      </c>
      <c r="E11">
        <v>1228</v>
      </c>
      <c r="F11">
        <v>75.849999999999994</v>
      </c>
      <c r="G11">
        <v>127.187</v>
      </c>
      <c r="I11" s="1">
        <f t="shared" si="0"/>
        <v>143.50518276006619</v>
      </c>
      <c r="P11" s="5" t="str">
        <f t="shared" si="1"/>
        <v/>
      </c>
      <c r="Q11" s="5" t="str">
        <f t="shared" si="2"/>
        <v/>
      </c>
    </row>
    <row r="12" spans="1:17" x14ac:dyDescent="0.35">
      <c r="A12" t="s">
        <v>23</v>
      </c>
      <c r="B12">
        <v>42784.561000000002</v>
      </c>
      <c r="C12">
        <v>257.08499999999998</v>
      </c>
      <c r="D12">
        <v>908</v>
      </c>
      <c r="E12">
        <v>1420</v>
      </c>
      <c r="F12">
        <v>67.882000000000005</v>
      </c>
      <c r="G12">
        <v>218.64699999999999</v>
      </c>
      <c r="I12" s="1">
        <f t="shared" si="0"/>
        <v>237.08830421385193</v>
      </c>
      <c r="P12" s="5" t="str">
        <f t="shared" si="1"/>
        <v/>
      </c>
      <c r="Q12" s="5" t="str">
        <f t="shared" si="2"/>
        <v/>
      </c>
    </row>
    <row r="13" spans="1:17" x14ac:dyDescent="0.35">
      <c r="A13" t="s">
        <v>24</v>
      </c>
      <c r="B13">
        <v>25257.363000000001</v>
      </c>
      <c r="C13">
        <v>192.91499999999999</v>
      </c>
      <c r="D13">
        <v>1612</v>
      </c>
      <c r="E13">
        <v>372</v>
      </c>
      <c r="F13">
        <v>125.526</v>
      </c>
      <c r="G13">
        <v>169.857</v>
      </c>
      <c r="I13" s="1">
        <f t="shared" si="0"/>
        <v>181.01923421283163</v>
      </c>
      <c r="P13" s="5" t="str">
        <f t="shared" si="1"/>
        <v/>
      </c>
      <c r="Q13" s="5" t="str">
        <f t="shared" si="2"/>
        <v/>
      </c>
    </row>
    <row r="14" spans="1:17" x14ac:dyDescent="0.35">
      <c r="A14" t="s">
        <v>25</v>
      </c>
      <c r="B14">
        <v>41532.601999999999</v>
      </c>
      <c r="C14">
        <v>267.39</v>
      </c>
      <c r="D14">
        <v>1449</v>
      </c>
      <c r="E14">
        <v>1068</v>
      </c>
      <c r="F14">
        <v>18.57</v>
      </c>
      <c r="G14">
        <v>202.24199999999999</v>
      </c>
      <c r="I14" s="1">
        <f t="shared" si="0"/>
        <v>232.54566945011038</v>
      </c>
      <c r="P14" s="5" t="str">
        <f t="shared" si="1"/>
        <v/>
      </c>
      <c r="Q14" s="5" t="str">
        <f t="shared" si="2"/>
        <v/>
      </c>
    </row>
    <row r="15" spans="1:17" x14ac:dyDescent="0.35">
      <c r="A15" t="s">
        <v>26</v>
      </c>
      <c r="B15">
        <v>134859.10800000001</v>
      </c>
      <c r="C15">
        <v>464.74099999999999</v>
      </c>
      <c r="D15">
        <v>1222</v>
      </c>
      <c r="E15">
        <v>1862</v>
      </c>
      <c r="F15">
        <v>50.430999999999997</v>
      </c>
      <c r="G15">
        <v>379.03300000000002</v>
      </c>
      <c r="H15" s="2"/>
      <c r="I15" s="29">
        <f t="shared" si="0"/>
        <v>419.70486708281095</v>
      </c>
      <c r="J15" s="2"/>
      <c r="K15" s="2"/>
      <c r="L15" s="2"/>
      <c r="M15" s="2"/>
      <c r="N15" s="2"/>
      <c r="O15" s="2"/>
      <c r="P15" s="12" t="str">
        <f t="shared" si="1"/>
        <v>outlier</v>
      </c>
      <c r="Q15" s="12" t="str">
        <f t="shared" si="2"/>
        <v/>
      </c>
    </row>
    <row r="16" spans="1:17" x14ac:dyDescent="0.35">
      <c r="A16" t="s">
        <v>27</v>
      </c>
      <c r="B16">
        <v>33444.938999999998</v>
      </c>
      <c r="C16">
        <v>237.471</v>
      </c>
      <c r="D16">
        <v>628</v>
      </c>
      <c r="E16">
        <v>1420</v>
      </c>
      <c r="F16">
        <v>32.064999999999998</v>
      </c>
      <c r="G16">
        <v>180.566</v>
      </c>
      <c r="I16" s="1">
        <f t="shared" si="0"/>
        <v>207.07290645084404</v>
      </c>
      <c r="P16" s="5" t="str">
        <f t="shared" si="1"/>
        <v/>
      </c>
      <c r="Q16" s="5" t="str">
        <f t="shared" si="2"/>
        <v/>
      </c>
    </row>
    <row r="17" spans="1:17" x14ac:dyDescent="0.35">
      <c r="A17" t="s">
        <v>28</v>
      </c>
      <c r="B17">
        <v>30656.440999999999</v>
      </c>
      <c r="C17">
        <v>200.24600000000001</v>
      </c>
      <c r="D17">
        <v>110.435</v>
      </c>
      <c r="E17">
        <v>248.14599999999999</v>
      </c>
      <c r="F17">
        <v>0</v>
      </c>
      <c r="G17">
        <v>194.92400000000001</v>
      </c>
      <c r="I17" s="1">
        <f t="shared" si="0"/>
        <v>197.56708051697277</v>
      </c>
      <c r="P17" s="5" t="str">
        <f t="shared" si="1"/>
        <v/>
      </c>
      <c r="Q17" s="5" t="str">
        <f t="shared" si="2"/>
        <v/>
      </c>
    </row>
    <row r="18" spans="1:17" x14ac:dyDescent="0.35">
      <c r="A18" t="s">
        <v>29</v>
      </c>
      <c r="B18">
        <v>29982.718000000001</v>
      </c>
      <c r="C18">
        <v>219.697</v>
      </c>
      <c r="D18">
        <v>919</v>
      </c>
      <c r="E18">
        <v>634</v>
      </c>
      <c r="F18">
        <v>44.387</v>
      </c>
      <c r="G18">
        <v>182.43</v>
      </c>
      <c r="I18" s="1">
        <f t="shared" si="0"/>
        <v>200.19821105594326</v>
      </c>
      <c r="P18" s="5" t="str">
        <f t="shared" si="1"/>
        <v/>
      </c>
      <c r="Q18" s="5" t="str">
        <f t="shared" si="2"/>
        <v/>
      </c>
    </row>
    <row r="19" spans="1:17" x14ac:dyDescent="0.35">
      <c r="A19" t="s">
        <v>30</v>
      </c>
      <c r="B19">
        <v>33545.737999999998</v>
      </c>
      <c r="C19">
        <v>251.13800000000001</v>
      </c>
      <c r="D19">
        <v>399</v>
      </c>
      <c r="E19">
        <v>512</v>
      </c>
      <c r="F19">
        <v>107.259</v>
      </c>
      <c r="G19">
        <v>194.238</v>
      </c>
      <c r="I19" s="1">
        <f t="shared" si="0"/>
        <v>220.86317674976968</v>
      </c>
      <c r="P19" s="5" t="str">
        <f t="shared" si="1"/>
        <v/>
      </c>
      <c r="Q19" s="5" t="str">
        <f t="shared" si="2"/>
        <v/>
      </c>
    </row>
    <row r="20" spans="1:17" x14ac:dyDescent="0.35">
      <c r="A20" t="s">
        <v>31</v>
      </c>
      <c r="B20">
        <v>81451.212</v>
      </c>
      <c r="C20">
        <v>375.91</v>
      </c>
      <c r="D20">
        <v>1350</v>
      </c>
      <c r="E20">
        <v>913</v>
      </c>
      <c r="F20">
        <v>53.890999999999998</v>
      </c>
      <c r="G20">
        <v>310.68099999999998</v>
      </c>
      <c r="H20" s="2"/>
      <c r="I20" s="29">
        <f t="shared" si="0"/>
        <v>341.74273175884809</v>
      </c>
      <c r="J20" s="2"/>
      <c r="K20" s="2"/>
      <c r="L20" s="2"/>
      <c r="M20" s="2"/>
      <c r="N20" s="2"/>
      <c r="O20" s="2"/>
      <c r="P20" s="12" t="str">
        <f t="shared" si="1"/>
        <v>outlier</v>
      </c>
      <c r="Q20" s="12" t="str">
        <f t="shared" si="2"/>
        <v/>
      </c>
    </row>
    <row r="21" spans="1:17" x14ac:dyDescent="0.35">
      <c r="A21" t="s">
        <v>32</v>
      </c>
      <c r="B21">
        <v>33750.875</v>
      </c>
      <c r="C21">
        <v>302.64800000000002</v>
      </c>
      <c r="D21">
        <v>1155</v>
      </c>
      <c r="E21">
        <v>1553</v>
      </c>
      <c r="F21">
        <v>3.6549999999999998</v>
      </c>
      <c r="G21">
        <v>161.048</v>
      </c>
      <c r="I21" s="1">
        <f t="shared" si="0"/>
        <v>220.77331157547101</v>
      </c>
      <c r="P21" s="5" t="str">
        <f t="shared" si="1"/>
        <v/>
      </c>
      <c r="Q21" s="5" t="str">
        <f t="shared" si="2"/>
        <v/>
      </c>
    </row>
    <row r="22" spans="1:17" x14ac:dyDescent="0.35">
      <c r="A22" t="s">
        <v>33</v>
      </c>
      <c r="B22">
        <v>25941.929</v>
      </c>
      <c r="C22">
        <v>215.89599999999999</v>
      </c>
      <c r="D22">
        <v>652</v>
      </c>
      <c r="E22">
        <v>1687</v>
      </c>
      <c r="F22">
        <v>170.422</v>
      </c>
      <c r="G22">
        <v>144.922</v>
      </c>
      <c r="I22" s="1">
        <f t="shared" si="0"/>
        <v>176.88436932640485</v>
      </c>
      <c r="P22" s="5" t="str">
        <f t="shared" si="1"/>
        <v/>
      </c>
      <c r="Q22" s="5" t="str">
        <f t="shared" si="2"/>
        <v/>
      </c>
    </row>
    <row r="23" spans="1:17" x14ac:dyDescent="0.35">
      <c r="A23" t="s">
        <v>34</v>
      </c>
      <c r="B23">
        <v>39464.629999999997</v>
      </c>
      <c r="C23">
        <v>243.83600000000001</v>
      </c>
      <c r="D23">
        <v>1207</v>
      </c>
      <c r="E23">
        <v>716</v>
      </c>
      <c r="F23">
        <v>118.69799999999999</v>
      </c>
      <c r="G23">
        <v>216.45500000000001</v>
      </c>
      <c r="I23" s="1">
        <f t="shared" si="0"/>
        <v>229.73794066283438</v>
      </c>
      <c r="P23" s="5" t="str">
        <f t="shared" si="1"/>
        <v/>
      </c>
      <c r="Q23" s="5" t="str">
        <f t="shared" si="2"/>
        <v/>
      </c>
    </row>
    <row r="24" spans="1:17" x14ac:dyDescent="0.35">
      <c r="A24" t="s">
        <v>35</v>
      </c>
      <c r="B24">
        <v>26403.323</v>
      </c>
      <c r="C24">
        <v>192.93899999999999</v>
      </c>
      <c r="D24">
        <v>1984</v>
      </c>
      <c r="E24">
        <v>320</v>
      </c>
      <c r="F24">
        <v>141.51</v>
      </c>
      <c r="G24">
        <v>176.88800000000001</v>
      </c>
      <c r="I24" s="1">
        <f t="shared" si="0"/>
        <v>184.73925904365862</v>
      </c>
      <c r="P24" s="5" t="str">
        <f t="shared" si="1"/>
        <v/>
      </c>
      <c r="Q24" s="5" t="str">
        <f t="shared" si="2"/>
        <v/>
      </c>
    </row>
    <row r="25" spans="1:17" x14ac:dyDescent="0.35">
      <c r="A25" t="s">
        <v>36</v>
      </c>
      <c r="B25">
        <v>40226.648000000001</v>
      </c>
      <c r="C25">
        <v>298.85500000000002</v>
      </c>
      <c r="D25">
        <v>55</v>
      </c>
      <c r="E25">
        <v>803</v>
      </c>
      <c r="F25">
        <v>49.875999999999998</v>
      </c>
      <c r="G25">
        <v>177.46899999999999</v>
      </c>
      <c r="I25" s="1">
        <f t="shared" si="0"/>
        <v>230.29871470548852</v>
      </c>
      <c r="P25" s="5" t="str">
        <f t="shared" si="1"/>
        <v/>
      </c>
      <c r="Q25" s="5" t="str">
        <f t="shared" si="2"/>
        <v/>
      </c>
    </row>
    <row r="26" spans="1:17" x14ac:dyDescent="0.35">
      <c r="A26" t="s">
        <v>37</v>
      </c>
      <c r="B26">
        <v>27811.512999999999</v>
      </c>
      <c r="C26">
        <v>246.65</v>
      </c>
      <c r="D26">
        <v>614</v>
      </c>
      <c r="E26">
        <v>559</v>
      </c>
      <c r="F26">
        <v>118.604</v>
      </c>
      <c r="G26">
        <v>153.63300000000001</v>
      </c>
      <c r="I26" s="1">
        <f t="shared" si="0"/>
        <v>194.66273256584066</v>
      </c>
      <c r="P26" s="5" t="str">
        <f t="shared" si="1"/>
        <v/>
      </c>
      <c r="Q26" s="5" t="str">
        <f t="shared" si="2"/>
        <v/>
      </c>
    </row>
    <row r="27" spans="1:17" x14ac:dyDescent="0.35">
      <c r="A27" t="s">
        <v>38</v>
      </c>
      <c r="B27">
        <v>37358.264000000003</v>
      </c>
      <c r="C27">
        <v>236.40600000000001</v>
      </c>
      <c r="D27">
        <v>884</v>
      </c>
      <c r="E27">
        <v>768</v>
      </c>
      <c r="F27">
        <v>68.887</v>
      </c>
      <c r="G27">
        <v>203.21799999999999</v>
      </c>
      <c r="I27" s="1">
        <f t="shared" si="0"/>
        <v>219.18474971585044</v>
      </c>
      <c r="P27" s="5" t="str">
        <f t="shared" si="1"/>
        <v/>
      </c>
      <c r="Q27" s="5" t="str">
        <f t="shared" si="2"/>
        <v/>
      </c>
    </row>
    <row r="28" spans="1:17" x14ac:dyDescent="0.35">
      <c r="A28" t="s">
        <v>39</v>
      </c>
      <c r="B28">
        <v>30031.181</v>
      </c>
      <c r="C28">
        <v>220.22900000000001</v>
      </c>
      <c r="D28">
        <v>1536</v>
      </c>
      <c r="E28">
        <v>774</v>
      </c>
      <c r="F28">
        <v>102.651</v>
      </c>
      <c r="G28">
        <v>171.36199999999999</v>
      </c>
      <c r="I28" s="1">
        <f t="shared" si="0"/>
        <v>194.26497856793438</v>
      </c>
      <c r="P28" s="5" t="str">
        <f t="shared" si="1"/>
        <v/>
      </c>
      <c r="Q28" s="5" t="str">
        <f t="shared" si="2"/>
        <v/>
      </c>
    </row>
    <row r="29" spans="1:17" x14ac:dyDescent="0.35">
      <c r="A29" t="s">
        <v>40</v>
      </c>
      <c r="B29">
        <v>39448.697</v>
      </c>
      <c r="C29">
        <v>239.35499999999999</v>
      </c>
      <c r="D29">
        <v>922</v>
      </c>
      <c r="E29">
        <v>1466</v>
      </c>
      <c r="F29">
        <v>68.391000000000005</v>
      </c>
      <c r="G29">
        <v>209.01300000000001</v>
      </c>
      <c r="I29" s="1">
        <f t="shared" si="0"/>
        <v>223.67008430945791</v>
      </c>
      <c r="P29" s="5" t="str">
        <f t="shared" si="1"/>
        <v/>
      </c>
      <c r="Q29" s="5" t="str">
        <f t="shared" si="2"/>
        <v/>
      </c>
    </row>
    <row r="30" spans="1:17" x14ac:dyDescent="0.35">
      <c r="A30" t="s">
        <v>41</v>
      </c>
      <c r="B30">
        <v>17607.305</v>
      </c>
      <c r="C30">
        <v>159.66499999999999</v>
      </c>
      <c r="D30">
        <v>303.02999999999997</v>
      </c>
      <c r="E30">
        <v>580.947</v>
      </c>
      <c r="F30">
        <v>0</v>
      </c>
      <c r="G30">
        <v>150.018</v>
      </c>
      <c r="I30" s="1">
        <f t="shared" si="0"/>
        <v>154.766352835492</v>
      </c>
      <c r="P30" s="5" t="str">
        <f t="shared" si="1"/>
        <v/>
      </c>
      <c r="Q30" s="5" t="str">
        <f t="shared" si="2"/>
        <v/>
      </c>
    </row>
    <row r="31" spans="1:17" x14ac:dyDescent="0.35">
      <c r="A31" t="s">
        <v>72</v>
      </c>
      <c r="B31">
        <v>44591.851000000002</v>
      </c>
      <c r="C31">
        <v>255.464</v>
      </c>
      <c r="D31">
        <v>463.36</v>
      </c>
      <c r="E31">
        <v>554.16999999999996</v>
      </c>
      <c r="F31">
        <v>0</v>
      </c>
      <c r="G31">
        <v>247.48</v>
      </c>
      <c r="I31" s="1">
        <f t="shared" si="0"/>
        <v>251.44031244014951</v>
      </c>
      <c r="P31" s="5" t="str">
        <f t="shared" si="1"/>
        <v/>
      </c>
      <c r="Q31" s="5" t="str">
        <f t="shared" si="2"/>
        <v/>
      </c>
    </row>
    <row r="32" spans="1:17" x14ac:dyDescent="0.35">
      <c r="A32" t="s">
        <v>73</v>
      </c>
      <c r="B32">
        <v>33692.565000000002</v>
      </c>
      <c r="C32">
        <v>300.92700000000002</v>
      </c>
      <c r="D32">
        <v>919</v>
      </c>
      <c r="E32">
        <v>948</v>
      </c>
      <c r="F32">
        <v>7.9420000000000002</v>
      </c>
      <c r="G32">
        <v>146.85400000000001</v>
      </c>
      <c r="I32" s="1">
        <f t="shared" si="0"/>
        <v>210.21972709048981</v>
      </c>
      <c r="P32" s="5" t="str">
        <f t="shared" si="1"/>
        <v/>
      </c>
      <c r="Q32" s="5" t="str">
        <f t="shared" si="2"/>
        <v/>
      </c>
    </row>
    <row r="33" spans="1:17" x14ac:dyDescent="0.35">
      <c r="A33" t="s">
        <v>74</v>
      </c>
      <c r="B33">
        <v>46841.392999999996</v>
      </c>
      <c r="C33">
        <v>265.8</v>
      </c>
      <c r="D33">
        <v>1722</v>
      </c>
      <c r="E33">
        <v>1420</v>
      </c>
      <c r="F33">
        <v>45.607999999999997</v>
      </c>
      <c r="G33">
        <v>228.26599999999999</v>
      </c>
      <c r="I33" s="1">
        <f t="shared" si="0"/>
        <v>246.31910766320991</v>
      </c>
      <c r="P33" s="5" t="str">
        <f t="shared" si="1"/>
        <v/>
      </c>
      <c r="Q33" s="5" t="str">
        <f t="shared" si="2"/>
        <v/>
      </c>
    </row>
    <row r="34" spans="1:17" x14ac:dyDescent="0.35">
      <c r="A34" t="s">
        <v>75</v>
      </c>
      <c r="B34">
        <v>42189.286</v>
      </c>
      <c r="C34">
        <v>256.61900000000003</v>
      </c>
      <c r="D34">
        <v>1175</v>
      </c>
      <c r="E34">
        <v>369</v>
      </c>
      <c r="F34">
        <v>177.994</v>
      </c>
      <c r="G34">
        <v>219.53899999999999</v>
      </c>
      <c r="I34" s="1">
        <f t="shared" si="0"/>
        <v>237.35601665220119</v>
      </c>
      <c r="P34" s="5" t="str">
        <f t="shared" si="1"/>
        <v/>
      </c>
      <c r="Q34" s="5" t="str">
        <f t="shared" si="2"/>
        <v/>
      </c>
    </row>
    <row r="35" spans="1:17" x14ac:dyDescent="0.35">
      <c r="A35" t="s">
        <v>76</v>
      </c>
      <c r="B35">
        <v>28791.835999999999</v>
      </c>
      <c r="C35">
        <v>221.148</v>
      </c>
      <c r="D35">
        <v>320</v>
      </c>
      <c r="E35">
        <v>721</v>
      </c>
      <c r="F35">
        <v>104.726</v>
      </c>
      <c r="G35">
        <v>168.63300000000001</v>
      </c>
      <c r="I35" s="1">
        <f t="shared" si="0"/>
        <v>193.11356939376375</v>
      </c>
      <c r="P35" s="5" t="str">
        <f t="shared" si="1"/>
        <v/>
      </c>
      <c r="Q35" s="5" t="str">
        <f t="shared" si="2"/>
        <v/>
      </c>
    </row>
    <row r="36" spans="1:17" x14ac:dyDescent="0.35">
      <c r="A36" t="s">
        <v>77</v>
      </c>
      <c r="B36">
        <v>17981.066999999999</v>
      </c>
      <c r="C36">
        <v>175.43600000000001</v>
      </c>
      <c r="D36">
        <v>404</v>
      </c>
      <c r="E36">
        <v>1175</v>
      </c>
      <c r="F36">
        <v>98.944000000000003</v>
      </c>
      <c r="G36">
        <v>136.08600000000001</v>
      </c>
      <c r="I36" s="1">
        <f t="shared" si="0"/>
        <v>154.51337643065082</v>
      </c>
      <c r="P36" s="5" t="str">
        <f t="shared" si="1"/>
        <v/>
      </c>
      <c r="Q36" s="5" t="str">
        <f t="shared" si="2"/>
        <v/>
      </c>
    </row>
    <row r="37" spans="1:17" x14ac:dyDescent="0.35">
      <c r="A37" t="s">
        <v>78</v>
      </c>
      <c r="B37">
        <v>33004.014999999999</v>
      </c>
      <c r="C37">
        <v>253.751</v>
      </c>
      <c r="D37">
        <v>1030</v>
      </c>
      <c r="E37">
        <v>599</v>
      </c>
      <c r="F37">
        <v>111.453</v>
      </c>
      <c r="G37">
        <v>165.10900000000001</v>
      </c>
      <c r="I37" s="1">
        <f t="shared" si="0"/>
        <v>204.68652583646048</v>
      </c>
      <c r="P37" s="5" t="str">
        <f t="shared" si="1"/>
        <v/>
      </c>
      <c r="Q37" s="5" t="str">
        <f t="shared" si="2"/>
        <v/>
      </c>
    </row>
    <row r="38" spans="1:17" x14ac:dyDescent="0.35">
      <c r="A38" t="s">
        <v>79</v>
      </c>
      <c r="B38">
        <v>29398.728999999999</v>
      </c>
      <c r="C38">
        <v>313.20999999999998</v>
      </c>
      <c r="D38">
        <v>483</v>
      </c>
      <c r="E38">
        <v>1431</v>
      </c>
      <c r="F38">
        <v>174.33199999999999</v>
      </c>
      <c r="G38">
        <v>127.738</v>
      </c>
      <c r="I38" s="1">
        <f t="shared" si="0"/>
        <v>200.0220462349088</v>
      </c>
      <c r="P38" s="5" t="str">
        <f t="shared" si="1"/>
        <v/>
      </c>
      <c r="Q38" s="5" t="str">
        <f t="shared" si="2"/>
        <v/>
      </c>
    </row>
    <row r="39" spans="1:17" x14ac:dyDescent="0.35">
      <c r="A39" t="s">
        <v>80</v>
      </c>
      <c r="B39">
        <v>35856.245999999999</v>
      </c>
      <c r="C39">
        <v>270.01400000000001</v>
      </c>
      <c r="D39">
        <v>1065</v>
      </c>
      <c r="E39">
        <v>407</v>
      </c>
      <c r="F39">
        <v>10.936</v>
      </c>
      <c r="G39">
        <v>179.95500000000001</v>
      </c>
      <c r="I39" s="1">
        <f t="shared" si="0"/>
        <v>220.43223305587594</v>
      </c>
      <c r="P39" s="5" t="str">
        <f t="shared" si="1"/>
        <v/>
      </c>
      <c r="Q39" s="5" t="str">
        <f t="shared" si="2"/>
        <v/>
      </c>
    </row>
    <row r="40" spans="1:17" x14ac:dyDescent="0.35">
      <c r="A40" t="s">
        <v>81</v>
      </c>
      <c r="B40">
        <v>13800.200999999999</v>
      </c>
      <c r="C40">
        <v>134.38399999999999</v>
      </c>
      <c r="D40">
        <v>114.593</v>
      </c>
      <c r="E40">
        <v>488.64100000000002</v>
      </c>
      <c r="F40">
        <v>90</v>
      </c>
      <c r="G40">
        <v>130.72499999999999</v>
      </c>
      <c r="I40" s="1">
        <f t="shared" si="0"/>
        <v>132.54187413794932</v>
      </c>
      <c r="P40" s="5" t="str">
        <f t="shared" si="1"/>
        <v/>
      </c>
      <c r="Q40" s="5" t="str">
        <f t="shared" si="2"/>
        <v/>
      </c>
    </row>
    <row r="41" spans="1:17" x14ac:dyDescent="0.35">
      <c r="A41" t="s">
        <v>82</v>
      </c>
      <c r="B41">
        <v>33370.474999999999</v>
      </c>
      <c r="C41">
        <v>222.39400000000001</v>
      </c>
      <c r="D41">
        <v>1664</v>
      </c>
      <c r="E41">
        <v>756</v>
      </c>
      <c r="F41">
        <v>141.19300000000001</v>
      </c>
      <c r="G41">
        <v>195.55600000000001</v>
      </c>
      <c r="I41" s="1">
        <f t="shared" si="0"/>
        <v>208.54371499520192</v>
      </c>
      <c r="P41" s="5" t="str">
        <f t="shared" si="1"/>
        <v/>
      </c>
      <c r="Q41" s="5" t="str">
        <f t="shared" si="2"/>
        <v/>
      </c>
    </row>
    <row r="42" spans="1:17" x14ac:dyDescent="0.35">
      <c r="A42" t="s">
        <v>83</v>
      </c>
      <c r="B42">
        <v>15932.347</v>
      </c>
      <c r="C42">
        <v>184.99100000000001</v>
      </c>
      <c r="D42">
        <v>1740</v>
      </c>
      <c r="E42">
        <v>1711</v>
      </c>
      <c r="F42">
        <v>42.96</v>
      </c>
      <c r="G42">
        <v>113.584</v>
      </c>
      <c r="I42" s="1">
        <f t="shared" si="0"/>
        <v>144.95522668741546</v>
      </c>
      <c r="P42" s="5" t="str">
        <f t="shared" si="1"/>
        <v/>
      </c>
      <c r="Q42" s="5" t="str">
        <f t="shared" si="2"/>
        <v/>
      </c>
    </row>
    <row r="43" spans="1:17" x14ac:dyDescent="0.35">
      <c r="A43" t="s">
        <v>84</v>
      </c>
      <c r="B43">
        <v>138490.61799999999</v>
      </c>
      <c r="C43">
        <v>468.6</v>
      </c>
      <c r="D43">
        <v>343</v>
      </c>
      <c r="E43">
        <v>1449</v>
      </c>
      <c r="F43">
        <v>178.12899999999999</v>
      </c>
      <c r="G43">
        <v>372.80399999999997</v>
      </c>
      <c r="H43" s="2"/>
      <c r="I43" s="29">
        <f t="shared" si="0"/>
        <v>417.96645128526762</v>
      </c>
      <c r="J43" s="2"/>
      <c r="K43" s="2"/>
      <c r="L43" s="2"/>
      <c r="M43" s="2"/>
      <c r="N43" s="2"/>
      <c r="O43" s="2"/>
      <c r="P43" s="12" t="str">
        <f t="shared" si="1"/>
        <v>outlier</v>
      </c>
      <c r="Q43" s="12" t="str">
        <f t="shared" si="2"/>
        <v/>
      </c>
    </row>
    <row r="44" spans="1:17" x14ac:dyDescent="0.35">
      <c r="A44" t="s">
        <v>85</v>
      </c>
      <c r="B44">
        <v>51191.216</v>
      </c>
      <c r="C44">
        <v>301.06200000000001</v>
      </c>
      <c r="D44">
        <v>809</v>
      </c>
      <c r="E44">
        <v>17</v>
      </c>
      <c r="F44">
        <v>155.87</v>
      </c>
      <c r="G44">
        <v>223.82300000000001</v>
      </c>
      <c r="I44" s="1">
        <f t="shared" si="0"/>
        <v>259.58543877883443</v>
      </c>
      <c r="P44" s="5" t="str">
        <f t="shared" si="1"/>
        <v/>
      </c>
      <c r="Q44" s="5" t="str">
        <f t="shared" si="2"/>
        <v/>
      </c>
    </row>
    <row r="45" spans="1:17" x14ac:dyDescent="0.35">
      <c r="A45" t="s">
        <v>86</v>
      </c>
      <c r="B45">
        <v>25272.19</v>
      </c>
      <c r="C45">
        <v>195.589</v>
      </c>
      <c r="D45">
        <v>488.64100000000002</v>
      </c>
      <c r="E45">
        <v>576.78899999999999</v>
      </c>
      <c r="F45">
        <v>0</v>
      </c>
      <c r="G45">
        <v>184.28</v>
      </c>
      <c r="I45" s="1">
        <f t="shared" si="0"/>
        <v>189.85031187754208</v>
      </c>
      <c r="P45" s="5" t="str">
        <f t="shared" si="1"/>
        <v/>
      </c>
      <c r="Q45" s="5" t="str">
        <f t="shared" si="2"/>
        <v/>
      </c>
    </row>
    <row r="46" spans="1:17" x14ac:dyDescent="0.35">
      <c r="A46" t="s">
        <v>87</v>
      </c>
      <c r="B46">
        <v>26474.799999999999</v>
      </c>
      <c r="C46">
        <v>185.94300000000001</v>
      </c>
      <c r="D46">
        <v>665.60199999999998</v>
      </c>
      <c r="E46">
        <v>494.79399999999998</v>
      </c>
      <c r="F46">
        <v>0</v>
      </c>
      <c r="G46">
        <v>181.286</v>
      </c>
      <c r="I46" s="1">
        <f t="shared" si="0"/>
        <v>183.59973501614866</v>
      </c>
      <c r="P46" s="5" t="str">
        <f t="shared" si="1"/>
        <v/>
      </c>
      <c r="Q46" s="5" t="str">
        <f t="shared" si="2"/>
        <v/>
      </c>
    </row>
    <row r="47" spans="1:17" x14ac:dyDescent="0.35">
      <c r="A47" t="s">
        <v>88</v>
      </c>
      <c r="B47">
        <v>30812.672999999999</v>
      </c>
      <c r="C47">
        <v>213.21899999999999</v>
      </c>
      <c r="D47">
        <v>-15.634</v>
      </c>
      <c r="E47">
        <v>112.431</v>
      </c>
      <c r="F47">
        <v>0</v>
      </c>
      <c r="G47">
        <v>190.267</v>
      </c>
      <c r="I47" s="1">
        <f t="shared" si="0"/>
        <v>201.41633367976888</v>
      </c>
      <c r="P47" s="5" t="str">
        <f t="shared" si="1"/>
        <v/>
      </c>
      <c r="Q47" s="5" t="str">
        <f t="shared" si="2"/>
        <v/>
      </c>
    </row>
    <row r="48" spans="1:17" x14ac:dyDescent="0.35">
      <c r="A48" t="s">
        <v>89</v>
      </c>
      <c r="B48">
        <v>29335.55</v>
      </c>
      <c r="C48">
        <v>211.876</v>
      </c>
      <c r="D48">
        <v>605</v>
      </c>
      <c r="E48">
        <v>841</v>
      </c>
      <c r="F48">
        <v>47.417999999999999</v>
      </c>
      <c r="G48">
        <v>181.22900000000001</v>
      </c>
      <c r="I48" s="1">
        <f t="shared" si="0"/>
        <v>195.9542691650274</v>
      </c>
      <c r="P48" s="5" t="str">
        <f t="shared" si="1"/>
        <v/>
      </c>
      <c r="Q48" s="5" t="str">
        <f t="shared" si="2"/>
        <v/>
      </c>
    </row>
    <row r="49" spans="1:17" x14ac:dyDescent="0.35">
      <c r="A49" t="s">
        <v>93</v>
      </c>
      <c r="B49">
        <v>76685.361000000004</v>
      </c>
      <c r="C49">
        <v>349.536</v>
      </c>
      <c r="D49">
        <v>716</v>
      </c>
      <c r="E49">
        <v>1076</v>
      </c>
      <c r="F49">
        <v>127.11</v>
      </c>
      <c r="G49">
        <v>300.23099999999999</v>
      </c>
      <c r="H49" s="2"/>
      <c r="I49" s="29">
        <f t="shared" si="0"/>
        <v>323.9468209691214</v>
      </c>
      <c r="J49" s="2"/>
      <c r="K49" s="2"/>
      <c r="L49" s="2"/>
      <c r="M49" s="2"/>
      <c r="N49" s="2"/>
      <c r="O49" s="2"/>
      <c r="P49" s="12" t="str">
        <f t="shared" si="1"/>
        <v>outlier</v>
      </c>
      <c r="Q49" s="12" t="str">
        <f t="shared" si="2"/>
        <v/>
      </c>
    </row>
    <row r="50" spans="1:17" x14ac:dyDescent="0.35">
      <c r="A50" t="s">
        <v>94</v>
      </c>
      <c r="B50">
        <v>44092.838000000003</v>
      </c>
      <c r="C50">
        <v>250.49100000000001</v>
      </c>
      <c r="D50">
        <v>253</v>
      </c>
      <c r="E50">
        <v>1757</v>
      </c>
      <c r="F50">
        <v>59.075000000000003</v>
      </c>
      <c r="G50">
        <v>230.65600000000001</v>
      </c>
      <c r="I50" s="1">
        <f t="shared" si="0"/>
        <v>240.36899154425058</v>
      </c>
      <c r="P50" s="5" t="str">
        <f t="shared" si="1"/>
        <v/>
      </c>
      <c r="Q50" s="5" t="str">
        <f t="shared" si="2"/>
        <v/>
      </c>
    </row>
    <row r="51" spans="1:17" x14ac:dyDescent="0.35">
      <c r="A51" t="s">
        <v>102</v>
      </c>
      <c r="B51">
        <v>3374.922</v>
      </c>
      <c r="C51">
        <v>73.194999999999993</v>
      </c>
      <c r="D51">
        <v>599</v>
      </c>
      <c r="E51">
        <v>937</v>
      </c>
      <c r="F51">
        <v>154.13399999999999</v>
      </c>
      <c r="G51">
        <v>63.784999999999997</v>
      </c>
      <c r="H51" s="2"/>
      <c r="I51" s="29">
        <f t="shared" si="0"/>
        <v>68.328201169063419</v>
      </c>
      <c r="J51" s="2"/>
      <c r="K51" s="2"/>
      <c r="L51" s="2"/>
      <c r="M51" s="2"/>
      <c r="N51" s="2"/>
      <c r="O51" s="2"/>
      <c r="P51" s="12" t="str">
        <f t="shared" si="1"/>
        <v/>
      </c>
      <c r="Q51" s="12" t="str">
        <f t="shared" si="2"/>
        <v>outlier</v>
      </c>
    </row>
    <row r="52" spans="1:17" x14ac:dyDescent="0.35">
      <c r="A52" t="s">
        <v>103</v>
      </c>
      <c r="B52">
        <v>28988.010999999999</v>
      </c>
      <c r="C52">
        <v>244.05699999999999</v>
      </c>
      <c r="D52">
        <v>794</v>
      </c>
      <c r="E52">
        <v>913</v>
      </c>
      <c r="F52">
        <v>131.79599999999999</v>
      </c>
      <c r="G52">
        <v>159.68700000000001</v>
      </c>
      <c r="I52" s="1">
        <f t="shared" si="0"/>
        <v>197.41512140411129</v>
      </c>
      <c r="P52" s="5" t="str">
        <f t="shared" si="1"/>
        <v/>
      </c>
      <c r="Q52" s="5" t="str">
        <f t="shared" si="2"/>
        <v/>
      </c>
    </row>
    <row r="53" spans="1:17" x14ac:dyDescent="0.35">
      <c r="A53" t="s">
        <v>104</v>
      </c>
      <c r="B53">
        <v>8551.3799999999992</v>
      </c>
      <c r="C53">
        <v>131.173</v>
      </c>
      <c r="D53">
        <v>1559</v>
      </c>
      <c r="E53">
        <v>218</v>
      </c>
      <c r="F53">
        <v>108.021</v>
      </c>
      <c r="G53">
        <v>85.155000000000001</v>
      </c>
      <c r="I53" s="1">
        <f t="shared" si="0"/>
        <v>105.68839489272226</v>
      </c>
      <c r="P53" s="5" t="str">
        <f t="shared" si="1"/>
        <v/>
      </c>
      <c r="Q53" s="5" t="str">
        <f t="shared" si="2"/>
        <v/>
      </c>
    </row>
    <row r="54" spans="1:17" x14ac:dyDescent="0.35">
      <c r="A54" t="s">
        <v>105</v>
      </c>
      <c r="B54">
        <v>38620.512000000002</v>
      </c>
      <c r="C54">
        <v>249.69499999999999</v>
      </c>
      <c r="D54">
        <v>1053</v>
      </c>
      <c r="E54">
        <v>180</v>
      </c>
      <c r="F54">
        <v>119.70699999999999</v>
      </c>
      <c r="G54">
        <v>203.13</v>
      </c>
      <c r="I54" s="1">
        <f t="shared" si="0"/>
        <v>225.21222291429922</v>
      </c>
      <c r="P54" s="5" t="str">
        <f t="shared" si="1"/>
        <v/>
      </c>
      <c r="Q54" s="5" t="str">
        <f t="shared" si="2"/>
        <v/>
      </c>
    </row>
    <row r="55" spans="1:17" x14ac:dyDescent="0.35">
      <c r="A55" t="s">
        <v>106</v>
      </c>
      <c r="B55">
        <v>12197.825999999999</v>
      </c>
      <c r="C55">
        <v>154.976</v>
      </c>
      <c r="D55">
        <v>1524</v>
      </c>
      <c r="E55">
        <v>998</v>
      </c>
      <c r="F55">
        <v>93.569000000000003</v>
      </c>
      <c r="G55">
        <v>109.029</v>
      </c>
      <c r="I55" s="1">
        <f t="shared" si="0"/>
        <v>129.98799292242342</v>
      </c>
      <c r="P55" s="5" t="str">
        <f t="shared" si="1"/>
        <v/>
      </c>
      <c r="Q55" s="5" t="str">
        <f t="shared" si="2"/>
        <v/>
      </c>
    </row>
    <row r="56" spans="1:17" x14ac:dyDescent="0.35">
      <c r="A56" t="s">
        <v>107</v>
      </c>
      <c r="B56">
        <v>19286.245999999999</v>
      </c>
      <c r="C56">
        <v>177.15700000000001</v>
      </c>
      <c r="D56">
        <v>1740</v>
      </c>
      <c r="E56">
        <v>163</v>
      </c>
      <c r="F56">
        <v>147.26499999999999</v>
      </c>
      <c r="G56">
        <v>148.976</v>
      </c>
      <c r="I56" s="1">
        <f t="shared" si="0"/>
        <v>162.45658260593814</v>
      </c>
      <c r="P56" s="5" t="str">
        <f t="shared" si="1"/>
        <v/>
      </c>
      <c r="Q56" s="5" t="str">
        <f t="shared" si="2"/>
        <v/>
      </c>
    </row>
    <row r="57" spans="1:17" x14ac:dyDescent="0.35">
      <c r="A57" t="s">
        <v>108</v>
      </c>
      <c r="B57">
        <v>21678.742999999999</v>
      </c>
      <c r="C57">
        <v>229.14099999999999</v>
      </c>
      <c r="D57">
        <v>1292</v>
      </c>
      <c r="E57">
        <v>12</v>
      </c>
      <c r="F57">
        <v>136.17599999999999</v>
      </c>
      <c r="G57">
        <v>141.83099999999999</v>
      </c>
      <c r="I57" s="1">
        <f t="shared" si="0"/>
        <v>180.27561446573964</v>
      </c>
      <c r="P57" s="5" t="str">
        <f t="shared" si="1"/>
        <v/>
      </c>
      <c r="Q57" s="5" t="str">
        <f t="shared" si="2"/>
        <v/>
      </c>
    </row>
    <row r="58" spans="1:17" x14ac:dyDescent="0.35">
      <c r="A58" t="s">
        <v>109</v>
      </c>
      <c r="B58">
        <v>32938.955999999998</v>
      </c>
      <c r="C58">
        <v>238.702</v>
      </c>
      <c r="D58">
        <v>1137</v>
      </c>
      <c r="E58">
        <v>931</v>
      </c>
      <c r="F58">
        <v>74.647000000000006</v>
      </c>
      <c r="G58">
        <v>191.46799999999999</v>
      </c>
      <c r="I58" s="1">
        <f t="shared" si="0"/>
        <v>213.78445812546803</v>
      </c>
      <c r="P58" s="5" t="str">
        <f t="shared" si="1"/>
        <v/>
      </c>
      <c r="Q58" s="5" t="str">
        <f t="shared" si="2"/>
        <v/>
      </c>
    </row>
    <row r="59" spans="1:17" x14ac:dyDescent="0.35">
      <c r="A59" t="s">
        <v>110</v>
      </c>
      <c r="B59">
        <v>31481.196</v>
      </c>
      <c r="C59">
        <v>217.874</v>
      </c>
      <c r="D59">
        <v>1041</v>
      </c>
      <c r="E59">
        <v>873</v>
      </c>
      <c r="F59">
        <v>111.119</v>
      </c>
      <c r="G59">
        <v>194.46</v>
      </c>
      <c r="I59" s="1">
        <f t="shared" si="0"/>
        <v>205.83434611356773</v>
      </c>
      <c r="P59" s="5" t="str">
        <f t="shared" si="1"/>
        <v/>
      </c>
      <c r="Q59" s="5" t="str">
        <f t="shared" si="2"/>
        <v/>
      </c>
    </row>
    <row r="60" spans="1:17" x14ac:dyDescent="0.35">
      <c r="A60" t="s">
        <v>111</v>
      </c>
      <c r="B60">
        <v>19466.71</v>
      </c>
      <c r="C60">
        <v>179.29</v>
      </c>
      <c r="D60">
        <v>393.34100000000001</v>
      </c>
      <c r="E60">
        <v>679.90599999999995</v>
      </c>
      <c r="F60">
        <v>90</v>
      </c>
      <c r="G60">
        <v>167.315</v>
      </c>
      <c r="I60" s="1">
        <f t="shared" si="0"/>
        <v>173.1990368044811</v>
      </c>
      <c r="P60" s="5" t="str">
        <f t="shared" si="1"/>
        <v/>
      </c>
      <c r="Q60" s="5" t="str">
        <f t="shared" si="2"/>
        <v/>
      </c>
    </row>
    <row r="61" spans="1:17" x14ac:dyDescent="0.35">
      <c r="A61" t="s">
        <v>112</v>
      </c>
      <c r="B61">
        <v>22866.083999999999</v>
      </c>
      <c r="C61">
        <v>172.97</v>
      </c>
      <c r="D61">
        <v>525.56299999999999</v>
      </c>
      <c r="E61">
        <v>128.72999999999999</v>
      </c>
      <c r="F61">
        <v>0</v>
      </c>
      <c r="G61">
        <v>168.31299999999999</v>
      </c>
      <c r="I61" s="1">
        <f t="shared" si="0"/>
        <v>170.62561240915738</v>
      </c>
      <c r="P61" s="5" t="str">
        <f t="shared" si="1"/>
        <v/>
      </c>
      <c r="Q61" s="5" t="str">
        <f t="shared" si="2"/>
        <v/>
      </c>
    </row>
    <row r="62" spans="1:17" x14ac:dyDescent="0.35">
      <c r="A62" t="s">
        <v>113</v>
      </c>
      <c r="B62">
        <v>24975.216</v>
      </c>
      <c r="C62">
        <v>185.61</v>
      </c>
      <c r="D62">
        <v>157.16999999999999</v>
      </c>
      <c r="E62">
        <v>423.77699999999999</v>
      </c>
      <c r="F62">
        <v>90</v>
      </c>
      <c r="G62">
        <v>171.30699999999999</v>
      </c>
      <c r="I62" s="1">
        <f t="shared" si="0"/>
        <v>178.31514873952801</v>
      </c>
      <c r="P62" s="5" t="str">
        <f t="shared" si="1"/>
        <v/>
      </c>
      <c r="Q62" s="5" t="str">
        <f t="shared" si="2"/>
        <v/>
      </c>
    </row>
    <row r="63" spans="1:17" x14ac:dyDescent="0.35">
      <c r="A63" t="s">
        <v>114</v>
      </c>
      <c r="B63">
        <v>33556.249000000003</v>
      </c>
      <c r="C63">
        <v>228.886</v>
      </c>
      <c r="D63">
        <v>1309</v>
      </c>
      <c r="E63">
        <v>1129</v>
      </c>
      <c r="F63">
        <v>66.08</v>
      </c>
      <c r="G63">
        <v>190.75299999999999</v>
      </c>
      <c r="I63" s="1">
        <f t="shared" si="0"/>
        <v>208.95140860496727</v>
      </c>
      <c r="P63" s="5" t="str">
        <f t="shared" si="1"/>
        <v/>
      </c>
      <c r="Q63" s="5" t="str">
        <f t="shared" si="2"/>
        <v/>
      </c>
    </row>
    <row r="64" spans="1:17" x14ac:dyDescent="0.35">
      <c r="A64" t="s">
        <v>115</v>
      </c>
      <c r="B64">
        <v>27815.829000000002</v>
      </c>
      <c r="C64">
        <v>235.566</v>
      </c>
      <c r="D64">
        <v>841</v>
      </c>
      <c r="E64">
        <v>669</v>
      </c>
      <c r="F64">
        <v>101.072</v>
      </c>
      <c r="G64">
        <v>161.822</v>
      </c>
      <c r="I64" s="1">
        <f t="shared" si="0"/>
        <v>195.24282637782113</v>
      </c>
      <c r="P64" s="5" t="str">
        <f t="shared" si="1"/>
        <v/>
      </c>
      <c r="Q64" s="5" t="str">
        <f t="shared" si="2"/>
        <v/>
      </c>
    </row>
    <row r="65" spans="1:17" x14ac:dyDescent="0.35">
      <c r="A65" t="s">
        <v>116</v>
      </c>
      <c r="B65">
        <v>21326.777999999998</v>
      </c>
      <c r="C65">
        <v>239.434</v>
      </c>
      <c r="D65">
        <v>2080</v>
      </c>
      <c r="E65">
        <v>442</v>
      </c>
      <c r="F65">
        <v>122.807</v>
      </c>
      <c r="G65">
        <v>123.788</v>
      </c>
      <c r="I65" s="1">
        <f t="shared" si="0"/>
        <v>172.15997209572265</v>
      </c>
      <c r="P65" s="5" t="str">
        <f t="shared" si="1"/>
        <v/>
      </c>
      <c r="Q65" s="5" t="str">
        <f t="shared" si="2"/>
        <v/>
      </c>
    </row>
    <row r="66" spans="1:17" x14ac:dyDescent="0.35">
      <c r="A66" t="s">
        <v>117</v>
      </c>
      <c r="B66">
        <v>32922.690999999999</v>
      </c>
      <c r="C66">
        <v>205.23599999999999</v>
      </c>
      <c r="D66">
        <v>238.499</v>
      </c>
      <c r="E66">
        <v>587.43299999999999</v>
      </c>
      <c r="F66">
        <v>90</v>
      </c>
      <c r="G66">
        <v>204.238</v>
      </c>
      <c r="I66" s="1">
        <f t="shared" si="0"/>
        <v>204.73639189943736</v>
      </c>
      <c r="P66" s="5" t="str">
        <f t="shared" si="1"/>
        <v/>
      </c>
      <c r="Q66" s="5" t="str">
        <f t="shared" si="2"/>
        <v/>
      </c>
    </row>
    <row r="67" spans="1:17" x14ac:dyDescent="0.35">
      <c r="A67" t="s">
        <v>118</v>
      </c>
      <c r="B67">
        <v>36027.303999999996</v>
      </c>
      <c r="C67">
        <v>236.917</v>
      </c>
      <c r="D67">
        <v>1114</v>
      </c>
      <c r="E67">
        <v>1798</v>
      </c>
      <c r="F67">
        <v>43.692</v>
      </c>
      <c r="G67">
        <v>198.40799999999999</v>
      </c>
      <c r="I67" s="1">
        <f t="shared" si="0"/>
        <v>216.80919753552894</v>
      </c>
      <c r="P67" s="5" t="str">
        <f t="shared" si="1"/>
        <v/>
      </c>
      <c r="Q67" s="5" t="str">
        <f t="shared" si="2"/>
        <v/>
      </c>
    </row>
    <row r="68" spans="1:17" x14ac:dyDescent="0.35">
      <c r="A68" t="s">
        <v>119</v>
      </c>
      <c r="B68">
        <v>35134.724000000002</v>
      </c>
      <c r="C68">
        <v>240.23599999999999</v>
      </c>
      <c r="D68">
        <v>1158</v>
      </c>
      <c r="E68">
        <v>774</v>
      </c>
      <c r="F68">
        <v>66.239000000000004</v>
      </c>
      <c r="G68">
        <v>190.255</v>
      </c>
      <c r="I68" s="1">
        <f t="shared" ref="I68:I79" si="3">GEOMEAN(C68,G68)</f>
        <v>213.78985050745507</v>
      </c>
      <c r="P68" s="5" t="str">
        <f t="shared" ref="P68:P79" si="4">IF(I68&gt;$O$3,"outlier","")</f>
        <v/>
      </c>
      <c r="Q68" s="5" t="str">
        <f t="shared" ref="Q68:Q79" si="5">IF(I68&lt;$N$3,"outlier","")</f>
        <v/>
      </c>
    </row>
    <row r="69" spans="1:17" x14ac:dyDescent="0.35">
      <c r="A69" t="s">
        <v>120</v>
      </c>
      <c r="B69">
        <v>26422.133000000002</v>
      </c>
      <c r="C69">
        <v>224.81100000000001</v>
      </c>
      <c r="D69">
        <v>128</v>
      </c>
      <c r="E69">
        <v>1117</v>
      </c>
      <c r="F69">
        <v>22.809000000000001</v>
      </c>
      <c r="G69">
        <v>161.661</v>
      </c>
      <c r="I69" s="1">
        <f t="shared" si="3"/>
        <v>190.63884984703407</v>
      </c>
      <c r="P69" s="5" t="str">
        <f t="shared" si="4"/>
        <v/>
      </c>
      <c r="Q69" s="5" t="str">
        <f t="shared" si="5"/>
        <v/>
      </c>
    </row>
    <row r="70" spans="1:17" x14ac:dyDescent="0.35">
      <c r="A70" t="s">
        <v>121</v>
      </c>
      <c r="B70">
        <v>39984.002</v>
      </c>
      <c r="C70">
        <v>265.46899999999999</v>
      </c>
      <c r="D70">
        <v>881</v>
      </c>
      <c r="E70">
        <v>631</v>
      </c>
      <c r="F70">
        <v>16.3</v>
      </c>
      <c r="G70">
        <v>206.499</v>
      </c>
      <c r="I70" s="1">
        <f t="shared" si="3"/>
        <v>234.13475400076766</v>
      </c>
      <c r="P70" s="5" t="str">
        <f t="shared" si="4"/>
        <v/>
      </c>
      <c r="Q70" s="5" t="str">
        <f t="shared" si="5"/>
        <v/>
      </c>
    </row>
    <row r="71" spans="1:17" x14ac:dyDescent="0.35">
      <c r="A71" t="s">
        <v>122</v>
      </c>
      <c r="B71">
        <v>18635.98</v>
      </c>
      <c r="C71">
        <v>212.691</v>
      </c>
      <c r="D71">
        <v>2077</v>
      </c>
      <c r="E71">
        <v>209</v>
      </c>
      <c r="F71">
        <v>139.059</v>
      </c>
      <c r="G71">
        <v>132.61799999999999</v>
      </c>
      <c r="I71" s="1">
        <f t="shared" si="3"/>
        <v>167.94837015583093</v>
      </c>
      <c r="P71" s="5" t="str">
        <f t="shared" si="4"/>
        <v/>
      </c>
      <c r="Q71" s="5" t="str">
        <f t="shared" si="5"/>
        <v/>
      </c>
    </row>
    <row r="72" spans="1:17" x14ac:dyDescent="0.35">
      <c r="A72" t="s">
        <v>123</v>
      </c>
      <c r="B72">
        <v>23451.179</v>
      </c>
      <c r="C72">
        <v>174.30099999999999</v>
      </c>
      <c r="D72">
        <v>232.179</v>
      </c>
      <c r="E72">
        <v>299.53800000000001</v>
      </c>
      <c r="F72">
        <v>0</v>
      </c>
      <c r="G72">
        <v>171.30699999999999</v>
      </c>
      <c r="I72" s="1">
        <f t="shared" si="3"/>
        <v>172.79751562739551</v>
      </c>
      <c r="P72" s="5" t="str">
        <f t="shared" si="4"/>
        <v/>
      </c>
      <c r="Q72" s="5" t="str">
        <f t="shared" si="5"/>
        <v/>
      </c>
    </row>
    <row r="73" spans="1:17" x14ac:dyDescent="0.35">
      <c r="A73" t="s">
        <v>124</v>
      </c>
      <c r="B73">
        <v>12981.089</v>
      </c>
      <c r="C73">
        <v>135.38200000000001</v>
      </c>
      <c r="D73">
        <v>579.61599999999999</v>
      </c>
      <c r="E73">
        <v>170.309</v>
      </c>
      <c r="F73">
        <v>90</v>
      </c>
      <c r="G73">
        <v>122.077</v>
      </c>
      <c r="I73" s="1">
        <f t="shared" si="3"/>
        <v>128.55749069579727</v>
      </c>
      <c r="P73" s="5" t="str">
        <f t="shared" si="4"/>
        <v/>
      </c>
      <c r="Q73" s="5" t="str">
        <f t="shared" si="5"/>
        <v/>
      </c>
    </row>
    <row r="74" spans="1:17" x14ac:dyDescent="0.35">
      <c r="A74" t="s">
        <v>125</v>
      </c>
      <c r="B74">
        <v>32421.242999999999</v>
      </c>
      <c r="C74">
        <v>284.899</v>
      </c>
      <c r="D74">
        <v>1455</v>
      </c>
      <c r="E74">
        <v>1228</v>
      </c>
      <c r="F74">
        <v>50.828000000000003</v>
      </c>
      <c r="G74">
        <v>190.899</v>
      </c>
      <c r="I74" s="1">
        <f t="shared" si="3"/>
        <v>233.21006453624594</v>
      </c>
      <c r="P74" s="5" t="str">
        <f t="shared" si="4"/>
        <v/>
      </c>
      <c r="Q74" s="5" t="str">
        <f t="shared" si="5"/>
        <v/>
      </c>
    </row>
    <row r="75" spans="1:17" x14ac:dyDescent="0.35">
      <c r="A75" t="s">
        <v>126</v>
      </c>
      <c r="B75">
        <v>12897.218999999999</v>
      </c>
      <c r="C75">
        <v>165.553</v>
      </c>
      <c r="D75">
        <v>1530</v>
      </c>
      <c r="E75">
        <v>6</v>
      </c>
      <c r="F75">
        <v>121.35899999999999</v>
      </c>
      <c r="G75">
        <v>126.105</v>
      </c>
      <c r="I75" s="1">
        <f t="shared" si="3"/>
        <v>144.48896520149904</v>
      </c>
      <c r="P75" s="5" t="str">
        <f t="shared" si="4"/>
        <v/>
      </c>
      <c r="Q75" s="5" t="str">
        <f t="shared" si="5"/>
        <v/>
      </c>
    </row>
    <row r="76" spans="1:17" x14ac:dyDescent="0.35">
      <c r="A76" t="s">
        <v>127</v>
      </c>
      <c r="B76">
        <v>48327.478000000003</v>
      </c>
      <c r="C76">
        <v>347.62299999999999</v>
      </c>
      <c r="D76">
        <v>64</v>
      </c>
      <c r="E76">
        <v>35</v>
      </c>
      <c r="F76">
        <v>151.91499999999999</v>
      </c>
      <c r="G76">
        <v>192.04900000000001</v>
      </c>
      <c r="I76" s="1">
        <f t="shared" si="3"/>
        <v>258.38082267652914</v>
      </c>
      <c r="P76" s="5" t="str">
        <f t="shared" si="4"/>
        <v/>
      </c>
      <c r="Q76" s="5" t="str">
        <f t="shared" si="5"/>
        <v/>
      </c>
    </row>
    <row r="77" spans="1:17" x14ac:dyDescent="0.35">
      <c r="A77" t="s">
        <v>128</v>
      </c>
      <c r="B77">
        <v>13590.415999999999</v>
      </c>
      <c r="C77">
        <v>186.27500000000001</v>
      </c>
      <c r="D77">
        <v>483.98399999999998</v>
      </c>
      <c r="E77">
        <v>7.6509999999999998</v>
      </c>
      <c r="F77">
        <v>0</v>
      </c>
      <c r="G77">
        <v>166.31700000000001</v>
      </c>
      <c r="I77" s="1">
        <f t="shared" si="3"/>
        <v>176.01334942270714</v>
      </c>
      <c r="P77" s="5" t="str">
        <f t="shared" si="4"/>
        <v/>
      </c>
      <c r="Q77" s="5" t="str">
        <f t="shared" si="5"/>
        <v/>
      </c>
    </row>
    <row r="78" spans="1:17" x14ac:dyDescent="0.35">
      <c r="A78" t="s">
        <v>129</v>
      </c>
      <c r="B78">
        <v>32814.368000000002</v>
      </c>
      <c r="C78">
        <v>310.31599999999997</v>
      </c>
      <c r="D78">
        <v>768</v>
      </c>
      <c r="E78">
        <v>701</v>
      </c>
      <c r="F78">
        <v>153.10499999999999</v>
      </c>
      <c r="G78">
        <v>170.04</v>
      </c>
      <c r="I78" s="1">
        <f t="shared" si="3"/>
        <v>229.70879965730526</v>
      </c>
      <c r="P78" s="5" t="str">
        <f t="shared" si="4"/>
        <v/>
      </c>
      <c r="Q78" s="5" t="str">
        <f t="shared" si="5"/>
        <v/>
      </c>
    </row>
    <row r="79" spans="1:17" x14ac:dyDescent="0.35">
      <c r="A79" t="s">
        <v>130</v>
      </c>
      <c r="B79">
        <v>38886.504999999997</v>
      </c>
      <c r="C79">
        <v>375.98</v>
      </c>
      <c r="D79">
        <v>209</v>
      </c>
      <c r="E79">
        <v>535</v>
      </c>
      <c r="F79">
        <v>122.90300000000001</v>
      </c>
      <c r="G79">
        <v>165.4</v>
      </c>
      <c r="I79" s="1">
        <f t="shared" si="3"/>
        <v>249.37339874172628</v>
      </c>
      <c r="P79" s="5" t="str">
        <f t="shared" si="4"/>
        <v/>
      </c>
      <c r="Q79" s="5" t="str">
        <f t="shared" si="5"/>
        <v/>
      </c>
    </row>
    <row r="80" spans="1:17" x14ac:dyDescent="0.35">
      <c r="I80" s="1"/>
    </row>
  </sheetData>
  <mergeCells count="1">
    <mergeCell ref="M8:N8"/>
  </mergeCells>
  <pageMargins left="0.7" right="0.7" top="0.75" bottom="0.75" header="0.3" footer="0.3"/>
  <tableParts count="1"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60C32-1AE7-4EC5-B676-62CF580A71E2}">
  <sheetPr>
    <tabColor theme="4"/>
  </sheetPr>
  <dimension ref="A1:Q76"/>
  <sheetViews>
    <sheetView topLeftCell="A16" workbookViewId="0">
      <selection activeCell="I3" sqref="I3:I36"/>
    </sheetView>
  </sheetViews>
  <sheetFormatPr baseColWidth="10" defaultRowHeight="14.5" x14ac:dyDescent="0.35"/>
  <cols>
    <col min="1" max="4" width="10.7265625" bestFit="1" customWidth="1"/>
    <col min="5" max="6" width="11.26953125" bestFit="1" customWidth="1"/>
    <col min="7" max="7" width="10.7265625" bestFit="1" customWidth="1"/>
    <col min="14" max="14" width="12.26953125" customWidth="1"/>
    <col min="15" max="15" width="22.26953125" customWidth="1"/>
  </cols>
  <sheetData>
    <row r="1" spans="1:17" x14ac:dyDescent="0.3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</row>
    <row r="2" spans="1:17" ht="29" x14ac:dyDescent="0.3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I2" t="s">
        <v>90</v>
      </c>
      <c r="N2" s="5" t="s">
        <v>174</v>
      </c>
      <c r="O2" s="5" t="s">
        <v>175</v>
      </c>
      <c r="P2" s="5" t="s">
        <v>176</v>
      </c>
      <c r="Q2" s="5" t="s">
        <v>177</v>
      </c>
    </row>
    <row r="3" spans="1:17" x14ac:dyDescent="0.35">
      <c r="A3" t="s">
        <v>14</v>
      </c>
      <c r="B3">
        <v>34307.756000000001</v>
      </c>
      <c r="C3">
        <v>214.21700000000001</v>
      </c>
      <c r="D3">
        <v>576.95500000000004</v>
      </c>
      <c r="E3">
        <v>395.83499999999998</v>
      </c>
      <c r="F3">
        <v>90</v>
      </c>
      <c r="G3">
        <v>203.905</v>
      </c>
      <c r="I3" s="1">
        <f>GEOMEAN(C3,G3)</f>
        <v>208.99740999591359</v>
      </c>
      <c r="N3" s="5">
        <f>K6-2*L6</f>
        <v>111.28517061528824</v>
      </c>
      <c r="O3" s="14">
        <f>K6+2*L6</f>
        <v>319.11640933288163</v>
      </c>
      <c r="P3" s="5" t="str">
        <f>IF(I3&gt;$O$3,"outlier","")</f>
        <v/>
      </c>
      <c r="Q3" s="5" t="str">
        <f>IF(I3&lt;$N$3,"outlier","")</f>
        <v/>
      </c>
    </row>
    <row r="4" spans="1:17" x14ac:dyDescent="0.35">
      <c r="A4" t="s">
        <v>15</v>
      </c>
      <c r="B4">
        <v>19325.415000000001</v>
      </c>
      <c r="C4">
        <v>159.66499999999999</v>
      </c>
      <c r="D4">
        <v>299.20499999999998</v>
      </c>
      <c r="E4">
        <v>644.64599999999996</v>
      </c>
      <c r="F4">
        <v>90</v>
      </c>
      <c r="G4">
        <v>156.006</v>
      </c>
      <c r="I4" s="1">
        <f t="shared" ref="I4:I36" si="0">GEOMEAN(C4,G4)</f>
        <v>157.82489661013562</v>
      </c>
      <c r="N4" s="4"/>
      <c r="O4" s="4"/>
      <c r="P4" s="5" t="str">
        <f t="shared" ref="P4:P36" si="1">IF(I4&gt;$O$3,"outlier","")</f>
        <v/>
      </c>
      <c r="Q4" s="5" t="str">
        <f t="shared" ref="Q4:Q36" si="2">IF(I4&lt;$N$3,"outlier","")</f>
        <v/>
      </c>
    </row>
    <row r="5" spans="1:17" x14ac:dyDescent="0.35">
      <c r="A5" t="s">
        <v>16</v>
      </c>
      <c r="B5">
        <v>12986.732</v>
      </c>
      <c r="C5">
        <v>137.44</v>
      </c>
      <c r="D5">
        <v>797</v>
      </c>
      <c r="E5">
        <v>753</v>
      </c>
      <c r="F5">
        <v>150.892</v>
      </c>
      <c r="G5">
        <v>123.38</v>
      </c>
      <c r="I5" s="1">
        <f t="shared" si="0"/>
        <v>130.22037935745695</v>
      </c>
      <c r="K5" t="s">
        <v>91</v>
      </c>
      <c r="L5" t="s">
        <v>92</v>
      </c>
      <c r="N5" s="9"/>
      <c r="O5" s="9"/>
      <c r="P5" s="5" t="str">
        <f t="shared" si="1"/>
        <v/>
      </c>
      <c r="Q5" s="5" t="str">
        <f t="shared" si="2"/>
        <v/>
      </c>
    </row>
    <row r="6" spans="1:17" x14ac:dyDescent="0.35">
      <c r="A6" t="s">
        <v>17</v>
      </c>
      <c r="B6">
        <v>87496.351999999999</v>
      </c>
      <c r="C6">
        <v>387.51600000000002</v>
      </c>
      <c r="D6">
        <v>1318</v>
      </c>
      <c r="E6">
        <v>1897</v>
      </c>
      <c r="F6">
        <v>55.491</v>
      </c>
      <c r="G6">
        <v>297.74200000000002</v>
      </c>
      <c r="H6" s="2"/>
      <c r="I6" s="29">
        <f t="shared" si="0"/>
        <v>339.67600573487675</v>
      </c>
      <c r="J6" s="2"/>
      <c r="K6">
        <f>GEOMEAN(I3:I36)</f>
        <v>215.20078997408493</v>
      </c>
      <c r="L6">
        <f>STDEV(I3:I36)</f>
        <v>51.957809679398345</v>
      </c>
      <c r="M6" s="2"/>
      <c r="N6" s="30"/>
      <c r="O6" s="30"/>
      <c r="P6" s="12" t="str">
        <f t="shared" si="1"/>
        <v>outlier</v>
      </c>
      <c r="Q6" s="5" t="str">
        <f t="shared" si="2"/>
        <v/>
      </c>
    </row>
    <row r="7" spans="1:17" x14ac:dyDescent="0.35">
      <c r="A7" t="s">
        <v>18</v>
      </c>
      <c r="B7">
        <v>40210.826000000001</v>
      </c>
      <c r="C7">
        <v>295.58800000000002</v>
      </c>
      <c r="D7">
        <v>1891</v>
      </c>
      <c r="E7">
        <v>960</v>
      </c>
      <c r="F7">
        <v>63.752000000000002</v>
      </c>
      <c r="G7">
        <v>175.52699999999999</v>
      </c>
      <c r="I7" s="1">
        <f t="shared" si="0"/>
        <v>227.77988250940862</v>
      </c>
      <c r="P7" s="5" t="str">
        <f t="shared" si="1"/>
        <v/>
      </c>
      <c r="Q7" s="5" t="str">
        <f t="shared" si="2"/>
        <v/>
      </c>
    </row>
    <row r="8" spans="1:17" x14ac:dyDescent="0.35">
      <c r="A8" t="s">
        <v>19</v>
      </c>
      <c r="B8">
        <v>85875.941999999995</v>
      </c>
      <c r="C8">
        <v>339.23899999999998</v>
      </c>
      <c r="D8">
        <v>1015</v>
      </c>
      <c r="E8">
        <v>919</v>
      </c>
      <c r="F8">
        <v>60.771000000000001</v>
      </c>
      <c r="G8">
        <v>324.06200000000001</v>
      </c>
      <c r="H8" s="2"/>
      <c r="I8" s="29">
        <f t="shared" si="0"/>
        <v>331.56367234363898</v>
      </c>
      <c r="J8" s="2"/>
      <c r="K8" s="2"/>
      <c r="L8" s="2"/>
      <c r="M8" s="47" t="s">
        <v>178</v>
      </c>
      <c r="N8" s="47"/>
      <c r="O8" s="2"/>
      <c r="P8" s="12" t="str">
        <f t="shared" si="1"/>
        <v>outlier</v>
      </c>
      <c r="Q8" s="5" t="str">
        <f t="shared" si="2"/>
        <v/>
      </c>
    </row>
    <row r="9" spans="1:17" x14ac:dyDescent="0.35">
      <c r="A9" t="s">
        <v>20</v>
      </c>
      <c r="B9">
        <v>27309.401999999998</v>
      </c>
      <c r="C9">
        <v>238.6</v>
      </c>
      <c r="D9">
        <v>768</v>
      </c>
      <c r="E9">
        <v>1088</v>
      </c>
      <c r="F9">
        <v>138.95699999999999</v>
      </c>
      <c r="G9">
        <v>149.58799999999999</v>
      </c>
      <c r="I9" s="1">
        <f t="shared" si="0"/>
        <v>188.9224624019071</v>
      </c>
      <c r="M9" s="16" t="s">
        <v>100</v>
      </c>
      <c r="N9" s="16" t="s">
        <v>179</v>
      </c>
      <c r="P9" s="5" t="str">
        <f t="shared" si="1"/>
        <v/>
      </c>
      <c r="Q9" s="5" t="str">
        <f t="shared" si="2"/>
        <v/>
      </c>
    </row>
    <row r="10" spans="1:17" x14ac:dyDescent="0.35">
      <c r="A10" t="s">
        <v>21</v>
      </c>
      <c r="B10">
        <v>55572.462</v>
      </c>
      <c r="C10">
        <v>275.45600000000002</v>
      </c>
      <c r="D10">
        <v>1076</v>
      </c>
      <c r="E10">
        <v>1385</v>
      </c>
      <c r="F10">
        <v>85.914000000000001</v>
      </c>
      <c r="G10">
        <v>260.11</v>
      </c>
      <c r="I10" s="1">
        <f t="shared" si="0"/>
        <v>267.673047130263</v>
      </c>
      <c r="M10" s="16">
        <f>GEOMEAN(I3:I5,I7,I9:I24,I26:I36)</f>
        <v>206.02362966023512</v>
      </c>
      <c r="N10" s="16">
        <f>STDEV(I3:I5,I7,I9:I24,I26:I36)</f>
        <v>38.453293786439616</v>
      </c>
      <c r="P10" s="5" t="str">
        <f t="shared" si="1"/>
        <v/>
      </c>
      <c r="Q10" s="5" t="str">
        <f t="shared" si="2"/>
        <v/>
      </c>
    </row>
    <row r="11" spans="1:17" x14ac:dyDescent="0.35">
      <c r="A11" t="s">
        <v>22</v>
      </c>
      <c r="B11">
        <v>48632.086000000003</v>
      </c>
      <c r="C11">
        <v>280.14499999999998</v>
      </c>
      <c r="D11">
        <v>1251</v>
      </c>
      <c r="E11">
        <v>26</v>
      </c>
      <c r="F11">
        <v>132.59399999999999</v>
      </c>
      <c r="G11">
        <v>227.762</v>
      </c>
      <c r="I11" s="1">
        <f t="shared" si="0"/>
        <v>252.59925868854009</v>
      </c>
      <c r="P11" s="5" t="str">
        <f t="shared" si="1"/>
        <v/>
      </c>
      <c r="Q11" s="5" t="str">
        <f t="shared" si="2"/>
        <v/>
      </c>
    </row>
    <row r="12" spans="1:17" x14ac:dyDescent="0.35">
      <c r="A12" t="s">
        <v>23</v>
      </c>
      <c r="B12">
        <v>26672.634999999998</v>
      </c>
      <c r="C12">
        <v>247.68899999999999</v>
      </c>
      <c r="D12">
        <v>1306</v>
      </c>
      <c r="E12">
        <v>1492</v>
      </c>
      <c r="F12">
        <v>72.975999999999999</v>
      </c>
      <c r="G12">
        <v>133.71899999999999</v>
      </c>
      <c r="I12" s="1">
        <f t="shared" si="0"/>
        <v>181.99100359907905</v>
      </c>
      <c r="P12" s="5" t="str">
        <f t="shared" si="1"/>
        <v/>
      </c>
      <c r="Q12" s="5" t="str">
        <f t="shared" si="2"/>
        <v/>
      </c>
    </row>
    <row r="13" spans="1:17" x14ac:dyDescent="0.35">
      <c r="A13" t="s">
        <v>24</v>
      </c>
      <c r="B13">
        <v>25522.138999999999</v>
      </c>
      <c r="C13">
        <v>195.958</v>
      </c>
      <c r="D13">
        <v>721</v>
      </c>
      <c r="E13">
        <v>797</v>
      </c>
      <c r="F13">
        <v>149.387</v>
      </c>
      <c r="G13">
        <v>166.99799999999999</v>
      </c>
      <c r="I13" s="1">
        <f t="shared" si="0"/>
        <v>180.8994032162627</v>
      </c>
      <c r="P13" s="5" t="str">
        <f t="shared" si="1"/>
        <v/>
      </c>
      <c r="Q13" s="5" t="str">
        <f t="shared" si="2"/>
        <v/>
      </c>
    </row>
    <row r="14" spans="1:17" x14ac:dyDescent="0.35">
      <c r="A14" t="s">
        <v>25</v>
      </c>
      <c r="B14">
        <v>36066.141000000003</v>
      </c>
      <c r="C14">
        <v>276.887</v>
      </c>
      <c r="D14">
        <v>512</v>
      </c>
      <c r="E14">
        <v>1251</v>
      </c>
      <c r="F14">
        <v>150.01599999999999</v>
      </c>
      <c r="G14">
        <v>170.89400000000001</v>
      </c>
      <c r="I14" s="1">
        <f t="shared" si="0"/>
        <v>217.52776139610319</v>
      </c>
      <c r="P14" s="5" t="str">
        <f t="shared" si="1"/>
        <v/>
      </c>
      <c r="Q14" s="5" t="str">
        <f t="shared" si="2"/>
        <v/>
      </c>
    </row>
    <row r="15" spans="1:17" x14ac:dyDescent="0.35">
      <c r="A15" t="s">
        <v>26</v>
      </c>
      <c r="B15">
        <v>17542.134999999998</v>
      </c>
      <c r="C15">
        <v>173.45599999999999</v>
      </c>
      <c r="D15">
        <v>960</v>
      </c>
      <c r="E15">
        <v>401</v>
      </c>
      <c r="F15">
        <v>153.09100000000001</v>
      </c>
      <c r="G15">
        <v>138.14500000000001</v>
      </c>
      <c r="I15" s="1">
        <f t="shared" si="0"/>
        <v>154.79689635131578</v>
      </c>
      <c r="N15" s="1"/>
      <c r="P15" s="5" t="str">
        <f t="shared" si="1"/>
        <v/>
      </c>
      <c r="Q15" s="5" t="str">
        <f t="shared" si="2"/>
        <v/>
      </c>
    </row>
    <row r="16" spans="1:17" x14ac:dyDescent="0.35">
      <c r="A16" t="s">
        <v>27</v>
      </c>
      <c r="B16">
        <v>29075.974999999999</v>
      </c>
      <c r="C16">
        <v>195.589</v>
      </c>
      <c r="D16">
        <v>549.346</v>
      </c>
      <c r="E16">
        <v>201.244</v>
      </c>
      <c r="F16">
        <v>90</v>
      </c>
      <c r="G16">
        <v>189.26900000000001</v>
      </c>
      <c r="I16" s="1">
        <f t="shared" si="0"/>
        <v>192.4030520573933</v>
      </c>
      <c r="N16" s="1"/>
      <c r="P16" s="5" t="str">
        <f t="shared" si="1"/>
        <v/>
      </c>
      <c r="Q16" s="5" t="str">
        <f t="shared" si="2"/>
        <v/>
      </c>
    </row>
    <row r="17" spans="1:17" x14ac:dyDescent="0.35">
      <c r="A17" t="s">
        <v>28</v>
      </c>
      <c r="B17">
        <v>45614.883000000002</v>
      </c>
      <c r="C17">
        <v>242.15799999999999</v>
      </c>
      <c r="D17">
        <v>219.53899999999999</v>
      </c>
      <c r="E17">
        <v>281.57499999999999</v>
      </c>
      <c r="F17">
        <v>0</v>
      </c>
      <c r="G17">
        <v>239.83</v>
      </c>
      <c r="I17" s="1">
        <f t="shared" si="0"/>
        <v>240.99118892606842</v>
      </c>
      <c r="N17" s="1"/>
      <c r="P17" s="5" t="str">
        <f t="shared" si="1"/>
        <v/>
      </c>
      <c r="Q17" s="5" t="str">
        <f t="shared" si="2"/>
        <v/>
      </c>
    </row>
    <row r="18" spans="1:17" x14ac:dyDescent="0.35">
      <c r="A18" t="s">
        <v>29</v>
      </c>
      <c r="B18">
        <v>49810.686999999998</v>
      </c>
      <c r="C18">
        <v>279.49200000000002</v>
      </c>
      <c r="D18">
        <v>0</v>
      </c>
      <c r="E18">
        <v>1527</v>
      </c>
      <c r="F18">
        <v>23.422000000000001</v>
      </c>
      <c r="G18">
        <v>234.69900000000001</v>
      </c>
      <c r="I18" s="1">
        <f t="shared" si="0"/>
        <v>256.11812295891912</v>
      </c>
      <c r="N18" s="1"/>
      <c r="P18" s="5" t="str">
        <f t="shared" si="1"/>
        <v/>
      </c>
      <c r="Q18" s="5" t="str">
        <f t="shared" si="2"/>
        <v/>
      </c>
    </row>
    <row r="19" spans="1:17" x14ac:dyDescent="0.35">
      <c r="A19" t="s">
        <v>30</v>
      </c>
      <c r="B19">
        <v>34543.321000000004</v>
      </c>
      <c r="C19">
        <v>258.04000000000002</v>
      </c>
      <c r="D19">
        <v>1181</v>
      </c>
      <c r="E19">
        <v>506</v>
      </c>
      <c r="F19">
        <v>3.8439999999999999</v>
      </c>
      <c r="G19">
        <v>177.25899999999999</v>
      </c>
      <c r="I19" s="1">
        <f t="shared" si="0"/>
        <v>213.86891396367076</v>
      </c>
      <c r="N19" s="1"/>
      <c r="P19" s="5" t="str">
        <f t="shared" si="1"/>
        <v/>
      </c>
      <c r="Q19" s="5" t="str">
        <f t="shared" si="2"/>
        <v/>
      </c>
    </row>
    <row r="20" spans="1:17" x14ac:dyDescent="0.35">
      <c r="A20" t="s">
        <v>31</v>
      </c>
      <c r="B20">
        <v>48484.595000000001</v>
      </c>
      <c r="C20">
        <v>268.42</v>
      </c>
      <c r="D20">
        <v>439</v>
      </c>
      <c r="E20">
        <v>1379</v>
      </c>
      <c r="F20">
        <v>55.246000000000002</v>
      </c>
      <c r="G20">
        <v>234.86600000000001</v>
      </c>
      <c r="I20" s="1">
        <f t="shared" si="0"/>
        <v>251.08311715445944</v>
      </c>
      <c r="N20" s="1"/>
      <c r="P20" s="5" t="str">
        <f t="shared" si="1"/>
        <v/>
      </c>
      <c r="Q20" s="5" t="str">
        <f t="shared" si="2"/>
        <v/>
      </c>
    </row>
    <row r="21" spans="1:17" x14ac:dyDescent="0.35">
      <c r="A21" t="s">
        <v>32</v>
      </c>
      <c r="B21">
        <v>53485.569000000003</v>
      </c>
      <c r="C21">
        <v>358.08499999999998</v>
      </c>
      <c r="D21">
        <v>1495</v>
      </c>
      <c r="E21">
        <v>762</v>
      </c>
      <c r="F21">
        <v>8.3859999999999992</v>
      </c>
      <c r="G21">
        <v>183.88499999999999</v>
      </c>
      <c r="I21" s="1">
        <f t="shared" si="0"/>
        <v>256.60565119459079</v>
      </c>
      <c r="N21" s="1"/>
      <c r="P21" s="5" t="str">
        <f t="shared" si="1"/>
        <v/>
      </c>
      <c r="Q21" s="5" t="str">
        <f t="shared" si="2"/>
        <v/>
      </c>
    </row>
    <row r="22" spans="1:17" x14ac:dyDescent="0.35">
      <c r="A22" t="s">
        <v>33</v>
      </c>
      <c r="B22">
        <v>33514.203999999998</v>
      </c>
      <c r="C22">
        <v>208.22900000000001</v>
      </c>
      <c r="D22">
        <v>315.33800000000002</v>
      </c>
      <c r="E22">
        <v>410.471</v>
      </c>
      <c r="F22">
        <v>90</v>
      </c>
      <c r="G22">
        <v>204.90299999999999</v>
      </c>
      <c r="I22" s="1">
        <f t="shared" si="0"/>
        <v>206.55930573808578</v>
      </c>
      <c r="N22" s="1"/>
      <c r="P22" s="5" t="str">
        <f t="shared" si="1"/>
        <v/>
      </c>
      <c r="Q22" s="5" t="str">
        <f t="shared" si="2"/>
        <v/>
      </c>
    </row>
    <row r="23" spans="1:17" x14ac:dyDescent="0.35">
      <c r="A23" t="s">
        <v>34</v>
      </c>
      <c r="B23">
        <v>10223.24</v>
      </c>
      <c r="C23">
        <v>115.092</v>
      </c>
      <c r="D23">
        <v>361.90699999999998</v>
      </c>
      <c r="E23">
        <v>471.67599999999999</v>
      </c>
      <c r="F23">
        <v>0</v>
      </c>
      <c r="G23">
        <v>113.096</v>
      </c>
      <c r="I23" s="1">
        <f t="shared" si="0"/>
        <v>114.08963507698672</v>
      </c>
      <c r="N23" s="1"/>
      <c r="P23" s="5" t="str">
        <f t="shared" si="1"/>
        <v/>
      </c>
      <c r="Q23" s="5" t="str">
        <f t="shared" si="2"/>
        <v/>
      </c>
    </row>
    <row r="24" spans="1:17" x14ac:dyDescent="0.35">
      <c r="A24" t="s">
        <v>35</v>
      </c>
      <c r="B24">
        <v>41490.889000000003</v>
      </c>
      <c r="C24">
        <v>232.179</v>
      </c>
      <c r="D24">
        <v>443.73500000000001</v>
      </c>
      <c r="E24">
        <v>276.75200000000001</v>
      </c>
      <c r="F24">
        <v>90</v>
      </c>
      <c r="G24">
        <v>227.52199999999999</v>
      </c>
      <c r="I24" s="1">
        <f t="shared" si="0"/>
        <v>229.83870526523594</v>
      </c>
      <c r="N24" s="1"/>
      <c r="P24" s="5" t="str">
        <f t="shared" si="1"/>
        <v/>
      </c>
      <c r="Q24" s="5" t="str">
        <f t="shared" si="2"/>
        <v/>
      </c>
    </row>
    <row r="25" spans="1:17" x14ac:dyDescent="0.35">
      <c r="A25" t="s">
        <v>36</v>
      </c>
      <c r="B25">
        <v>90172.323000000004</v>
      </c>
      <c r="C25">
        <v>349.077</v>
      </c>
      <c r="D25">
        <v>623</v>
      </c>
      <c r="E25">
        <v>1071</v>
      </c>
      <c r="F25">
        <v>64.728999999999999</v>
      </c>
      <c r="G25">
        <v>334.45800000000003</v>
      </c>
      <c r="H25" s="2"/>
      <c r="I25" s="29">
        <f t="shared" si="0"/>
        <v>341.68932565416787</v>
      </c>
      <c r="J25" s="2"/>
      <c r="K25" s="2"/>
      <c r="L25" s="2"/>
      <c r="M25" s="2"/>
      <c r="N25" s="29"/>
      <c r="O25" s="2"/>
      <c r="P25" s="12" t="str">
        <f t="shared" si="1"/>
        <v>outlier</v>
      </c>
      <c r="Q25" s="5" t="str">
        <f t="shared" si="2"/>
        <v/>
      </c>
    </row>
    <row r="26" spans="1:17" x14ac:dyDescent="0.35">
      <c r="A26" t="s">
        <v>37</v>
      </c>
      <c r="B26">
        <v>55858.813000000002</v>
      </c>
      <c r="C26">
        <v>288.39299999999997</v>
      </c>
      <c r="D26">
        <v>250</v>
      </c>
      <c r="E26">
        <v>1199</v>
      </c>
      <c r="F26">
        <v>146.38300000000001</v>
      </c>
      <c r="G26">
        <v>250.35599999999999</v>
      </c>
      <c r="I26" s="1">
        <f t="shared" si="0"/>
        <v>268.7022848953838</v>
      </c>
      <c r="N26" s="1"/>
      <c r="P26" s="5" t="str">
        <f t="shared" si="1"/>
        <v/>
      </c>
      <c r="Q26" s="5" t="str">
        <f t="shared" si="2"/>
        <v/>
      </c>
    </row>
    <row r="27" spans="1:17" x14ac:dyDescent="0.35">
      <c r="A27" t="s">
        <v>38</v>
      </c>
      <c r="B27">
        <v>33339.826000000001</v>
      </c>
      <c r="C27">
        <v>216.85</v>
      </c>
      <c r="D27">
        <v>2135</v>
      </c>
      <c r="E27">
        <v>593</v>
      </c>
      <c r="F27">
        <v>107.129</v>
      </c>
      <c r="G27">
        <v>205.107</v>
      </c>
      <c r="I27" s="1">
        <f t="shared" si="0"/>
        <v>210.89678269238723</v>
      </c>
      <c r="N27" s="1"/>
      <c r="P27" s="5" t="str">
        <f t="shared" si="1"/>
        <v/>
      </c>
      <c r="Q27" s="5" t="str">
        <f t="shared" si="2"/>
        <v/>
      </c>
    </row>
    <row r="28" spans="1:17" x14ac:dyDescent="0.35">
      <c r="A28" t="s">
        <v>39</v>
      </c>
      <c r="B28">
        <v>38918.813999999998</v>
      </c>
      <c r="C28">
        <v>269.75900000000001</v>
      </c>
      <c r="D28">
        <v>500</v>
      </c>
      <c r="E28">
        <v>1711</v>
      </c>
      <c r="F28">
        <v>15.887</v>
      </c>
      <c r="G28">
        <v>184.27099999999999</v>
      </c>
      <c r="I28" s="1">
        <f t="shared" si="0"/>
        <v>222.9546157606969</v>
      </c>
      <c r="N28" s="1"/>
      <c r="P28" s="5" t="str">
        <f t="shared" si="1"/>
        <v/>
      </c>
      <c r="Q28" s="5" t="str">
        <f t="shared" si="2"/>
        <v/>
      </c>
    </row>
    <row r="29" spans="1:17" x14ac:dyDescent="0.35">
      <c r="A29" t="s">
        <v>40</v>
      </c>
      <c r="B29">
        <v>38431.972000000002</v>
      </c>
      <c r="C29">
        <v>251.96600000000001</v>
      </c>
      <c r="D29">
        <v>209</v>
      </c>
      <c r="E29">
        <v>820</v>
      </c>
      <c r="F29">
        <v>133.77000000000001</v>
      </c>
      <c r="G29">
        <v>204.137</v>
      </c>
      <c r="I29" s="1">
        <f t="shared" si="0"/>
        <v>226.79414309456936</v>
      </c>
      <c r="N29" s="1"/>
      <c r="P29" s="5" t="str">
        <f t="shared" si="1"/>
        <v/>
      </c>
      <c r="Q29" s="5" t="str">
        <f t="shared" si="2"/>
        <v/>
      </c>
    </row>
    <row r="30" spans="1:17" x14ac:dyDescent="0.35">
      <c r="A30" t="s">
        <v>41</v>
      </c>
      <c r="B30">
        <v>37414.915000000001</v>
      </c>
      <c r="C30">
        <v>236.185</v>
      </c>
      <c r="D30">
        <v>1853</v>
      </c>
      <c r="E30">
        <v>6</v>
      </c>
      <c r="F30">
        <v>106.444</v>
      </c>
      <c r="G30">
        <v>212.333</v>
      </c>
      <c r="I30" s="1">
        <f t="shared" si="0"/>
        <v>223.94166562969028</v>
      </c>
      <c r="N30" s="1"/>
      <c r="P30" s="5" t="str">
        <f t="shared" si="1"/>
        <v/>
      </c>
      <c r="Q30" s="5" t="str">
        <f t="shared" si="2"/>
        <v/>
      </c>
    </row>
    <row r="31" spans="1:17" x14ac:dyDescent="0.35">
      <c r="A31" t="s">
        <v>72</v>
      </c>
      <c r="B31">
        <v>30402.398000000001</v>
      </c>
      <c r="C31">
        <v>198.25</v>
      </c>
      <c r="D31">
        <v>398.82900000000001</v>
      </c>
      <c r="E31">
        <v>282.57299999999998</v>
      </c>
      <c r="F31">
        <v>0</v>
      </c>
      <c r="G31">
        <v>195.25700000000001</v>
      </c>
      <c r="I31" s="1">
        <f t="shared" si="0"/>
        <v>196.74780875526923</v>
      </c>
      <c r="N31" s="1"/>
      <c r="P31" s="5" t="str">
        <f t="shared" si="1"/>
        <v/>
      </c>
      <c r="Q31" s="5" t="str">
        <f t="shared" si="2"/>
        <v/>
      </c>
    </row>
    <row r="32" spans="1:17" x14ac:dyDescent="0.35">
      <c r="A32" t="s">
        <v>73</v>
      </c>
      <c r="B32">
        <v>23320.174999999999</v>
      </c>
      <c r="C32">
        <v>172.30500000000001</v>
      </c>
      <c r="D32">
        <v>229.185</v>
      </c>
      <c r="E32">
        <v>241.82499999999999</v>
      </c>
      <c r="F32">
        <v>0</v>
      </c>
      <c r="G32">
        <v>172.30500000000001</v>
      </c>
      <c r="I32" s="1">
        <f t="shared" si="0"/>
        <v>172.30500000000001</v>
      </c>
      <c r="N32" s="1"/>
      <c r="P32" s="5" t="str">
        <f t="shared" si="1"/>
        <v/>
      </c>
      <c r="Q32" s="5" t="str">
        <f t="shared" si="2"/>
        <v/>
      </c>
    </row>
    <row r="33" spans="1:17" x14ac:dyDescent="0.35">
      <c r="A33" t="s">
        <v>74</v>
      </c>
      <c r="B33">
        <v>32226.727999999999</v>
      </c>
      <c r="C33">
        <v>204.90299999999999</v>
      </c>
      <c r="D33">
        <v>399.827</v>
      </c>
      <c r="E33">
        <v>163.989</v>
      </c>
      <c r="F33">
        <v>0</v>
      </c>
      <c r="G33">
        <v>200.24600000000001</v>
      </c>
      <c r="I33" s="1">
        <f t="shared" si="0"/>
        <v>202.56111704372091</v>
      </c>
      <c r="N33" s="1"/>
      <c r="P33" s="5" t="str">
        <f t="shared" si="1"/>
        <v/>
      </c>
      <c r="Q33" s="5" t="str">
        <f t="shared" si="2"/>
        <v/>
      </c>
    </row>
    <row r="34" spans="1:17" x14ac:dyDescent="0.35">
      <c r="A34" t="s">
        <v>75</v>
      </c>
      <c r="B34">
        <v>28243.474999999999</v>
      </c>
      <c r="C34">
        <v>212.554</v>
      </c>
      <c r="D34">
        <v>54.552</v>
      </c>
      <c r="E34">
        <v>382.863</v>
      </c>
      <c r="F34">
        <v>90</v>
      </c>
      <c r="G34">
        <v>206.23400000000001</v>
      </c>
      <c r="I34" s="1">
        <f t="shared" si="0"/>
        <v>209.37015459706762</v>
      </c>
      <c r="N34" s="1"/>
      <c r="P34" s="5" t="str">
        <f t="shared" si="1"/>
        <v/>
      </c>
      <c r="Q34" s="5" t="str">
        <f t="shared" si="2"/>
        <v/>
      </c>
    </row>
    <row r="35" spans="1:17" x14ac:dyDescent="0.35">
      <c r="A35" t="s">
        <v>76</v>
      </c>
      <c r="B35">
        <v>46343.817999999999</v>
      </c>
      <c r="C35">
        <v>309.267</v>
      </c>
      <c r="D35">
        <v>1868</v>
      </c>
      <c r="E35">
        <v>797</v>
      </c>
      <c r="F35">
        <v>57.027999999999999</v>
      </c>
      <c r="G35">
        <v>202.46700000000001</v>
      </c>
      <c r="I35" s="1">
        <f t="shared" si="0"/>
        <v>250.23261515837621</v>
      </c>
      <c r="N35" s="1"/>
      <c r="P35" s="5" t="str">
        <f t="shared" si="1"/>
        <v/>
      </c>
      <c r="Q35" s="5" t="str">
        <f t="shared" si="2"/>
        <v/>
      </c>
    </row>
    <row r="36" spans="1:17" x14ac:dyDescent="0.35">
      <c r="A36" t="s">
        <v>77</v>
      </c>
      <c r="B36">
        <v>25373.984</v>
      </c>
      <c r="C36">
        <v>250.21600000000001</v>
      </c>
      <c r="D36">
        <v>588</v>
      </c>
      <c r="E36">
        <v>314</v>
      </c>
      <c r="F36">
        <v>159.37299999999999</v>
      </c>
      <c r="G36">
        <v>144.364</v>
      </c>
      <c r="I36" s="1">
        <f t="shared" si="0"/>
        <v>190.05836636149434</v>
      </c>
      <c r="N36" s="1"/>
      <c r="P36" s="5" t="str">
        <f t="shared" si="1"/>
        <v/>
      </c>
      <c r="Q36" s="5" t="str">
        <f t="shared" si="2"/>
        <v/>
      </c>
    </row>
    <row r="39" spans="1:17" x14ac:dyDescent="0.35">
      <c r="A39" s="19"/>
      <c r="B39" s="49" t="s">
        <v>182</v>
      </c>
      <c r="C39" s="49"/>
      <c r="D39" s="49"/>
      <c r="E39" s="49"/>
      <c r="F39" s="49"/>
      <c r="G39" s="49"/>
      <c r="H39" s="20"/>
    </row>
    <row r="40" spans="1:17" x14ac:dyDescent="0.35">
      <c r="A40" s="21"/>
      <c r="H40" s="22"/>
    </row>
    <row r="41" spans="1:17" x14ac:dyDescent="0.35">
      <c r="A41" s="21"/>
      <c r="H41" s="22"/>
    </row>
    <row r="42" spans="1:17" ht="29" x14ac:dyDescent="0.35">
      <c r="A42" s="21"/>
      <c r="C42" t="s">
        <v>90</v>
      </c>
      <c r="E42" s="26" t="s">
        <v>168</v>
      </c>
      <c r="F42" s="26" t="s">
        <v>167</v>
      </c>
      <c r="G42" s="26" t="s">
        <v>169</v>
      </c>
      <c r="H42" s="22"/>
    </row>
    <row r="43" spans="1:17" x14ac:dyDescent="0.35">
      <c r="A43" s="21"/>
      <c r="C43">
        <v>208.99740999591359</v>
      </c>
      <c r="E43" s="26">
        <f>ABS(C43-$K$6)</f>
        <v>6.2033799781713412</v>
      </c>
      <c r="F43" s="26">
        <f>E43/$L$6</f>
        <v>0.11939263830497895</v>
      </c>
      <c r="G43" s="26" t="str">
        <f>IF(F43&gt;$B$47,"outlier","")</f>
        <v/>
      </c>
      <c r="H43" s="22"/>
    </row>
    <row r="44" spans="1:17" x14ac:dyDescent="0.35">
      <c r="A44" s="21"/>
      <c r="C44">
        <v>157.82489661013562</v>
      </c>
      <c r="E44" s="26">
        <f t="shared" ref="E44:E76" si="3">ABS(C44-$K$6)</f>
        <v>57.375893363949302</v>
      </c>
      <c r="F44" s="26">
        <f t="shared" ref="F44:F76" si="4">E44/$L$6</f>
        <v>1.1042785236325938</v>
      </c>
      <c r="G44" s="26" t="str">
        <f t="shared" ref="G44:G76" si="5">IF(F44&gt;$B$47,"outlier","")</f>
        <v/>
      </c>
      <c r="H44" s="22"/>
    </row>
    <row r="45" spans="1:17" x14ac:dyDescent="0.35">
      <c r="A45" s="21"/>
      <c r="B45" s="7"/>
      <c r="C45" s="32">
        <v>130.22037935745695</v>
      </c>
      <c r="D45" s="7"/>
      <c r="E45" s="26">
        <f t="shared" si="3"/>
        <v>84.980410616627978</v>
      </c>
      <c r="F45" s="26">
        <f t="shared" si="4"/>
        <v>1.6355656857167968</v>
      </c>
      <c r="G45" s="26" t="str">
        <f t="shared" si="5"/>
        <v/>
      </c>
      <c r="H45" s="22"/>
    </row>
    <row r="46" spans="1:17" x14ac:dyDescent="0.35">
      <c r="A46" t="s">
        <v>170</v>
      </c>
      <c r="B46">
        <f>COUNT(I:I)</f>
        <v>34</v>
      </c>
      <c r="C46">
        <v>339.67600573487675</v>
      </c>
      <c r="E46" s="26">
        <f t="shared" si="3"/>
        <v>124.47521576079183</v>
      </c>
      <c r="F46" s="26">
        <f t="shared" si="4"/>
        <v>2.3956979042969007</v>
      </c>
      <c r="G46" s="26" t="str">
        <f t="shared" si="5"/>
        <v/>
      </c>
      <c r="H46" s="22"/>
    </row>
    <row r="47" spans="1:17" x14ac:dyDescent="0.35">
      <c r="A47" t="s">
        <v>171</v>
      </c>
      <c r="B47">
        <v>2.4</v>
      </c>
      <c r="C47">
        <v>227.77988250940862</v>
      </c>
      <c r="E47" s="26">
        <f t="shared" si="3"/>
        <v>12.579092535323696</v>
      </c>
      <c r="F47" s="26">
        <f t="shared" si="4"/>
        <v>0.24210205574372776</v>
      </c>
      <c r="G47" s="26" t="str">
        <f t="shared" si="5"/>
        <v/>
      </c>
      <c r="H47" s="22"/>
    </row>
    <row r="48" spans="1:17" x14ac:dyDescent="0.35">
      <c r="C48">
        <v>331.56367234363898</v>
      </c>
      <c r="E48" s="26">
        <f t="shared" si="3"/>
        <v>116.36288236955406</v>
      </c>
      <c r="F48" s="26">
        <f t="shared" si="4"/>
        <v>2.2395648139820028</v>
      </c>
      <c r="G48" s="26" t="str">
        <f t="shared" si="5"/>
        <v/>
      </c>
      <c r="H48" s="22"/>
    </row>
    <row r="49" spans="1:8" x14ac:dyDescent="0.35">
      <c r="A49" s="21"/>
      <c r="C49">
        <v>188.9224624019071</v>
      </c>
      <c r="E49" s="26">
        <f t="shared" si="3"/>
        <v>26.27832757217783</v>
      </c>
      <c r="F49" s="26">
        <f t="shared" si="4"/>
        <v>0.50576280513605598</v>
      </c>
      <c r="G49" s="26" t="str">
        <f t="shared" si="5"/>
        <v/>
      </c>
      <c r="H49" s="22"/>
    </row>
    <row r="50" spans="1:8" x14ac:dyDescent="0.35">
      <c r="A50" s="50" t="s">
        <v>178</v>
      </c>
      <c r="B50" s="50"/>
      <c r="C50">
        <v>267.673047130263</v>
      </c>
      <c r="E50" s="26">
        <f t="shared" si="3"/>
        <v>52.472257156178074</v>
      </c>
      <c r="F50" s="26">
        <f t="shared" si="4"/>
        <v>1.0099012541127905</v>
      </c>
      <c r="G50" s="26" t="str">
        <f t="shared" si="5"/>
        <v/>
      </c>
      <c r="H50" s="22"/>
    </row>
    <row r="51" spans="1:8" x14ac:dyDescent="0.35">
      <c r="A51" s="27" t="s">
        <v>100</v>
      </c>
      <c r="B51" s="28" t="s">
        <v>179</v>
      </c>
      <c r="C51">
        <v>252.59925868854009</v>
      </c>
      <c r="E51" s="26">
        <f t="shared" si="3"/>
        <v>37.398468714455163</v>
      </c>
      <c r="F51" s="26">
        <f t="shared" si="4"/>
        <v>0.71978532092133074</v>
      </c>
      <c r="G51" s="26" t="str">
        <f t="shared" si="5"/>
        <v/>
      </c>
      <c r="H51" s="22"/>
    </row>
    <row r="52" spans="1:8" x14ac:dyDescent="0.35">
      <c r="A52" s="27">
        <f>GEOMEAN(C43,C45:C48)</f>
        <v>233.77249242875794</v>
      </c>
      <c r="B52" s="28">
        <f>STDEV(C43,C45:C48)</f>
        <v>88.301826415244491</v>
      </c>
      <c r="C52">
        <v>181.99100359907905</v>
      </c>
      <c r="E52" s="26">
        <f t="shared" si="3"/>
        <v>33.209786375005876</v>
      </c>
      <c r="F52" s="26">
        <f t="shared" si="4"/>
        <v>0.63916832868676143</v>
      </c>
      <c r="G52" s="26" t="str">
        <f t="shared" si="5"/>
        <v/>
      </c>
      <c r="H52" s="22"/>
    </row>
    <row r="53" spans="1:8" x14ac:dyDescent="0.35">
      <c r="A53" s="21"/>
      <c r="C53">
        <v>180.8994032162627</v>
      </c>
      <c r="E53" s="26">
        <f t="shared" si="3"/>
        <v>34.301386757822229</v>
      </c>
      <c r="F53" s="26">
        <f t="shared" si="4"/>
        <v>0.66017768973473456</v>
      </c>
      <c r="G53" s="26" t="str">
        <f t="shared" si="5"/>
        <v/>
      </c>
      <c r="H53" s="22"/>
    </row>
    <row r="54" spans="1:8" x14ac:dyDescent="0.35">
      <c r="A54" s="21"/>
      <c r="C54">
        <v>217.52776139610319</v>
      </c>
      <c r="E54" s="26">
        <f t="shared" si="3"/>
        <v>2.3269714220182607</v>
      </c>
      <c r="F54" s="26">
        <f t="shared" si="4"/>
        <v>4.4785787475966718E-2</v>
      </c>
      <c r="G54" s="26" t="str">
        <f t="shared" si="5"/>
        <v/>
      </c>
      <c r="H54" s="22"/>
    </row>
    <row r="55" spans="1:8" x14ac:dyDescent="0.35">
      <c r="A55" s="21"/>
      <c r="C55">
        <v>154.79689635131578</v>
      </c>
      <c r="E55" s="26">
        <f t="shared" si="3"/>
        <v>60.403893622769147</v>
      </c>
      <c r="F55" s="26">
        <f t="shared" si="4"/>
        <v>1.1625565818783876</v>
      </c>
      <c r="G55" s="26" t="str">
        <f t="shared" si="5"/>
        <v/>
      </c>
      <c r="H55" s="22"/>
    </row>
    <row r="56" spans="1:8" x14ac:dyDescent="0.35">
      <c r="A56" s="21"/>
      <c r="C56">
        <v>192.4030520573933</v>
      </c>
      <c r="E56" s="26">
        <f t="shared" si="3"/>
        <v>22.797737916691631</v>
      </c>
      <c r="F56" s="26">
        <f t="shared" si="4"/>
        <v>0.43877403719216251</v>
      </c>
      <c r="G56" s="26" t="str">
        <f t="shared" si="5"/>
        <v/>
      </c>
      <c r="H56" s="22"/>
    </row>
    <row r="57" spans="1:8" x14ac:dyDescent="0.35">
      <c r="A57" s="21"/>
      <c r="C57">
        <v>240.99118892606842</v>
      </c>
      <c r="E57" s="26">
        <f t="shared" si="3"/>
        <v>25.790398951983491</v>
      </c>
      <c r="F57" s="26">
        <f t="shared" si="4"/>
        <v>0.49637194314235256</v>
      </c>
      <c r="G57" s="26" t="str">
        <f t="shared" si="5"/>
        <v/>
      </c>
      <c r="H57" s="22"/>
    </row>
    <row r="58" spans="1:8" x14ac:dyDescent="0.35">
      <c r="A58" s="21"/>
      <c r="C58">
        <v>256.11812295891912</v>
      </c>
      <c r="E58" s="26">
        <f t="shared" si="3"/>
        <v>40.917332984834189</v>
      </c>
      <c r="F58" s="26">
        <f t="shared" si="4"/>
        <v>0.7875107368326616</v>
      </c>
      <c r="G58" s="26" t="str">
        <f t="shared" si="5"/>
        <v/>
      </c>
      <c r="H58" s="22"/>
    </row>
    <row r="59" spans="1:8" x14ac:dyDescent="0.35">
      <c r="A59" s="21"/>
      <c r="C59">
        <v>213.86891396367076</v>
      </c>
      <c r="E59" s="26">
        <f t="shared" si="3"/>
        <v>1.3318760104141631</v>
      </c>
      <c r="F59" s="26">
        <f t="shared" si="4"/>
        <v>2.5633798241927467E-2</v>
      </c>
      <c r="G59" s="26" t="str">
        <f t="shared" si="5"/>
        <v/>
      </c>
      <c r="H59" s="22"/>
    </row>
    <row r="60" spans="1:8" x14ac:dyDescent="0.35">
      <c r="A60" s="21"/>
      <c r="C60">
        <v>251.08311715445944</v>
      </c>
      <c r="E60" s="26">
        <f t="shared" si="3"/>
        <v>35.882327180374517</v>
      </c>
      <c r="F60" s="26">
        <f t="shared" si="4"/>
        <v>0.69060507750006495</v>
      </c>
      <c r="G60" s="26" t="str">
        <f t="shared" si="5"/>
        <v/>
      </c>
      <c r="H60" s="22"/>
    </row>
    <row r="61" spans="1:8" x14ac:dyDescent="0.35">
      <c r="A61" s="23"/>
      <c r="B61" s="24"/>
      <c r="C61" s="24">
        <v>256.60565119459079</v>
      </c>
      <c r="D61" s="24"/>
      <c r="E61" s="26">
        <f t="shared" si="3"/>
        <v>41.404861220505865</v>
      </c>
      <c r="F61" s="26">
        <f t="shared" si="4"/>
        <v>0.79689389287176204</v>
      </c>
      <c r="G61" s="26" t="str">
        <f t="shared" si="5"/>
        <v/>
      </c>
      <c r="H61" s="25"/>
    </row>
    <row r="62" spans="1:8" x14ac:dyDescent="0.35">
      <c r="C62">
        <v>206.55930573808578</v>
      </c>
      <c r="E62" s="26">
        <f t="shared" si="3"/>
        <v>8.6414842359991439</v>
      </c>
      <c r="F62" s="26">
        <f t="shared" si="4"/>
        <v>0.16631733110615624</v>
      </c>
      <c r="G62" s="26" t="str">
        <f t="shared" si="5"/>
        <v/>
      </c>
    </row>
    <row r="63" spans="1:8" x14ac:dyDescent="0.35">
      <c r="C63">
        <v>114.08963507698672</v>
      </c>
      <c r="E63" s="26">
        <f t="shared" si="3"/>
        <v>101.1111548970982</v>
      </c>
      <c r="F63" s="26">
        <f t="shared" si="4"/>
        <v>1.9460241977288262</v>
      </c>
      <c r="G63" s="26" t="str">
        <f t="shared" si="5"/>
        <v/>
      </c>
    </row>
    <row r="64" spans="1:8" x14ac:dyDescent="0.35">
      <c r="C64">
        <v>229.83870526523594</v>
      </c>
      <c r="E64" s="26">
        <f t="shared" si="3"/>
        <v>14.637915291151018</v>
      </c>
      <c r="F64" s="26">
        <f t="shared" si="4"/>
        <v>0.28172695079860266</v>
      </c>
      <c r="G64" s="26" t="str">
        <f t="shared" si="5"/>
        <v/>
      </c>
    </row>
    <row r="65" spans="2:7" x14ac:dyDescent="0.35">
      <c r="B65" s="2"/>
      <c r="C65" s="2">
        <v>341.68932565416787</v>
      </c>
      <c r="D65" s="2"/>
      <c r="E65" s="12">
        <f t="shared" si="3"/>
        <v>126.48853568008295</v>
      </c>
      <c r="F65" s="12">
        <f t="shared" si="4"/>
        <v>2.4344470342489548</v>
      </c>
      <c r="G65" s="12" t="str">
        <f t="shared" si="5"/>
        <v>outlier</v>
      </c>
    </row>
    <row r="66" spans="2:7" x14ac:dyDescent="0.35">
      <c r="C66">
        <v>268.7022848953838</v>
      </c>
      <c r="E66" s="26">
        <f t="shared" si="3"/>
        <v>53.501494921298871</v>
      </c>
      <c r="F66" s="26">
        <f t="shared" si="4"/>
        <v>1.0297103602216051</v>
      </c>
      <c r="G66" s="26" t="str">
        <f t="shared" si="5"/>
        <v/>
      </c>
    </row>
    <row r="67" spans="2:7" x14ac:dyDescent="0.35">
      <c r="C67">
        <v>210.89678269238723</v>
      </c>
      <c r="E67" s="26">
        <f t="shared" si="3"/>
        <v>4.3040072816976931</v>
      </c>
      <c r="F67" s="26">
        <f t="shared" si="4"/>
        <v>8.2836580453549483E-2</v>
      </c>
      <c r="G67" s="26" t="str">
        <f t="shared" si="5"/>
        <v/>
      </c>
    </row>
    <row r="68" spans="2:7" x14ac:dyDescent="0.35">
      <c r="C68">
        <v>222.9546157606969</v>
      </c>
      <c r="E68" s="26">
        <f t="shared" si="3"/>
        <v>7.7538257866119693</v>
      </c>
      <c r="F68" s="26">
        <f t="shared" si="4"/>
        <v>0.14923311499188194</v>
      </c>
      <c r="G68" s="26" t="str">
        <f t="shared" si="5"/>
        <v/>
      </c>
    </row>
    <row r="69" spans="2:7" x14ac:dyDescent="0.35">
      <c r="C69">
        <v>226.79414309456936</v>
      </c>
      <c r="E69" s="26">
        <f t="shared" si="3"/>
        <v>11.593353120484437</v>
      </c>
      <c r="F69" s="26">
        <f t="shared" si="4"/>
        <v>0.22313013562389039</v>
      </c>
      <c r="G69" s="26" t="str">
        <f t="shared" si="5"/>
        <v/>
      </c>
    </row>
    <row r="70" spans="2:7" x14ac:dyDescent="0.35">
      <c r="C70">
        <v>223.94166562969028</v>
      </c>
      <c r="E70" s="26">
        <f t="shared" si="3"/>
        <v>8.7408756556053504</v>
      </c>
      <c r="F70" s="26">
        <f t="shared" si="4"/>
        <v>0.16823025661667129</v>
      </c>
      <c r="G70" s="26" t="str">
        <f t="shared" si="5"/>
        <v/>
      </c>
    </row>
    <row r="71" spans="2:7" x14ac:dyDescent="0.35">
      <c r="C71">
        <v>196.74780875526923</v>
      </c>
      <c r="E71" s="26">
        <f t="shared" si="3"/>
        <v>18.452981218815694</v>
      </c>
      <c r="F71" s="26">
        <f t="shared" si="4"/>
        <v>0.35515317779325939</v>
      </c>
      <c r="G71" s="26" t="str">
        <f t="shared" si="5"/>
        <v/>
      </c>
    </row>
    <row r="72" spans="2:7" x14ac:dyDescent="0.35">
      <c r="C72">
        <v>172.30500000000001</v>
      </c>
      <c r="E72" s="26">
        <f t="shared" si="3"/>
        <v>42.89578997408492</v>
      </c>
      <c r="F72" s="26">
        <f t="shared" si="4"/>
        <v>0.82558888141686648</v>
      </c>
      <c r="G72" s="26" t="str">
        <f t="shared" si="5"/>
        <v/>
      </c>
    </row>
    <row r="73" spans="2:7" x14ac:dyDescent="0.35">
      <c r="C73">
        <v>202.56111704372091</v>
      </c>
      <c r="E73" s="26">
        <f t="shared" si="3"/>
        <v>12.639672930364014</v>
      </c>
      <c r="F73" s="26">
        <f t="shared" si="4"/>
        <v>0.2432680093398113</v>
      </c>
      <c r="G73" s="26" t="str">
        <f t="shared" si="5"/>
        <v/>
      </c>
    </row>
    <row r="74" spans="2:7" x14ac:dyDescent="0.35">
      <c r="C74">
        <v>209.37015459706762</v>
      </c>
      <c r="E74" s="26">
        <f t="shared" si="3"/>
        <v>5.8306353770173018</v>
      </c>
      <c r="F74" s="26">
        <f t="shared" si="4"/>
        <v>0.11221865226796102</v>
      </c>
      <c r="G74" s="26" t="str">
        <f t="shared" si="5"/>
        <v/>
      </c>
    </row>
    <row r="75" spans="2:7" x14ac:dyDescent="0.35">
      <c r="C75">
        <v>250.23261515837621</v>
      </c>
      <c r="E75" s="26">
        <f t="shared" si="3"/>
        <v>35.031825184291279</v>
      </c>
      <c r="F75" s="26">
        <f t="shared" si="4"/>
        <v>0.67423598878498636</v>
      </c>
      <c r="G75" s="26" t="str">
        <f t="shared" si="5"/>
        <v/>
      </c>
    </row>
    <row r="76" spans="2:7" x14ac:dyDescent="0.35">
      <c r="C76">
        <v>190.05836636149434</v>
      </c>
      <c r="E76" s="26">
        <f t="shared" si="3"/>
        <v>25.142423612590591</v>
      </c>
      <c r="F76" s="26">
        <f t="shared" si="4"/>
        <v>0.48390076040021657</v>
      </c>
      <c r="G76" s="26" t="str">
        <f t="shared" si="5"/>
        <v/>
      </c>
    </row>
  </sheetData>
  <mergeCells count="3">
    <mergeCell ref="M8:N8"/>
    <mergeCell ref="B39:G39"/>
    <mergeCell ref="A50:B50"/>
  </mergeCells>
  <pageMargins left="0.7" right="0.7" top="0.75" bottom="0.75" header="0.3" footer="0.3"/>
  <tableParts count="1"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50E8A-056D-4B1A-8C5C-4029C52A9062}">
  <sheetPr>
    <tabColor theme="4"/>
  </sheetPr>
  <dimension ref="A1:Q73"/>
  <sheetViews>
    <sheetView topLeftCell="A13" workbookViewId="0">
      <selection activeCell="I3" sqref="I3:I33"/>
    </sheetView>
  </sheetViews>
  <sheetFormatPr baseColWidth="10" defaultRowHeight="14.5" x14ac:dyDescent="0.35"/>
  <cols>
    <col min="1" max="4" width="10.7265625" bestFit="1" customWidth="1"/>
    <col min="5" max="6" width="11.26953125" bestFit="1" customWidth="1"/>
    <col min="7" max="7" width="10.7265625" bestFit="1" customWidth="1"/>
    <col min="14" max="15" width="11.26953125" bestFit="1" customWidth="1"/>
  </cols>
  <sheetData>
    <row r="1" spans="1:17" x14ac:dyDescent="0.3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</row>
    <row r="2" spans="1:17" ht="29" x14ac:dyDescent="0.3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I2" t="s">
        <v>90</v>
      </c>
      <c r="N2" s="5" t="s">
        <v>174</v>
      </c>
      <c r="O2" s="5" t="s">
        <v>175</v>
      </c>
      <c r="P2" s="5" t="s">
        <v>176</v>
      </c>
      <c r="Q2" s="5" t="s">
        <v>177</v>
      </c>
    </row>
    <row r="3" spans="1:17" x14ac:dyDescent="0.35">
      <c r="A3" t="s">
        <v>14</v>
      </c>
      <c r="B3">
        <v>25689.878000000001</v>
      </c>
      <c r="C3">
        <v>202.553</v>
      </c>
      <c r="D3">
        <v>468</v>
      </c>
      <c r="E3">
        <v>704</v>
      </c>
      <c r="F3">
        <v>130.93799999999999</v>
      </c>
      <c r="G3">
        <v>161.61699999999999</v>
      </c>
      <c r="I3" s="1">
        <f>GEOMEAN(C3,G3)</f>
        <v>180.93094870972183</v>
      </c>
      <c r="N3" s="5">
        <f>K6-2*L6</f>
        <v>112.10801305490332</v>
      </c>
      <c r="O3" s="14">
        <f>K6+2*L6</f>
        <v>331.18796443800812</v>
      </c>
      <c r="P3" s="5" t="str">
        <f>IF(I3&gt;$O$3,"outlier","")</f>
        <v/>
      </c>
      <c r="Q3" s="5" t="str">
        <f>IF(I3&lt;$N$3,"outlier","")</f>
        <v/>
      </c>
    </row>
    <row r="4" spans="1:17" x14ac:dyDescent="0.35">
      <c r="A4" t="s">
        <v>15</v>
      </c>
      <c r="B4">
        <v>88249.186000000002</v>
      </c>
      <c r="C4">
        <v>444.62599999999998</v>
      </c>
      <c r="D4">
        <v>44</v>
      </c>
      <c r="E4">
        <v>1751</v>
      </c>
      <c r="F4">
        <v>2.8730000000000002</v>
      </c>
      <c r="G4">
        <v>235.66800000000001</v>
      </c>
      <c r="I4" s="1">
        <f t="shared" ref="I4:I33" si="0">GEOMEAN(C4,G4)</f>
        <v>323.70375371317522</v>
      </c>
      <c r="N4" s="4"/>
      <c r="O4" s="4"/>
      <c r="P4" s="5" t="str">
        <f t="shared" ref="P4:P33" si="1">IF(I4&gt;$O$3,"outlier","")</f>
        <v/>
      </c>
      <c r="Q4" s="5" t="str">
        <f t="shared" ref="Q4:Q33" si="2">IF(I4&lt;$N$3,"outlier","")</f>
        <v/>
      </c>
    </row>
    <row r="5" spans="1:17" x14ac:dyDescent="0.35">
      <c r="A5" t="s">
        <v>16</v>
      </c>
      <c r="B5">
        <v>36486.595000000001</v>
      </c>
      <c r="C5">
        <v>255.249</v>
      </c>
      <c r="D5">
        <v>692</v>
      </c>
      <c r="E5">
        <v>623</v>
      </c>
      <c r="F5">
        <v>54.28</v>
      </c>
      <c r="G5">
        <v>195.38900000000001</v>
      </c>
      <c r="I5" s="1">
        <f t="shared" si="0"/>
        <v>223.32229369456152</v>
      </c>
      <c r="K5" t="s">
        <v>91</v>
      </c>
      <c r="L5" t="s">
        <v>92</v>
      </c>
      <c r="N5" s="9"/>
      <c r="O5" s="9"/>
      <c r="P5" s="5" t="str">
        <f t="shared" si="1"/>
        <v/>
      </c>
      <c r="Q5" s="5" t="str">
        <f t="shared" si="2"/>
        <v/>
      </c>
    </row>
    <row r="6" spans="1:17" x14ac:dyDescent="0.35">
      <c r="A6" t="s">
        <v>17</v>
      </c>
      <c r="B6">
        <v>36676.353000000003</v>
      </c>
      <c r="C6">
        <v>298.637</v>
      </c>
      <c r="D6">
        <v>1257</v>
      </c>
      <c r="E6">
        <v>512</v>
      </c>
      <c r="F6">
        <v>15.77</v>
      </c>
      <c r="G6">
        <v>195.21299999999999</v>
      </c>
      <c r="I6" s="1">
        <f t="shared" si="0"/>
        <v>241.44942468558503</v>
      </c>
      <c r="K6">
        <f>GEOMEAN(I3:I33)</f>
        <v>221.64798874645572</v>
      </c>
      <c r="L6">
        <f>STDEV(I3:I33)</f>
        <v>54.7699878457762</v>
      </c>
      <c r="N6" s="4"/>
      <c r="O6" s="4"/>
      <c r="P6" s="5" t="str">
        <f t="shared" si="1"/>
        <v/>
      </c>
      <c r="Q6" s="5" t="str">
        <f t="shared" si="2"/>
        <v/>
      </c>
    </row>
    <row r="7" spans="1:17" x14ac:dyDescent="0.35">
      <c r="A7" t="s">
        <v>18</v>
      </c>
      <c r="B7">
        <v>75130.565000000002</v>
      </c>
      <c r="C7">
        <v>335.36200000000002</v>
      </c>
      <c r="D7">
        <v>1600</v>
      </c>
      <c r="E7">
        <v>1617</v>
      </c>
      <c r="F7">
        <v>72.212000000000003</v>
      </c>
      <c r="G7">
        <v>293.64499999999998</v>
      </c>
      <c r="I7" s="1">
        <f t="shared" si="0"/>
        <v>313.81104902472759</v>
      </c>
      <c r="P7" s="5" t="str">
        <f t="shared" si="1"/>
        <v/>
      </c>
      <c r="Q7" s="5" t="str">
        <f t="shared" si="2"/>
        <v/>
      </c>
    </row>
    <row r="8" spans="1:17" x14ac:dyDescent="0.35">
      <c r="A8" t="s">
        <v>19</v>
      </c>
      <c r="B8">
        <v>58758.843000000001</v>
      </c>
      <c r="C8">
        <v>300.10500000000002</v>
      </c>
      <c r="D8">
        <v>855</v>
      </c>
      <c r="E8">
        <v>1216</v>
      </c>
      <c r="F8">
        <v>85.168000000000006</v>
      </c>
      <c r="G8">
        <v>258.86</v>
      </c>
      <c r="I8" s="1">
        <f t="shared" si="0"/>
        <v>278.7206133388774</v>
      </c>
      <c r="M8" s="47"/>
      <c r="N8" s="47"/>
      <c r="P8" s="5" t="str">
        <f t="shared" si="1"/>
        <v/>
      </c>
      <c r="Q8" s="5" t="str">
        <f t="shared" si="2"/>
        <v/>
      </c>
    </row>
    <row r="9" spans="1:17" x14ac:dyDescent="0.35">
      <c r="A9" t="s">
        <v>20</v>
      </c>
      <c r="B9">
        <v>22465.545999999998</v>
      </c>
      <c r="C9">
        <v>171.64</v>
      </c>
      <c r="D9">
        <v>292.22000000000003</v>
      </c>
      <c r="E9">
        <v>566.14400000000001</v>
      </c>
      <c r="F9">
        <v>90</v>
      </c>
      <c r="G9">
        <v>166.65</v>
      </c>
      <c r="I9" s="1">
        <f t="shared" si="0"/>
        <v>169.12659755343037</v>
      </c>
      <c r="M9" s="16"/>
      <c r="N9" s="16"/>
      <c r="P9" s="5" t="str">
        <f t="shared" si="1"/>
        <v/>
      </c>
      <c r="Q9" s="5" t="str">
        <f t="shared" si="2"/>
        <v/>
      </c>
    </row>
    <row r="10" spans="1:17" x14ac:dyDescent="0.35">
      <c r="A10" t="s">
        <v>21</v>
      </c>
      <c r="B10">
        <v>13279.28</v>
      </c>
      <c r="C10">
        <v>130.72499999999999</v>
      </c>
      <c r="D10">
        <v>609.72</v>
      </c>
      <c r="E10">
        <v>640.65499999999997</v>
      </c>
      <c r="F10">
        <v>90</v>
      </c>
      <c r="G10">
        <v>129.72800000000001</v>
      </c>
      <c r="I10" s="1">
        <f t="shared" si="0"/>
        <v>130.22554588098296</v>
      </c>
      <c r="M10" s="16"/>
      <c r="N10" s="16"/>
      <c r="P10" s="5" t="str">
        <f t="shared" si="1"/>
        <v/>
      </c>
      <c r="Q10" s="5" t="str">
        <f t="shared" si="2"/>
        <v/>
      </c>
    </row>
    <row r="11" spans="1:17" x14ac:dyDescent="0.35">
      <c r="A11" t="s">
        <v>22</v>
      </c>
      <c r="B11">
        <v>26691.776999999998</v>
      </c>
      <c r="C11">
        <v>222.53299999999999</v>
      </c>
      <c r="D11">
        <v>449.39</v>
      </c>
      <c r="E11">
        <v>715.16499999999996</v>
      </c>
      <c r="F11">
        <v>90</v>
      </c>
      <c r="G11">
        <v>219.53899999999999</v>
      </c>
      <c r="I11" s="1">
        <f t="shared" si="0"/>
        <v>221.03093061153228</v>
      </c>
      <c r="P11" s="5" t="str">
        <f t="shared" si="1"/>
        <v/>
      </c>
      <c r="Q11" s="5" t="str">
        <f t="shared" si="2"/>
        <v/>
      </c>
    </row>
    <row r="12" spans="1:17" x14ac:dyDescent="0.35">
      <c r="A12" t="s">
        <v>23</v>
      </c>
      <c r="B12">
        <v>37046.574000000001</v>
      </c>
      <c r="C12">
        <v>220.53700000000001</v>
      </c>
      <c r="D12">
        <v>370.05599999999998</v>
      </c>
      <c r="E12">
        <v>342.61399999999998</v>
      </c>
      <c r="F12">
        <v>90</v>
      </c>
      <c r="G12">
        <v>213.88399999999999</v>
      </c>
      <c r="I12" s="1">
        <f t="shared" si="0"/>
        <v>217.18502643598615</v>
      </c>
      <c r="P12" s="5" t="str">
        <f t="shared" si="1"/>
        <v/>
      </c>
      <c r="Q12" s="5" t="str">
        <f t="shared" si="2"/>
        <v/>
      </c>
    </row>
    <row r="13" spans="1:17" x14ac:dyDescent="0.35">
      <c r="A13" t="s">
        <v>24</v>
      </c>
      <c r="B13">
        <v>27468.954000000002</v>
      </c>
      <c r="C13">
        <v>268.10399999999998</v>
      </c>
      <c r="D13">
        <v>480.65699999999998</v>
      </c>
      <c r="E13">
        <v>154.34299999999999</v>
      </c>
      <c r="F13">
        <v>90</v>
      </c>
      <c r="G13">
        <v>218.874</v>
      </c>
      <c r="I13" s="1">
        <f t="shared" si="0"/>
        <v>242.24160438702515</v>
      </c>
      <c r="P13" s="5" t="str">
        <f t="shared" si="1"/>
        <v/>
      </c>
      <c r="Q13" s="5" t="str">
        <f t="shared" si="2"/>
        <v/>
      </c>
    </row>
    <row r="14" spans="1:17" x14ac:dyDescent="0.35">
      <c r="A14" t="s">
        <v>25</v>
      </c>
      <c r="B14">
        <v>7845.2380000000003</v>
      </c>
      <c r="C14">
        <v>126.73399999999999</v>
      </c>
      <c r="D14">
        <v>574.46</v>
      </c>
      <c r="E14">
        <v>13.804</v>
      </c>
      <c r="F14">
        <v>0</v>
      </c>
      <c r="G14">
        <v>122.742</v>
      </c>
      <c r="I14" s="1">
        <f t="shared" si="0"/>
        <v>124.72202944147438</v>
      </c>
      <c r="P14" s="5" t="str">
        <f t="shared" si="1"/>
        <v/>
      </c>
      <c r="Q14" s="5" t="str">
        <f t="shared" si="2"/>
        <v/>
      </c>
    </row>
    <row r="15" spans="1:17" x14ac:dyDescent="0.35">
      <c r="A15" t="s">
        <v>26</v>
      </c>
      <c r="B15">
        <v>38114.529000000002</v>
      </c>
      <c r="C15">
        <v>239.01</v>
      </c>
      <c r="D15">
        <v>1044</v>
      </c>
      <c r="E15">
        <v>1920</v>
      </c>
      <c r="F15">
        <v>60.116999999999997</v>
      </c>
      <c r="G15">
        <v>213.18600000000001</v>
      </c>
      <c r="I15" s="1">
        <f t="shared" si="0"/>
        <v>225.72900978828574</v>
      </c>
      <c r="P15" s="5" t="str">
        <f t="shared" si="1"/>
        <v/>
      </c>
      <c r="Q15" s="5" t="str">
        <f t="shared" si="2"/>
        <v/>
      </c>
    </row>
    <row r="16" spans="1:17" x14ac:dyDescent="0.35">
      <c r="A16" t="s">
        <v>27</v>
      </c>
      <c r="B16">
        <v>58349.453000000001</v>
      </c>
      <c r="C16">
        <v>334.99099999999999</v>
      </c>
      <c r="D16">
        <v>1542</v>
      </c>
      <c r="E16">
        <v>1117</v>
      </c>
      <c r="F16">
        <v>157.58600000000001</v>
      </c>
      <c r="G16">
        <v>232.17699999999999</v>
      </c>
      <c r="I16" s="1">
        <f t="shared" si="0"/>
        <v>278.88564933857748</v>
      </c>
      <c r="P16" s="5" t="str">
        <f t="shared" si="1"/>
        <v/>
      </c>
      <c r="Q16" s="5" t="str">
        <f t="shared" si="2"/>
        <v/>
      </c>
    </row>
    <row r="17" spans="1:17" x14ac:dyDescent="0.35">
      <c r="A17" t="s">
        <v>28</v>
      </c>
      <c r="B17">
        <v>42656.542999999998</v>
      </c>
      <c r="C17">
        <v>260.50799999999998</v>
      </c>
      <c r="D17">
        <v>745</v>
      </c>
      <c r="E17">
        <v>707</v>
      </c>
      <c r="F17">
        <v>152.55199999999999</v>
      </c>
      <c r="G17">
        <v>212.61600000000001</v>
      </c>
      <c r="I17" s="1">
        <f t="shared" si="0"/>
        <v>235.34691187266509</v>
      </c>
      <c r="P17" s="5" t="str">
        <f t="shared" si="1"/>
        <v/>
      </c>
      <c r="Q17" s="5" t="str">
        <f t="shared" si="2"/>
        <v/>
      </c>
    </row>
    <row r="18" spans="1:17" x14ac:dyDescent="0.35">
      <c r="A18" t="s">
        <v>29</v>
      </c>
      <c r="B18">
        <v>12876.75</v>
      </c>
      <c r="C18">
        <v>147.559</v>
      </c>
      <c r="D18">
        <v>448</v>
      </c>
      <c r="E18">
        <v>797</v>
      </c>
      <c r="F18">
        <v>103.69199999999999</v>
      </c>
      <c r="G18">
        <v>115.539</v>
      </c>
      <c r="I18" s="1">
        <f t="shared" si="0"/>
        <v>130.57112736359443</v>
      </c>
      <c r="P18" s="5" t="str">
        <f t="shared" si="1"/>
        <v/>
      </c>
      <c r="Q18" s="5" t="str">
        <f t="shared" si="2"/>
        <v/>
      </c>
    </row>
    <row r="19" spans="1:17" x14ac:dyDescent="0.35">
      <c r="A19" t="s">
        <v>30</v>
      </c>
      <c r="B19">
        <v>44395.786</v>
      </c>
      <c r="C19">
        <v>303.33699999999999</v>
      </c>
      <c r="D19">
        <v>1059</v>
      </c>
      <c r="E19">
        <v>966</v>
      </c>
      <c r="F19">
        <v>25.946999999999999</v>
      </c>
      <c r="G19">
        <v>202.41300000000001</v>
      </c>
      <c r="I19" s="1">
        <f t="shared" si="0"/>
        <v>247.78892667147176</v>
      </c>
      <c r="P19" s="5" t="str">
        <f t="shared" si="1"/>
        <v/>
      </c>
      <c r="Q19" s="5" t="str">
        <f t="shared" si="2"/>
        <v/>
      </c>
    </row>
    <row r="20" spans="1:17" x14ac:dyDescent="0.35">
      <c r="A20" t="s">
        <v>31</v>
      </c>
      <c r="B20">
        <v>36600.339</v>
      </c>
      <c r="C20">
        <v>217.54300000000001</v>
      </c>
      <c r="D20">
        <v>490.30399999999997</v>
      </c>
      <c r="E20">
        <v>272.76100000000002</v>
      </c>
      <c r="F20">
        <v>90</v>
      </c>
      <c r="G20">
        <v>214.21700000000001</v>
      </c>
      <c r="I20" s="1">
        <f t="shared" si="0"/>
        <v>215.8735945663573</v>
      </c>
      <c r="P20" s="5" t="str">
        <f t="shared" si="1"/>
        <v/>
      </c>
      <c r="Q20" s="5" t="str">
        <f t="shared" si="2"/>
        <v/>
      </c>
    </row>
    <row r="21" spans="1:17" x14ac:dyDescent="0.35">
      <c r="A21" t="s">
        <v>32</v>
      </c>
      <c r="B21">
        <v>26808.618999999999</v>
      </c>
      <c r="C21">
        <v>188.60400000000001</v>
      </c>
      <c r="D21">
        <v>171.30699999999999</v>
      </c>
      <c r="E21">
        <v>113.761</v>
      </c>
      <c r="F21">
        <v>0</v>
      </c>
      <c r="G21">
        <v>180.953</v>
      </c>
      <c r="I21" s="1">
        <f t="shared" si="0"/>
        <v>184.73889577454989</v>
      </c>
      <c r="P21" s="5" t="str">
        <f t="shared" si="1"/>
        <v/>
      </c>
      <c r="Q21" s="5" t="str">
        <f t="shared" si="2"/>
        <v/>
      </c>
    </row>
    <row r="22" spans="1:17" x14ac:dyDescent="0.35">
      <c r="A22" t="s">
        <v>33</v>
      </c>
      <c r="B22">
        <v>58155.712</v>
      </c>
      <c r="C22">
        <v>345.29500000000002</v>
      </c>
      <c r="D22">
        <v>1263</v>
      </c>
      <c r="E22">
        <v>326</v>
      </c>
      <c r="F22">
        <v>104.277</v>
      </c>
      <c r="G22">
        <v>235.07300000000001</v>
      </c>
      <c r="I22" s="1">
        <f t="shared" si="0"/>
        <v>284.90267028408141</v>
      </c>
      <c r="P22" s="5" t="str">
        <f t="shared" si="1"/>
        <v/>
      </c>
      <c r="Q22" s="5" t="str">
        <f t="shared" si="2"/>
        <v/>
      </c>
    </row>
    <row r="23" spans="1:17" x14ac:dyDescent="0.35">
      <c r="A23" t="s">
        <v>34</v>
      </c>
      <c r="B23">
        <v>64262.591</v>
      </c>
      <c r="C23">
        <v>338.75299999999999</v>
      </c>
      <c r="D23">
        <v>1908</v>
      </c>
      <c r="E23">
        <v>704</v>
      </c>
      <c r="F23">
        <v>119.08199999999999</v>
      </c>
      <c r="G23">
        <v>241.24</v>
      </c>
      <c r="I23" s="1">
        <f t="shared" si="0"/>
        <v>285.86845527270054</v>
      </c>
      <c r="P23" s="5" t="str">
        <f t="shared" si="1"/>
        <v/>
      </c>
      <c r="Q23" s="5" t="str">
        <f t="shared" si="2"/>
        <v/>
      </c>
    </row>
    <row r="24" spans="1:17" x14ac:dyDescent="0.35">
      <c r="A24" t="s">
        <v>35</v>
      </c>
      <c r="B24">
        <v>28159.494999999999</v>
      </c>
      <c r="C24">
        <v>202.78399999999999</v>
      </c>
      <c r="D24">
        <v>1181</v>
      </c>
      <c r="E24">
        <v>884</v>
      </c>
      <c r="F24">
        <v>60.197000000000003</v>
      </c>
      <c r="G24">
        <v>179.95500000000001</v>
      </c>
      <c r="I24" s="1">
        <f t="shared" si="0"/>
        <v>191.02877982126148</v>
      </c>
      <c r="P24" s="5" t="str">
        <f t="shared" si="1"/>
        <v/>
      </c>
      <c r="Q24" s="5" t="str">
        <f t="shared" si="2"/>
        <v/>
      </c>
    </row>
    <row r="25" spans="1:17" x14ac:dyDescent="0.35">
      <c r="A25" t="s">
        <v>36</v>
      </c>
      <c r="B25">
        <v>26669.205000000002</v>
      </c>
      <c r="C25">
        <v>185.61</v>
      </c>
      <c r="D25">
        <v>283.072</v>
      </c>
      <c r="E25">
        <v>411.137</v>
      </c>
      <c r="F25">
        <v>90</v>
      </c>
      <c r="G25">
        <v>182.94900000000001</v>
      </c>
      <c r="I25" s="1">
        <f t="shared" si="0"/>
        <v>184.27469682514743</v>
      </c>
      <c r="P25" s="5" t="str">
        <f t="shared" si="1"/>
        <v/>
      </c>
      <c r="Q25" s="5" t="str">
        <f t="shared" si="2"/>
        <v/>
      </c>
    </row>
    <row r="26" spans="1:17" x14ac:dyDescent="0.35">
      <c r="A26" t="s">
        <v>37</v>
      </c>
      <c r="B26">
        <v>27061.113000000001</v>
      </c>
      <c r="C26">
        <v>193.59299999999999</v>
      </c>
      <c r="D26">
        <v>107.441</v>
      </c>
      <c r="E26">
        <v>493.464</v>
      </c>
      <c r="F26">
        <v>0</v>
      </c>
      <c r="G26">
        <v>177.96</v>
      </c>
      <c r="I26" s="1">
        <f t="shared" si="0"/>
        <v>185.61198851367334</v>
      </c>
      <c r="P26" s="5" t="str">
        <f t="shared" si="1"/>
        <v/>
      </c>
      <c r="Q26" s="5" t="str">
        <f t="shared" si="2"/>
        <v/>
      </c>
    </row>
    <row r="27" spans="1:17" x14ac:dyDescent="0.35">
      <c r="A27" t="s">
        <v>38</v>
      </c>
      <c r="B27">
        <v>60202.108</v>
      </c>
      <c r="C27">
        <v>291.59500000000003</v>
      </c>
      <c r="D27">
        <v>547</v>
      </c>
      <c r="E27">
        <v>343</v>
      </c>
      <c r="F27">
        <v>108.97199999999999</v>
      </c>
      <c r="G27">
        <v>263.77800000000002</v>
      </c>
      <c r="I27" s="1">
        <f t="shared" si="0"/>
        <v>277.33796334075868</v>
      </c>
      <c r="P27" s="5" t="str">
        <f t="shared" si="1"/>
        <v/>
      </c>
      <c r="Q27" s="5" t="str">
        <f t="shared" si="2"/>
        <v/>
      </c>
    </row>
    <row r="28" spans="1:17" x14ac:dyDescent="0.35">
      <c r="A28" t="s">
        <v>39</v>
      </c>
      <c r="B28">
        <v>73302.03</v>
      </c>
      <c r="C28">
        <v>344.858</v>
      </c>
      <c r="D28">
        <v>1152</v>
      </c>
      <c r="E28">
        <v>76</v>
      </c>
      <c r="F28">
        <v>107.456</v>
      </c>
      <c r="G28">
        <v>300.27999999999997</v>
      </c>
      <c r="I28" s="1">
        <f t="shared" si="0"/>
        <v>321.79801155383166</v>
      </c>
      <c r="P28" s="5" t="str">
        <f t="shared" si="1"/>
        <v/>
      </c>
      <c r="Q28" s="5" t="str">
        <f t="shared" si="2"/>
        <v/>
      </c>
    </row>
    <row r="29" spans="1:17" x14ac:dyDescent="0.35">
      <c r="A29" t="s">
        <v>40</v>
      </c>
      <c r="B29">
        <v>34142.339999999997</v>
      </c>
      <c r="C29">
        <v>213.88399999999999</v>
      </c>
      <c r="D29">
        <v>236.17099999999999</v>
      </c>
      <c r="E29">
        <v>347.43700000000001</v>
      </c>
      <c r="F29">
        <v>0</v>
      </c>
      <c r="G29">
        <v>203.24</v>
      </c>
      <c r="I29" s="1">
        <f t="shared" si="0"/>
        <v>208.49408663077233</v>
      </c>
      <c r="P29" s="5" t="str">
        <f t="shared" si="1"/>
        <v/>
      </c>
      <c r="Q29" s="5" t="str">
        <f t="shared" si="2"/>
        <v/>
      </c>
    </row>
    <row r="30" spans="1:17" x14ac:dyDescent="0.35">
      <c r="A30" t="s">
        <v>41</v>
      </c>
      <c r="B30">
        <v>33258.169000000002</v>
      </c>
      <c r="C30">
        <v>220.84200000000001</v>
      </c>
      <c r="D30">
        <v>1553</v>
      </c>
      <c r="E30">
        <v>646</v>
      </c>
      <c r="F30">
        <v>140.86799999999999</v>
      </c>
      <c r="G30">
        <v>195.87100000000001</v>
      </c>
      <c r="I30" s="1">
        <f t="shared" si="0"/>
        <v>207.98207466510186</v>
      </c>
      <c r="P30" s="5" t="str">
        <f t="shared" si="1"/>
        <v/>
      </c>
      <c r="Q30" s="5" t="str">
        <f t="shared" si="2"/>
        <v/>
      </c>
    </row>
    <row r="31" spans="1:17" x14ac:dyDescent="0.35">
      <c r="A31" t="s">
        <v>72</v>
      </c>
      <c r="B31">
        <v>72359.327000000005</v>
      </c>
      <c r="C31">
        <v>325.42099999999999</v>
      </c>
      <c r="D31">
        <v>873</v>
      </c>
      <c r="E31">
        <v>1548</v>
      </c>
      <c r="F31">
        <v>65.608999999999995</v>
      </c>
      <c r="G31">
        <v>285.24099999999999</v>
      </c>
      <c r="I31" s="1">
        <f t="shared" si="0"/>
        <v>304.66934775424983</v>
      </c>
      <c r="P31" s="5" t="str">
        <f t="shared" si="1"/>
        <v/>
      </c>
      <c r="Q31" s="5" t="str">
        <f t="shared" si="2"/>
        <v/>
      </c>
    </row>
    <row r="32" spans="1:17" x14ac:dyDescent="0.35">
      <c r="A32" t="s">
        <v>73</v>
      </c>
      <c r="B32">
        <v>34017.642999999996</v>
      </c>
      <c r="C32">
        <v>222.97300000000001</v>
      </c>
      <c r="D32">
        <v>326</v>
      </c>
      <c r="E32">
        <v>1606</v>
      </c>
      <c r="F32">
        <v>66.992000000000004</v>
      </c>
      <c r="G32">
        <v>199.31299999999999</v>
      </c>
      <c r="I32" s="1">
        <f t="shared" si="0"/>
        <v>210.81133164277483</v>
      </c>
      <c r="P32" s="5" t="str">
        <f t="shared" si="1"/>
        <v/>
      </c>
      <c r="Q32" s="5" t="str">
        <f t="shared" si="2"/>
        <v/>
      </c>
    </row>
    <row r="33" spans="1:17" x14ac:dyDescent="0.35">
      <c r="A33" t="s">
        <v>74</v>
      </c>
      <c r="B33">
        <v>38143.85</v>
      </c>
      <c r="C33">
        <v>255.88499999999999</v>
      </c>
      <c r="D33">
        <v>1274</v>
      </c>
      <c r="E33">
        <v>652</v>
      </c>
      <c r="F33">
        <v>57.529000000000003</v>
      </c>
      <c r="G33">
        <v>211.874</v>
      </c>
      <c r="I33" s="1">
        <f t="shared" si="0"/>
        <v>232.84196032931862</v>
      </c>
      <c r="P33" s="5" t="str">
        <f t="shared" si="1"/>
        <v/>
      </c>
      <c r="Q33" s="5" t="str">
        <f t="shared" si="2"/>
        <v/>
      </c>
    </row>
    <row r="37" spans="1:17" x14ac:dyDescent="0.35">
      <c r="A37" s="19"/>
      <c r="B37" s="49" t="s">
        <v>182</v>
      </c>
      <c r="C37" s="49"/>
      <c r="D37" s="49"/>
      <c r="E37" s="49"/>
      <c r="F37" s="49"/>
      <c r="G37" s="49"/>
      <c r="H37" s="20"/>
    </row>
    <row r="38" spans="1:17" x14ac:dyDescent="0.35">
      <c r="A38" s="21"/>
      <c r="H38" s="22"/>
    </row>
    <row r="39" spans="1:17" x14ac:dyDescent="0.35">
      <c r="A39" s="21"/>
      <c r="H39" s="22"/>
    </row>
    <row r="40" spans="1:17" ht="29" x14ac:dyDescent="0.35">
      <c r="A40" s="21"/>
      <c r="C40" t="s">
        <v>90</v>
      </c>
      <c r="E40" s="26" t="s">
        <v>168</v>
      </c>
      <c r="F40" s="26" t="s">
        <v>167</v>
      </c>
      <c r="G40" s="26" t="s">
        <v>169</v>
      </c>
      <c r="H40" s="22"/>
    </row>
    <row r="41" spans="1:17" x14ac:dyDescent="0.35">
      <c r="A41" s="21"/>
      <c r="C41">
        <v>180.93094870972183</v>
      </c>
      <c r="E41" s="26">
        <f>ABS(C41-$K$6)</f>
        <v>40.717040036733891</v>
      </c>
      <c r="F41" s="26">
        <f>E41/$L$6</f>
        <v>0.74341882549594074</v>
      </c>
      <c r="G41" s="26" t="str">
        <f>IF(F41&gt;$B$45,"outlier","")</f>
        <v/>
      </c>
      <c r="H41" s="22"/>
    </row>
    <row r="42" spans="1:17" x14ac:dyDescent="0.35">
      <c r="A42" s="21"/>
      <c r="C42">
        <v>323.70375371317522</v>
      </c>
      <c r="E42" s="26">
        <f t="shared" ref="E42:E71" si="3">ABS(C42-$K$6)</f>
        <v>102.05576496671949</v>
      </c>
      <c r="F42" s="26">
        <f t="shared" ref="F42:F71" si="4">E42/$L$6</f>
        <v>1.8633519739696258</v>
      </c>
      <c r="G42" s="26" t="str">
        <f t="shared" ref="G42:G71" si="5">IF(F42&gt;$B$45,"outlier","")</f>
        <v/>
      </c>
      <c r="H42" s="22"/>
    </row>
    <row r="43" spans="1:17" x14ac:dyDescent="0.35">
      <c r="A43" s="21"/>
      <c r="B43" s="7"/>
      <c r="C43" s="32">
        <v>223.32229369456152</v>
      </c>
      <c r="D43" s="7"/>
      <c r="E43" s="26">
        <f t="shared" si="3"/>
        <v>1.6743049481057994</v>
      </c>
      <c r="F43" s="26">
        <f t="shared" si="4"/>
        <v>3.056975204778907E-2</v>
      </c>
      <c r="G43" s="26" t="str">
        <f t="shared" si="5"/>
        <v/>
      </c>
      <c r="H43" s="22"/>
    </row>
    <row r="44" spans="1:17" x14ac:dyDescent="0.35">
      <c r="A44" t="s">
        <v>170</v>
      </c>
      <c r="B44">
        <f>COUNT(I:I)</f>
        <v>31</v>
      </c>
      <c r="C44">
        <v>241.44942468558503</v>
      </c>
      <c r="E44" s="26">
        <f t="shared" si="3"/>
        <v>19.801435939129306</v>
      </c>
      <c r="F44" s="26">
        <f t="shared" si="4"/>
        <v>0.3615380743718089</v>
      </c>
      <c r="G44" s="26" t="str">
        <f t="shared" si="5"/>
        <v/>
      </c>
      <c r="H44" s="22"/>
    </row>
    <row r="45" spans="1:17" x14ac:dyDescent="0.35">
      <c r="A45" t="s">
        <v>171</v>
      </c>
      <c r="B45">
        <v>2.4</v>
      </c>
      <c r="C45">
        <v>313.81104902472759</v>
      </c>
      <c r="E45" s="26">
        <f t="shared" si="3"/>
        <v>92.163060278271871</v>
      </c>
      <c r="F45" s="26">
        <f t="shared" si="4"/>
        <v>1.6827292446693392</v>
      </c>
      <c r="G45" s="26" t="str">
        <f t="shared" si="5"/>
        <v/>
      </c>
      <c r="H45" s="22"/>
    </row>
    <row r="46" spans="1:17" x14ac:dyDescent="0.35">
      <c r="C46">
        <v>278.7206133388774</v>
      </c>
      <c r="E46" s="26">
        <f t="shared" si="3"/>
        <v>57.072624592421676</v>
      </c>
      <c r="F46" s="26">
        <f t="shared" si="4"/>
        <v>1.0420419437216115</v>
      </c>
      <c r="G46" s="26" t="str">
        <f t="shared" si="5"/>
        <v/>
      </c>
      <c r="H46" s="22"/>
    </row>
    <row r="47" spans="1:17" x14ac:dyDescent="0.35">
      <c r="A47" s="21"/>
      <c r="C47">
        <v>169.12659755343037</v>
      </c>
      <c r="E47" s="26">
        <f t="shared" si="3"/>
        <v>52.521391193025352</v>
      </c>
      <c r="F47" s="26">
        <f t="shared" si="4"/>
        <v>0.95894472974720124</v>
      </c>
      <c r="G47" s="26" t="str">
        <f t="shared" si="5"/>
        <v/>
      </c>
      <c r="H47" s="22"/>
    </row>
    <row r="48" spans="1:17" x14ac:dyDescent="0.35">
      <c r="A48" s="50"/>
      <c r="B48" s="50"/>
      <c r="C48">
        <v>130.22554588098296</v>
      </c>
      <c r="E48" s="26">
        <f t="shared" si="3"/>
        <v>91.42244286547276</v>
      </c>
      <c r="F48" s="26">
        <f t="shared" si="4"/>
        <v>1.6692069226472022</v>
      </c>
      <c r="G48" s="26" t="str">
        <f t="shared" si="5"/>
        <v/>
      </c>
      <c r="H48" s="22"/>
    </row>
    <row r="49" spans="1:8" x14ac:dyDescent="0.35">
      <c r="A49" s="27"/>
      <c r="B49" s="28"/>
      <c r="C49">
        <v>221.03093061153228</v>
      </c>
      <c r="E49" s="26">
        <f t="shared" si="3"/>
        <v>0.61705813492343964</v>
      </c>
      <c r="F49" s="26">
        <f t="shared" si="4"/>
        <v>1.1266355155326669E-2</v>
      </c>
      <c r="G49" s="26" t="str">
        <f t="shared" si="5"/>
        <v/>
      </c>
      <c r="H49" s="22"/>
    </row>
    <row r="50" spans="1:8" x14ac:dyDescent="0.35">
      <c r="A50" s="27"/>
      <c r="B50" s="28"/>
      <c r="C50">
        <v>217.18502643598615</v>
      </c>
      <c r="E50" s="26">
        <f t="shared" si="3"/>
        <v>4.4629623104695781</v>
      </c>
      <c r="F50" s="26">
        <f t="shared" si="4"/>
        <v>8.1485545022149511E-2</v>
      </c>
      <c r="G50" s="26" t="str">
        <f t="shared" si="5"/>
        <v/>
      </c>
      <c r="H50" s="22"/>
    </row>
    <row r="51" spans="1:8" x14ac:dyDescent="0.35">
      <c r="A51" s="21"/>
      <c r="C51">
        <v>242.24160438702515</v>
      </c>
      <c r="E51" s="26">
        <f t="shared" si="3"/>
        <v>20.593615640569425</v>
      </c>
      <c r="F51" s="26">
        <f t="shared" si="4"/>
        <v>0.37600182966185525</v>
      </c>
      <c r="G51" s="26" t="str">
        <f t="shared" si="5"/>
        <v/>
      </c>
      <c r="H51" s="22"/>
    </row>
    <row r="52" spans="1:8" x14ac:dyDescent="0.35">
      <c r="A52" s="21"/>
      <c r="C52">
        <v>124.72202944147438</v>
      </c>
      <c r="E52" s="26">
        <f t="shared" si="3"/>
        <v>96.925959304981347</v>
      </c>
      <c r="F52" s="26">
        <f t="shared" si="4"/>
        <v>1.7696910866204651</v>
      </c>
      <c r="G52" s="26" t="str">
        <f t="shared" si="5"/>
        <v/>
      </c>
      <c r="H52" s="22"/>
    </row>
    <row r="53" spans="1:8" x14ac:dyDescent="0.35">
      <c r="A53" s="21"/>
      <c r="C53">
        <v>225.72900978828574</v>
      </c>
      <c r="E53" s="26">
        <f t="shared" si="3"/>
        <v>4.081021041830013</v>
      </c>
      <c r="F53" s="26">
        <f t="shared" si="4"/>
        <v>7.4511994658854705E-2</v>
      </c>
      <c r="G53" s="26" t="str">
        <f t="shared" si="5"/>
        <v/>
      </c>
      <c r="H53" s="22"/>
    </row>
    <row r="54" spans="1:8" x14ac:dyDescent="0.35">
      <c r="A54" s="21"/>
      <c r="C54">
        <v>278.88564933857748</v>
      </c>
      <c r="E54" s="26">
        <f t="shared" si="3"/>
        <v>57.237660592121756</v>
      </c>
      <c r="F54" s="26">
        <f t="shared" si="4"/>
        <v>1.0450551998166249</v>
      </c>
      <c r="G54" s="26" t="str">
        <f t="shared" si="5"/>
        <v/>
      </c>
      <c r="H54" s="22"/>
    </row>
    <row r="55" spans="1:8" x14ac:dyDescent="0.35">
      <c r="A55" s="21"/>
      <c r="C55">
        <v>235.34691187266509</v>
      </c>
      <c r="E55" s="26">
        <f t="shared" si="3"/>
        <v>13.698923126209365</v>
      </c>
      <c r="F55" s="26">
        <f t="shared" si="4"/>
        <v>0.25011733003818459</v>
      </c>
      <c r="G55" s="26" t="str">
        <f t="shared" si="5"/>
        <v/>
      </c>
      <c r="H55" s="22"/>
    </row>
    <row r="56" spans="1:8" x14ac:dyDescent="0.35">
      <c r="A56" s="21"/>
      <c r="C56">
        <v>130.57112736359443</v>
      </c>
      <c r="E56" s="26">
        <f t="shared" si="3"/>
        <v>91.076861382861296</v>
      </c>
      <c r="F56" s="26">
        <f t="shared" si="4"/>
        <v>1.6628972356050111</v>
      </c>
      <c r="G56" s="26" t="str">
        <f t="shared" si="5"/>
        <v/>
      </c>
      <c r="H56" s="22"/>
    </row>
    <row r="57" spans="1:8" x14ac:dyDescent="0.35">
      <c r="A57" s="21"/>
      <c r="C57">
        <v>247.78892667147176</v>
      </c>
      <c r="E57" s="26">
        <f t="shared" si="3"/>
        <v>26.140937925016033</v>
      </c>
      <c r="F57" s="26">
        <f t="shared" si="4"/>
        <v>0.47728580839975471</v>
      </c>
      <c r="G57" s="26" t="str">
        <f t="shared" si="5"/>
        <v/>
      </c>
      <c r="H57" s="22"/>
    </row>
    <row r="58" spans="1:8" x14ac:dyDescent="0.35">
      <c r="A58" s="21"/>
      <c r="C58">
        <v>215.8735945663573</v>
      </c>
      <c r="E58" s="26">
        <f t="shared" si="3"/>
        <v>5.774394180098426</v>
      </c>
      <c r="F58" s="26">
        <f t="shared" si="4"/>
        <v>0.10542989705161566</v>
      </c>
      <c r="G58" s="26" t="str">
        <f t="shared" si="5"/>
        <v/>
      </c>
      <c r="H58" s="22"/>
    </row>
    <row r="59" spans="1:8" x14ac:dyDescent="0.35">
      <c r="A59" s="23"/>
      <c r="B59" s="24"/>
      <c r="C59" s="24">
        <v>184.73889577454989</v>
      </c>
      <c r="D59" s="24"/>
      <c r="E59" s="26">
        <f t="shared" si="3"/>
        <v>36.909092971905835</v>
      </c>
      <c r="F59" s="26">
        <f t="shared" si="4"/>
        <v>0.67389266318327701</v>
      </c>
      <c r="G59" s="26" t="str">
        <f t="shared" si="5"/>
        <v/>
      </c>
      <c r="H59" s="25"/>
    </row>
    <row r="60" spans="1:8" x14ac:dyDescent="0.35">
      <c r="C60">
        <v>284.90267028408141</v>
      </c>
      <c r="E60" s="26">
        <f t="shared" si="3"/>
        <v>63.254681537625686</v>
      </c>
      <c r="F60" s="26">
        <f t="shared" si="4"/>
        <v>1.1549150187095361</v>
      </c>
      <c r="G60" s="26" t="str">
        <f t="shared" si="5"/>
        <v/>
      </c>
    </row>
    <row r="61" spans="1:8" x14ac:dyDescent="0.35">
      <c r="C61">
        <v>285.86845527270054</v>
      </c>
      <c r="E61" s="26">
        <f t="shared" si="3"/>
        <v>64.22046652624482</v>
      </c>
      <c r="F61" s="26">
        <f t="shared" si="4"/>
        <v>1.1725484896414384</v>
      </c>
      <c r="G61" s="26" t="str">
        <f t="shared" si="5"/>
        <v/>
      </c>
    </row>
    <row r="62" spans="1:8" x14ac:dyDescent="0.35">
      <c r="C62">
        <v>191.02877982126148</v>
      </c>
      <c r="E62" s="26">
        <f t="shared" si="3"/>
        <v>30.619208925194243</v>
      </c>
      <c r="F62" s="26">
        <f t="shared" si="4"/>
        <v>0.55905086215124222</v>
      </c>
      <c r="G62" s="26" t="str">
        <f t="shared" si="5"/>
        <v/>
      </c>
    </row>
    <row r="63" spans="1:8" x14ac:dyDescent="0.35">
      <c r="C63">
        <v>184.27469682514743</v>
      </c>
      <c r="E63" s="5">
        <f t="shared" si="3"/>
        <v>37.373291921308294</v>
      </c>
      <c r="F63" s="5">
        <f t="shared" si="4"/>
        <v>0.6823680886427379</v>
      </c>
      <c r="G63" s="5" t="str">
        <f t="shared" si="5"/>
        <v/>
      </c>
    </row>
    <row r="64" spans="1:8" x14ac:dyDescent="0.35">
      <c r="C64">
        <v>185.61198851367334</v>
      </c>
      <c r="E64" s="5">
        <f t="shared" si="3"/>
        <v>36.036000232782385</v>
      </c>
      <c r="F64" s="5">
        <f t="shared" si="4"/>
        <v>0.65795158352516303</v>
      </c>
      <c r="G64" s="5" t="str">
        <f t="shared" si="5"/>
        <v/>
      </c>
    </row>
    <row r="65" spans="3:7" x14ac:dyDescent="0.35">
      <c r="C65">
        <v>277.33796334075868</v>
      </c>
      <c r="E65" s="5">
        <f t="shared" si="3"/>
        <v>55.689974594302953</v>
      </c>
      <c r="F65" s="5">
        <f t="shared" si="4"/>
        <v>1.016797278668699</v>
      </c>
      <c r="G65" s="5" t="str">
        <f t="shared" si="5"/>
        <v/>
      </c>
    </row>
    <row r="66" spans="3:7" x14ac:dyDescent="0.35">
      <c r="C66">
        <v>321.79801155383166</v>
      </c>
      <c r="E66" s="5">
        <f t="shared" si="3"/>
        <v>100.15002280737593</v>
      </c>
      <c r="F66" s="5">
        <f t="shared" si="4"/>
        <v>1.8285566009140422</v>
      </c>
      <c r="G66" s="5" t="str">
        <f t="shared" si="5"/>
        <v/>
      </c>
    </row>
    <row r="67" spans="3:7" x14ac:dyDescent="0.35">
      <c r="C67">
        <v>208.49408663077233</v>
      </c>
      <c r="E67" s="26">
        <f t="shared" si="3"/>
        <v>13.153902115683394</v>
      </c>
      <c r="F67" s="26">
        <f t="shared" si="4"/>
        <v>0.24016624127656819</v>
      </c>
      <c r="G67" s="26" t="str">
        <f t="shared" si="5"/>
        <v/>
      </c>
    </row>
    <row r="68" spans="3:7" x14ac:dyDescent="0.35">
      <c r="C68">
        <v>207.98207466510186</v>
      </c>
      <c r="E68" s="26">
        <f t="shared" si="3"/>
        <v>13.665914081353861</v>
      </c>
      <c r="F68" s="26">
        <f t="shared" si="4"/>
        <v>0.24951464513439292</v>
      </c>
      <c r="G68" s="26" t="str">
        <f t="shared" si="5"/>
        <v/>
      </c>
    </row>
    <row r="69" spans="3:7" x14ac:dyDescent="0.35">
      <c r="C69">
        <v>304.66934775424983</v>
      </c>
      <c r="E69" s="26">
        <f t="shared" si="3"/>
        <v>83.021359007794103</v>
      </c>
      <c r="F69" s="26">
        <f t="shared" si="4"/>
        <v>1.5158184668868175</v>
      </c>
      <c r="G69" s="26" t="str">
        <f t="shared" si="5"/>
        <v/>
      </c>
    </row>
    <row r="70" spans="3:7" x14ac:dyDescent="0.35">
      <c r="C70">
        <v>210.81133164277483</v>
      </c>
      <c r="E70" s="26">
        <f t="shared" si="3"/>
        <v>10.836657103680892</v>
      </c>
      <c r="F70" s="26">
        <f t="shared" si="4"/>
        <v>0.19785757729571238</v>
      </c>
      <c r="G70" s="26" t="str">
        <f t="shared" si="5"/>
        <v/>
      </c>
    </row>
    <row r="71" spans="3:7" x14ac:dyDescent="0.35">
      <c r="C71">
        <v>232.84196032931862</v>
      </c>
      <c r="E71" s="26">
        <f t="shared" si="3"/>
        <v>11.193971582862901</v>
      </c>
      <c r="F71" s="26">
        <f t="shared" si="4"/>
        <v>0.20438148743767098</v>
      </c>
      <c r="G71" s="26" t="str">
        <f t="shared" si="5"/>
        <v/>
      </c>
    </row>
    <row r="72" spans="3:7" x14ac:dyDescent="0.35">
      <c r="E72" s="26"/>
      <c r="F72" s="26"/>
      <c r="G72" s="26"/>
    </row>
    <row r="73" spans="3:7" x14ac:dyDescent="0.35">
      <c r="E73" s="26"/>
    </row>
  </sheetData>
  <mergeCells count="3">
    <mergeCell ref="M8:N8"/>
    <mergeCell ref="B37:G37"/>
    <mergeCell ref="A48:B48"/>
  </mergeCells>
  <pageMargins left="0.7" right="0.7" top="0.75" bottom="0.75" header="0.3" footer="0.3"/>
  <tableParts count="1">
    <tablePart r:id="rId1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68E9D-59C2-46B4-941F-B333FFC8900D}">
  <sheetPr>
    <tabColor theme="4"/>
  </sheetPr>
  <dimension ref="A1:Q31"/>
  <sheetViews>
    <sheetView topLeftCell="D1" workbookViewId="0">
      <selection activeCell="I31" sqref="I3:I31"/>
    </sheetView>
  </sheetViews>
  <sheetFormatPr baseColWidth="10" defaultRowHeight="14.5" x14ac:dyDescent="0.35"/>
  <cols>
    <col min="1" max="7" width="10.7265625" bestFit="1" customWidth="1"/>
    <col min="14" max="15" width="11.26953125" bestFit="1" customWidth="1"/>
  </cols>
  <sheetData>
    <row r="1" spans="1:17" x14ac:dyDescent="0.3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</row>
    <row r="2" spans="1:17" ht="29" x14ac:dyDescent="0.3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I2" t="s">
        <v>90</v>
      </c>
      <c r="N2" s="5" t="s">
        <v>174</v>
      </c>
      <c r="O2" s="5" t="s">
        <v>175</v>
      </c>
      <c r="P2" s="5" t="s">
        <v>176</v>
      </c>
      <c r="Q2" s="5" t="s">
        <v>177</v>
      </c>
    </row>
    <row r="3" spans="1:17" x14ac:dyDescent="0.35">
      <c r="A3" t="s">
        <v>14</v>
      </c>
      <c r="B3">
        <v>65320.588000000003</v>
      </c>
      <c r="C3">
        <v>357.70699999999999</v>
      </c>
      <c r="D3">
        <v>538</v>
      </c>
      <c r="E3">
        <v>1917</v>
      </c>
      <c r="F3">
        <v>55.570999999999998</v>
      </c>
      <c r="G3">
        <v>244.96299999999999</v>
      </c>
      <c r="I3" s="1">
        <f>GEOMEAN(C3,G3)</f>
        <v>296.01516826169564</v>
      </c>
      <c r="N3" s="5">
        <f>K6-2*L6</f>
        <v>116.42469342810655</v>
      </c>
      <c r="O3" s="14">
        <f>K6+2*L6</f>
        <v>327.3961147366918</v>
      </c>
      <c r="P3" s="5" t="str">
        <f>IF(I3&gt;$O$3,"outlier","")</f>
        <v/>
      </c>
      <c r="Q3" s="5" t="str">
        <f>IF(I3&lt;$N$3,"outlier","")</f>
        <v/>
      </c>
    </row>
    <row r="4" spans="1:17" x14ac:dyDescent="0.35">
      <c r="A4" t="s">
        <v>15</v>
      </c>
      <c r="B4">
        <v>61164.173999999999</v>
      </c>
      <c r="C4">
        <v>307.29000000000002</v>
      </c>
      <c r="D4">
        <v>655</v>
      </c>
      <c r="E4">
        <v>116</v>
      </c>
      <c r="F4">
        <v>105.315</v>
      </c>
      <c r="G4">
        <v>255.97499999999999</v>
      </c>
      <c r="I4" s="1">
        <f t="shared" ref="I4:I31" si="0">GEOMEAN(C4,G4)</f>
        <v>280.46133022218947</v>
      </c>
      <c r="N4" s="4"/>
      <c r="O4" s="4"/>
      <c r="P4" s="5" t="str">
        <f t="shared" ref="P4:P31" si="1">IF(I4&gt;$O$3,"outlier","")</f>
        <v/>
      </c>
      <c r="Q4" s="5" t="str">
        <f t="shared" ref="Q4:Q31" si="2">IF(I4&lt;$N$3,"outlier","")</f>
        <v/>
      </c>
    </row>
    <row r="5" spans="1:17" x14ac:dyDescent="0.35">
      <c r="A5" t="s">
        <v>16</v>
      </c>
      <c r="B5">
        <v>48363.659</v>
      </c>
      <c r="C5">
        <v>280.63200000000001</v>
      </c>
      <c r="D5">
        <v>1181</v>
      </c>
      <c r="E5">
        <v>785</v>
      </c>
      <c r="F5">
        <v>45.816000000000003</v>
      </c>
      <c r="G5">
        <v>226.37</v>
      </c>
      <c r="I5" s="1">
        <f t="shared" si="0"/>
        <v>252.04496789263618</v>
      </c>
      <c r="K5" t="s">
        <v>91</v>
      </c>
      <c r="L5" t="s">
        <v>92</v>
      </c>
      <c r="N5" s="9"/>
      <c r="O5" s="9"/>
      <c r="P5" s="5" t="str">
        <f t="shared" si="1"/>
        <v/>
      </c>
      <c r="Q5" s="5" t="str">
        <f t="shared" si="2"/>
        <v/>
      </c>
    </row>
    <row r="6" spans="1:17" x14ac:dyDescent="0.35">
      <c r="A6" t="s">
        <v>17</v>
      </c>
      <c r="B6">
        <v>27554.925999999999</v>
      </c>
      <c r="C6">
        <v>243.76400000000001</v>
      </c>
      <c r="D6">
        <v>1251</v>
      </c>
      <c r="E6">
        <v>317</v>
      </c>
      <c r="F6">
        <v>121.32599999999999</v>
      </c>
      <c r="G6">
        <v>144.11699999999999</v>
      </c>
      <c r="I6" s="1">
        <f t="shared" si="0"/>
        <v>187.43141782529418</v>
      </c>
      <c r="K6">
        <f>GEOMEAN(I3:I31)</f>
        <v>221.91040408239917</v>
      </c>
      <c r="L6">
        <f>STDEV(I3:I31)</f>
        <v>52.742855327146309</v>
      </c>
      <c r="M6" s="32"/>
      <c r="N6" s="36"/>
      <c r="O6" s="36"/>
      <c r="P6" s="5" t="str">
        <f t="shared" si="1"/>
        <v/>
      </c>
      <c r="Q6" s="5" t="str">
        <f t="shared" si="2"/>
        <v/>
      </c>
    </row>
    <row r="7" spans="1:17" x14ac:dyDescent="0.35">
      <c r="A7" t="s">
        <v>18</v>
      </c>
      <c r="B7">
        <v>58941.63</v>
      </c>
      <c r="C7">
        <v>314.65699999999998</v>
      </c>
      <c r="D7">
        <v>47</v>
      </c>
      <c r="E7">
        <v>1239</v>
      </c>
      <c r="F7">
        <v>12.082000000000001</v>
      </c>
      <c r="G7">
        <v>255.32400000000001</v>
      </c>
      <c r="I7" s="1">
        <f t="shared" si="0"/>
        <v>283.44220551639796</v>
      </c>
      <c r="M7" s="32"/>
      <c r="N7" s="32"/>
      <c r="O7" s="32"/>
      <c r="P7" s="5" t="str">
        <f t="shared" si="1"/>
        <v/>
      </c>
      <c r="Q7" s="5" t="str">
        <f t="shared" si="2"/>
        <v/>
      </c>
    </row>
    <row r="8" spans="1:17" x14ac:dyDescent="0.35">
      <c r="A8" t="s">
        <v>19</v>
      </c>
      <c r="B8">
        <v>32548.044000000002</v>
      </c>
      <c r="C8">
        <v>204.90299999999999</v>
      </c>
      <c r="D8">
        <v>432.09300000000002</v>
      </c>
      <c r="E8">
        <v>495.29300000000001</v>
      </c>
      <c r="F8">
        <v>90</v>
      </c>
      <c r="G8">
        <v>202.24199999999999</v>
      </c>
      <c r="I8" s="1">
        <f t="shared" si="0"/>
        <v>203.56815204250393</v>
      </c>
      <c r="M8" s="47" t="s">
        <v>178</v>
      </c>
      <c r="N8" s="47"/>
      <c r="P8" s="5" t="str">
        <f t="shared" si="1"/>
        <v/>
      </c>
      <c r="Q8" s="5" t="str">
        <f t="shared" si="2"/>
        <v/>
      </c>
    </row>
    <row r="9" spans="1:17" x14ac:dyDescent="0.35">
      <c r="A9" t="s">
        <v>20</v>
      </c>
      <c r="B9">
        <v>19422.782999999999</v>
      </c>
      <c r="C9">
        <v>167.18299999999999</v>
      </c>
      <c r="D9">
        <v>913</v>
      </c>
      <c r="E9">
        <v>881</v>
      </c>
      <c r="F9">
        <v>52.924999999999997</v>
      </c>
      <c r="G9">
        <v>149.02000000000001</v>
      </c>
      <c r="I9" s="1">
        <f t="shared" si="0"/>
        <v>157.84045951529666</v>
      </c>
      <c r="M9" s="16" t="s">
        <v>100</v>
      </c>
      <c r="N9" s="16" t="s">
        <v>179</v>
      </c>
      <c r="P9" s="5" t="str">
        <f t="shared" si="1"/>
        <v/>
      </c>
      <c r="Q9" s="5" t="str">
        <f t="shared" si="2"/>
        <v/>
      </c>
    </row>
    <row r="10" spans="1:17" x14ac:dyDescent="0.35">
      <c r="A10" t="s">
        <v>21</v>
      </c>
      <c r="B10">
        <v>60371.616999999998</v>
      </c>
      <c r="C10">
        <v>309.83499999999998</v>
      </c>
      <c r="D10">
        <v>1649</v>
      </c>
      <c r="E10">
        <v>634</v>
      </c>
      <c r="F10">
        <v>37.497</v>
      </c>
      <c r="G10">
        <v>254.46600000000001</v>
      </c>
      <c r="I10" s="1">
        <f t="shared" si="0"/>
        <v>280.78901885579501</v>
      </c>
      <c r="M10" s="16">
        <f>GEOMEAN(I3:I14,I16:I31)</f>
        <v>217.28641009546149</v>
      </c>
      <c r="N10" s="16">
        <f>STDEV(I3:I14,I16:I31)</f>
        <v>41.67012980310173</v>
      </c>
      <c r="P10" s="5" t="str">
        <f t="shared" si="1"/>
        <v/>
      </c>
      <c r="Q10" s="5" t="str">
        <f t="shared" si="2"/>
        <v/>
      </c>
    </row>
    <row r="11" spans="1:17" x14ac:dyDescent="0.35">
      <c r="A11" t="s">
        <v>22</v>
      </c>
      <c r="B11">
        <v>67110.728000000003</v>
      </c>
      <c r="C11">
        <v>333.59899999999999</v>
      </c>
      <c r="D11">
        <v>599</v>
      </c>
      <c r="E11">
        <v>1175</v>
      </c>
      <c r="F11">
        <v>137.465</v>
      </c>
      <c r="G11">
        <v>278.37900000000002</v>
      </c>
      <c r="I11" s="1">
        <f t="shared" si="0"/>
        <v>304.74080137224814</v>
      </c>
      <c r="P11" s="5" t="str">
        <f t="shared" si="1"/>
        <v/>
      </c>
      <c r="Q11" s="5" t="str">
        <f t="shared" si="2"/>
        <v/>
      </c>
    </row>
    <row r="12" spans="1:17" x14ac:dyDescent="0.35">
      <c r="A12" t="s">
        <v>23</v>
      </c>
      <c r="B12">
        <v>26954.34</v>
      </c>
      <c r="C12">
        <v>188.60400000000001</v>
      </c>
      <c r="D12">
        <v>185.94300000000001</v>
      </c>
      <c r="E12">
        <v>218.70699999999999</v>
      </c>
      <c r="F12">
        <v>0</v>
      </c>
      <c r="G12">
        <v>181.95099999999999</v>
      </c>
      <c r="I12" s="1">
        <f t="shared" si="0"/>
        <v>185.24763535332914</v>
      </c>
      <c r="P12" s="5" t="str">
        <f t="shared" si="1"/>
        <v/>
      </c>
      <c r="Q12" s="5" t="str">
        <f t="shared" si="2"/>
        <v/>
      </c>
    </row>
    <row r="13" spans="1:17" x14ac:dyDescent="0.35">
      <c r="A13" t="s">
        <v>24</v>
      </c>
      <c r="B13">
        <v>24917.68</v>
      </c>
      <c r="C13">
        <v>179.95500000000001</v>
      </c>
      <c r="D13">
        <v>523.56700000000001</v>
      </c>
      <c r="E13">
        <v>197.25200000000001</v>
      </c>
      <c r="F13">
        <v>90</v>
      </c>
      <c r="G13">
        <v>176.29599999999999</v>
      </c>
      <c r="I13" s="1">
        <f t="shared" si="0"/>
        <v>178.11610449367009</v>
      </c>
      <c r="P13" s="5" t="str">
        <f t="shared" si="1"/>
        <v/>
      </c>
      <c r="Q13" s="5" t="str">
        <f t="shared" si="2"/>
        <v/>
      </c>
    </row>
    <row r="14" spans="1:17" x14ac:dyDescent="0.35">
      <c r="A14" t="s">
        <v>25</v>
      </c>
      <c r="B14">
        <v>39233.601000000002</v>
      </c>
      <c r="C14">
        <v>227.19</v>
      </c>
      <c r="D14">
        <v>138.542</v>
      </c>
      <c r="E14">
        <v>591.09199999999998</v>
      </c>
      <c r="F14">
        <v>90</v>
      </c>
      <c r="G14">
        <v>219.87200000000001</v>
      </c>
      <c r="I14" s="1">
        <f t="shared" si="0"/>
        <v>223.50105073578513</v>
      </c>
      <c r="P14" s="5" t="str">
        <f t="shared" si="1"/>
        <v/>
      </c>
      <c r="Q14" s="5" t="str">
        <f t="shared" si="2"/>
        <v/>
      </c>
    </row>
    <row r="15" spans="1:17" x14ac:dyDescent="0.35">
      <c r="A15" t="s">
        <v>26</v>
      </c>
      <c r="B15">
        <v>117137.617</v>
      </c>
      <c r="C15">
        <v>446.43599999999998</v>
      </c>
      <c r="D15">
        <v>384</v>
      </c>
      <c r="E15">
        <v>625</v>
      </c>
      <c r="F15">
        <v>160.22800000000001</v>
      </c>
      <c r="G15">
        <v>358.69200000000001</v>
      </c>
      <c r="H15" s="2"/>
      <c r="I15" s="29">
        <f t="shared" si="0"/>
        <v>400.16624259424981</v>
      </c>
      <c r="J15" s="2"/>
      <c r="K15" s="2"/>
      <c r="L15" s="2"/>
      <c r="M15" s="2"/>
      <c r="N15" s="2"/>
      <c r="O15" s="2"/>
      <c r="P15" s="12" t="str">
        <f t="shared" si="1"/>
        <v>outlier</v>
      </c>
      <c r="Q15" s="5" t="str">
        <f t="shared" si="2"/>
        <v/>
      </c>
    </row>
    <row r="16" spans="1:17" x14ac:dyDescent="0.35">
      <c r="A16" t="s">
        <v>27</v>
      </c>
      <c r="B16">
        <v>21816.718000000001</v>
      </c>
      <c r="C16">
        <v>173.96799999999999</v>
      </c>
      <c r="D16">
        <v>282.07400000000001</v>
      </c>
      <c r="E16">
        <v>241.82499999999999</v>
      </c>
      <c r="F16">
        <v>90</v>
      </c>
      <c r="G16">
        <v>159.66499999999999</v>
      </c>
      <c r="I16" s="1">
        <f t="shared" si="0"/>
        <v>166.66313545592499</v>
      </c>
      <c r="P16" s="5" t="str">
        <f t="shared" si="1"/>
        <v/>
      </c>
      <c r="Q16" s="5" t="str">
        <f t="shared" si="2"/>
        <v/>
      </c>
    </row>
    <row r="17" spans="1:17" x14ac:dyDescent="0.35">
      <c r="A17" t="s">
        <v>28</v>
      </c>
      <c r="B17">
        <v>31326.734</v>
      </c>
      <c r="C17">
        <v>203.24</v>
      </c>
      <c r="D17">
        <v>2.661</v>
      </c>
      <c r="E17">
        <v>193.92599999999999</v>
      </c>
      <c r="F17">
        <v>0</v>
      </c>
      <c r="G17">
        <v>196.255</v>
      </c>
      <c r="I17" s="1">
        <f t="shared" si="0"/>
        <v>199.71696522829504</v>
      </c>
      <c r="P17" s="5" t="str">
        <f t="shared" si="1"/>
        <v/>
      </c>
      <c r="Q17" s="5" t="str">
        <f t="shared" si="2"/>
        <v/>
      </c>
    </row>
    <row r="18" spans="1:17" x14ac:dyDescent="0.35">
      <c r="A18" t="s">
        <v>29</v>
      </c>
      <c r="B18">
        <v>31311.243999999999</v>
      </c>
      <c r="C18">
        <v>205.90100000000001</v>
      </c>
      <c r="D18">
        <v>364.9</v>
      </c>
      <c r="E18">
        <v>148.02199999999999</v>
      </c>
      <c r="F18">
        <v>0</v>
      </c>
      <c r="G18">
        <v>193.59299999999999</v>
      </c>
      <c r="I18" s="1">
        <f t="shared" si="0"/>
        <v>199.65217828263232</v>
      </c>
      <c r="P18" s="5" t="str">
        <f t="shared" si="1"/>
        <v/>
      </c>
      <c r="Q18" s="5" t="str">
        <f t="shared" si="2"/>
        <v/>
      </c>
    </row>
    <row r="19" spans="1:17" x14ac:dyDescent="0.35">
      <c r="A19" t="s">
        <v>30</v>
      </c>
      <c r="B19">
        <v>35034.589</v>
      </c>
      <c r="C19">
        <v>214.54900000000001</v>
      </c>
      <c r="D19">
        <v>678.74099999999999</v>
      </c>
      <c r="E19">
        <v>256.12900000000002</v>
      </c>
      <c r="F19">
        <v>90</v>
      </c>
      <c r="G19">
        <v>207.89699999999999</v>
      </c>
      <c r="I19" s="1">
        <f t="shared" si="0"/>
        <v>211.1968121279296</v>
      </c>
      <c r="P19" s="5" t="str">
        <f t="shared" si="1"/>
        <v/>
      </c>
      <c r="Q19" s="5" t="str">
        <f t="shared" si="2"/>
        <v/>
      </c>
    </row>
    <row r="20" spans="1:17" x14ac:dyDescent="0.35">
      <c r="A20" t="s">
        <v>31</v>
      </c>
      <c r="B20">
        <v>42247.375</v>
      </c>
      <c r="C20">
        <v>252.77099999999999</v>
      </c>
      <c r="D20">
        <v>707</v>
      </c>
      <c r="E20">
        <v>1472</v>
      </c>
      <c r="F20">
        <v>81.218999999999994</v>
      </c>
      <c r="G20">
        <v>216.54499999999999</v>
      </c>
      <c r="I20" s="1">
        <f t="shared" si="0"/>
        <v>233.95789406429523</v>
      </c>
      <c r="P20" s="5" t="str">
        <f t="shared" si="1"/>
        <v/>
      </c>
      <c r="Q20" s="5" t="str">
        <f t="shared" si="2"/>
        <v/>
      </c>
    </row>
    <row r="21" spans="1:17" x14ac:dyDescent="0.35">
      <c r="A21" t="s">
        <v>32</v>
      </c>
      <c r="B21">
        <v>45262.364999999998</v>
      </c>
      <c r="C21">
        <v>254.613</v>
      </c>
      <c r="D21">
        <v>1135</v>
      </c>
      <c r="E21">
        <v>1327</v>
      </c>
      <c r="F21">
        <v>58.406999999999996</v>
      </c>
      <c r="G21">
        <v>225.07</v>
      </c>
      <c r="I21" s="1">
        <f t="shared" si="0"/>
        <v>239.38618988989319</v>
      </c>
      <c r="P21" s="5" t="str">
        <f t="shared" si="1"/>
        <v/>
      </c>
      <c r="Q21" s="5" t="str">
        <f t="shared" si="2"/>
        <v/>
      </c>
    </row>
    <row r="22" spans="1:17" x14ac:dyDescent="0.35">
      <c r="A22" t="s">
        <v>33</v>
      </c>
      <c r="B22">
        <v>37615.184000000001</v>
      </c>
      <c r="C22">
        <v>257.67899999999997</v>
      </c>
      <c r="D22">
        <v>1268</v>
      </c>
      <c r="E22">
        <v>861</v>
      </c>
      <c r="F22">
        <v>102.601</v>
      </c>
      <c r="G22">
        <v>191.202</v>
      </c>
      <c r="I22" s="1">
        <f t="shared" si="0"/>
        <v>221.96562832564865</v>
      </c>
      <c r="P22" s="5" t="str">
        <f t="shared" si="1"/>
        <v/>
      </c>
      <c r="Q22" s="5" t="str">
        <f t="shared" si="2"/>
        <v/>
      </c>
    </row>
    <row r="23" spans="1:17" x14ac:dyDescent="0.35">
      <c r="A23" t="s">
        <v>34</v>
      </c>
      <c r="B23">
        <v>36820.745999999999</v>
      </c>
      <c r="C23">
        <v>248.98400000000001</v>
      </c>
      <c r="D23">
        <v>765</v>
      </c>
      <c r="E23">
        <v>1181</v>
      </c>
      <c r="F23">
        <v>80.852000000000004</v>
      </c>
      <c r="G23">
        <v>192.35900000000001</v>
      </c>
      <c r="I23" s="1">
        <f t="shared" si="0"/>
        <v>218.84769419849962</v>
      </c>
      <c r="P23" s="5" t="str">
        <f t="shared" si="1"/>
        <v/>
      </c>
      <c r="Q23" s="5" t="str">
        <f t="shared" si="2"/>
        <v/>
      </c>
    </row>
    <row r="24" spans="1:17" x14ac:dyDescent="0.35">
      <c r="A24" t="s">
        <v>35</v>
      </c>
      <c r="B24">
        <v>23081.29</v>
      </c>
      <c r="C24">
        <v>185.602</v>
      </c>
      <c r="D24">
        <v>564</v>
      </c>
      <c r="E24">
        <v>1711</v>
      </c>
      <c r="F24">
        <v>24.681999999999999</v>
      </c>
      <c r="G24">
        <v>164.006</v>
      </c>
      <c r="I24" s="1">
        <f t="shared" si="0"/>
        <v>174.47017398971093</v>
      </c>
      <c r="P24" s="5" t="str">
        <f t="shared" si="1"/>
        <v/>
      </c>
      <c r="Q24" s="5" t="str">
        <f t="shared" si="2"/>
        <v/>
      </c>
    </row>
    <row r="25" spans="1:17" x14ac:dyDescent="0.35">
      <c r="A25" t="s">
        <v>36</v>
      </c>
      <c r="B25">
        <v>24281.466</v>
      </c>
      <c r="C25">
        <v>270.78399999999999</v>
      </c>
      <c r="D25">
        <v>163</v>
      </c>
      <c r="E25">
        <v>442</v>
      </c>
      <c r="F25">
        <v>163.36799999999999</v>
      </c>
      <c r="G25">
        <v>122.98099999999999</v>
      </c>
      <c r="I25" s="1">
        <f t="shared" si="0"/>
        <v>182.48640251810542</v>
      </c>
      <c r="P25" s="5" t="str">
        <f t="shared" si="1"/>
        <v/>
      </c>
      <c r="Q25" s="5" t="str">
        <f t="shared" si="2"/>
        <v/>
      </c>
    </row>
    <row r="26" spans="1:17" x14ac:dyDescent="0.35">
      <c r="A26" t="s">
        <v>37</v>
      </c>
      <c r="B26">
        <v>22987.351999999999</v>
      </c>
      <c r="C26">
        <v>175.964</v>
      </c>
      <c r="D26">
        <v>177.96</v>
      </c>
      <c r="E26">
        <v>369.55700000000002</v>
      </c>
      <c r="F26">
        <v>90</v>
      </c>
      <c r="G26">
        <v>166.31700000000001</v>
      </c>
      <c r="I26" s="1">
        <f t="shared" si="0"/>
        <v>171.07251266056744</v>
      </c>
      <c r="P26" s="5" t="str">
        <f t="shared" si="1"/>
        <v/>
      </c>
      <c r="Q26" s="5" t="str">
        <f t="shared" si="2"/>
        <v/>
      </c>
    </row>
    <row r="27" spans="1:17" x14ac:dyDescent="0.35">
      <c r="A27" t="s">
        <v>38</v>
      </c>
      <c r="B27">
        <v>40289.495000000003</v>
      </c>
      <c r="C27">
        <v>271.70499999999998</v>
      </c>
      <c r="D27">
        <v>1873</v>
      </c>
      <c r="E27">
        <v>1612</v>
      </c>
      <c r="F27">
        <v>62.116999999999997</v>
      </c>
      <c r="G27">
        <v>206.51499999999999</v>
      </c>
      <c r="I27" s="1">
        <f t="shared" si="0"/>
        <v>236.87793919020825</v>
      </c>
      <c r="P27" s="5" t="str">
        <f t="shared" si="1"/>
        <v/>
      </c>
      <c r="Q27" s="5" t="str">
        <f t="shared" si="2"/>
        <v/>
      </c>
    </row>
    <row r="28" spans="1:17" x14ac:dyDescent="0.35">
      <c r="A28" t="s">
        <v>39</v>
      </c>
      <c r="B28">
        <v>52399.58</v>
      </c>
      <c r="C28">
        <v>322.09399999999999</v>
      </c>
      <c r="D28">
        <v>966</v>
      </c>
      <c r="E28">
        <v>556</v>
      </c>
      <c r="F28">
        <v>147.869</v>
      </c>
      <c r="G28">
        <v>206.74799999999999</v>
      </c>
      <c r="I28" s="1">
        <f t="shared" si="0"/>
        <v>258.05482036187584</v>
      </c>
      <c r="P28" s="5" t="str">
        <f t="shared" si="1"/>
        <v/>
      </c>
      <c r="Q28" s="5" t="str">
        <f t="shared" si="2"/>
        <v/>
      </c>
    </row>
    <row r="29" spans="1:17" x14ac:dyDescent="0.35">
      <c r="A29" t="s">
        <v>40</v>
      </c>
      <c r="B29">
        <v>26455.88</v>
      </c>
      <c r="C29">
        <v>231.85900000000001</v>
      </c>
      <c r="D29">
        <v>468</v>
      </c>
      <c r="E29">
        <v>32</v>
      </c>
      <c r="F29">
        <v>155.053</v>
      </c>
      <c r="G29">
        <v>161.83199999999999</v>
      </c>
      <c r="I29" s="1">
        <f t="shared" si="0"/>
        <v>193.7064936650292</v>
      </c>
      <c r="P29" s="5" t="str">
        <f t="shared" si="1"/>
        <v/>
      </c>
      <c r="Q29" s="5" t="str">
        <f t="shared" si="2"/>
        <v/>
      </c>
    </row>
    <row r="30" spans="1:17" x14ac:dyDescent="0.35">
      <c r="A30" t="s">
        <v>41</v>
      </c>
      <c r="B30">
        <v>31894.79</v>
      </c>
      <c r="C30">
        <v>214.26599999999999</v>
      </c>
      <c r="D30">
        <v>692</v>
      </c>
      <c r="E30">
        <v>1135</v>
      </c>
      <c r="F30">
        <v>121.02500000000001</v>
      </c>
      <c r="G30">
        <v>193.393</v>
      </c>
      <c r="I30" s="1">
        <f t="shared" si="0"/>
        <v>203.56213925482314</v>
      </c>
      <c r="P30" s="5" t="str">
        <f t="shared" si="1"/>
        <v/>
      </c>
      <c r="Q30" s="5" t="str">
        <f t="shared" si="2"/>
        <v/>
      </c>
    </row>
    <row r="31" spans="1:17" x14ac:dyDescent="0.35">
      <c r="A31" t="s">
        <v>72</v>
      </c>
      <c r="B31">
        <v>45948.701999999997</v>
      </c>
      <c r="C31">
        <v>260.50700000000001</v>
      </c>
      <c r="D31">
        <v>663</v>
      </c>
      <c r="E31">
        <v>564</v>
      </c>
      <c r="F31">
        <v>151.30799999999999</v>
      </c>
      <c r="G31">
        <v>224.87</v>
      </c>
      <c r="I31" s="1">
        <f t="shared" si="0"/>
        <v>242.0334875383983</v>
      </c>
      <c r="P31" s="5" t="str">
        <f t="shared" si="1"/>
        <v/>
      </c>
      <c r="Q31" s="5" t="str">
        <f t="shared" si="2"/>
        <v/>
      </c>
    </row>
  </sheetData>
  <mergeCells count="1">
    <mergeCell ref="M8:N8"/>
  </mergeCells>
  <pageMargins left="0.7" right="0.7" top="0.75" bottom="0.75" header="0.3" footer="0.3"/>
  <tableParts count="1">
    <tablePart r:id="rId1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6EC60-603E-4F8F-A820-BADC054097DD}">
  <sheetPr>
    <tabColor theme="4"/>
  </sheetPr>
  <dimension ref="A1:Q23"/>
  <sheetViews>
    <sheetView topLeftCell="A22" workbookViewId="0">
      <selection activeCell="I23" sqref="I3:I23"/>
    </sheetView>
  </sheetViews>
  <sheetFormatPr baseColWidth="10" defaultRowHeight="14.5" x14ac:dyDescent="0.35"/>
  <cols>
    <col min="1" max="7" width="10.7265625" bestFit="1" customWidth="1"/>
  </cols>
  <sheetData>
    <row r="1" spans="1:17" x14ac:dyDescent="0.3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</row>
    <row r="2" spans="1:17" ht="29" x14ac:dyDescent="0.3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I2" t="s">
        <v>90</v>
      </c>
      <c r="N2" s="5" t="s">
        <v>174</v>
      </c>
      <c r="O2" s="5" t="s">
        <v>175</v>
      </c>
      <c r="P2" s="5" t="s">
        <v>176</v>
      </c>
      <c r="Q2" s="5" t="s">
        <v>177</v>
      </c>
    </row>
    <row r="3" spans="1:17" x14ac:dyDescent="0.35">
      <c r="A3" t="s">
        <v>14</v>
      </c>
      <c r="B3">
        <v>28554.058000000001</v>
      </c>
      <c r="C3">
        <v>239.03899999999999</v>
      </c>
      <c r="D3" t="s">
        <v>131</v>
      </c>
      <c r="E3" t="s">
        <v>132</v>
      </c>
      <c r="F3">
        <v>171.114</v>
      </c>
      <c r="G3">
        <v>161.12799999999999</v>
      </c>
      <c r="I3" s="1">
        <f>GEOMEAN(C3,G3)</f>
        <v>196.25462030739556</v>
      </c>
      <c r="N3" s="5">
        <f>K6-2*L6</f>
        <v>94.868447896644412</v>
      </c>
      <c r="O3" s="14">
        <f>K6+2*L6</f>
        <v>349.57737313188954</v>
      </c>
      <c r="P3" s="5" t="str">
        <f>IF(I3&gt;$O$3,"outlier","")</f>
        <v/>
      </c>
      <c r="Q3" s="5" t="str">
        <f>IF(I3&lt;$N$3,"outlier","")</f>
        <v/>
      </c>
    </row>
    <row r="4" spans="1:17" x14ac:dyDescent="0.35">
      <c r="A4" t="s">
        <v>15</v>
      </c>
      <c r="B4">
        <v>34319.817000000003</v>
      </c>
      <c r="C4">
        <v>219.34399999999999</v>
      </c>
      <c r="D4" t="s">
        <v>133</v>
      </c>
      <c r="E4" t="s">
        <v>134</v>
      </c>
      <c r="F4">
        <v>157.90799999999999</v>
      </c>
      <c r="G4">
        <v>202.91499999999999</v>
      </c>
      <c r="I4" s="1">
        <f t="shared" ref="I4:I23" si="0">GEOMEAN(C4,G4)</f>
        <v>210.96963705708933</v>
      </c>
      <c r="N4" s="4"/>
      <c r="O4" s="4"/>
      <c r="P4" s="5" t="str">
        <f t="shared" ref="P4:P23" si="1">IF(I4&gt;$O$3,"outlier","")</f>
        <v/>
      </c>
      <c r="Q4" s="5" t="str">
        <f t="shared" ref="Q4:Q23" si="2">IF(I4&lt;$N$3,"outlier","")</f>
        <v/>
      </c>
    </row>
    <row r="5" spans="1:17" x14ac:dyDescent="0.35">
      <c r="A5" t="s">
        <v>16</v>
      </c>
      <c r="B5">
        <v>31896.45</v>
      </c>
      <c r="C5">
        <v>292.24</v>
      </c>
      <c r="D5" t="s">
        <v>135</v>
      </c>
      <c r="E5" t="s">
        <v>95</v>
      </c>
      <c r="F5">
        <v>16.125</v>
      </c>
      <c r="G5">
        <v>188.09899999999999</v>
      </c>
      <c r="I5" s="1">
        <f t="shared" si="0"/>
        <v>234.45692943481112</v>
      </c>
      <c r="K5" t="s">
        <v>91</v>
      </c>
      <c r="L5" t="s">
        <v>92</v>
      </c>
      <c r="N5" s="9"/>
      <c r="O5" s="9"/>
      <c r="P5" s="5" t="str">
        <f t="shared" si="1"/>
        <v/>
      </c>
      <c r="Q5" s="5" t="str">
        <f t="shared" si="2"/>
        <v/>
      </c>
    </row>
    <row r="6" spans="1:17" x14ac:dyDescent="0.35">
      <c r="A6" t="s">
        <v>17</v>
      </c>
      <c r="B6">
        <v>25248.954000000002</v>
      </c>
      <c r="C6">
        <v>246.09899999999999</v>
      </c>
      <c r="D6" t="s">
        <v>136</v>
      </c>
      <c r="E6" t="s">
        <v>137</v>
      </c>
      <c r="F6">
        <v>72.863</v>
      </c>
      <c r="G6">
        <v>137.798</v>
      </c>
      <c r="I6" s="1">
        <f t="shared" si="0"/>
        <v>184.151975286718</v>
      </c>
      <c r="K6">
        <f>GEOMEAN(I3:I23)</f>
        <v>222.22291051426697</v>
      </c>
      <c r="L6">
        <f>STDEV(I3:I23)</f>
        <v>63.67723130881128</v>
      </c>
      <c r="M6" s="32"/>
      <c r="N6" s="36"/>
      <c r="O6" s="36"/>
      <c r="P6" s="5" t="str">
        <f t="shared" si="1"/>
        <v/>
      </c>
      <c r="Q6" s="5" t="str">
        <f t="shared" si="2"/>
        <v/>
      </c>
    </row>
    <row r="7" spans="1:17" x14ac:dyDescent="0.35">
      <c r="A7" t="s">
        <v>18</v>
      </c>
      <c r="B7">
        <v>21548.955000000002</v>
      </c>
      <c r="C7">
        <v>172.392</v>
      </c>
      <c r="D7" t="s">
        <v>138</v>
      </c>
      <c r="E7" t="s">
        <v>95</v>
      </c>
      <c r="F7">
        <v>20.323</v>
      </c>
      <c r="G7">
        <v>162.256</v>
      </c>
      <c r="I7" s="1">
        <f t="shared" si="0"/>
        <v>167.24723122371861</v>
      </c>
      <c r="M7" s="32"/>
      <c r="N7" s="32"/>
      <c r="O7" s="32"/>
      <c r="P7" s="5" t="str">
        <f t="shared" si="1"/>
        <v/>
      </c>
      <c r="Q7" s="5" t="str">
        <f t="shared" si="2"/>
        <v/>
      </c>
    </row>
    <row r="8" spans="1:17" x14ac:dyDescent="0.35">
      <c r="A8" t="s">
        <v>19</v>
      </c>
      <c r="B8">
        <v>29498.642</v>
      </c>
      <c r="C8">
        <v>226.14699999999999</v>
      </c>
      <c r="D8" t="s">
        <v>139</v>
      </c>
      <c r="E8" t="s">
        <v>140</v>
      </c>
      <c r="F8">
        <v>59.701000000000001</v>
      </c>
      <c r="G8">
        <v>163.72499999999999</v>
      </c>
      <c r="I8" s="1">
        <f t="shared" si="0"/>
        <v>192.42119835142904</v>
      </c>
      <c r="M8" s="47" t="s">
        <v>178</v>
      </c>
      <c r="N8" s="47"/>
      <c r="P8" s="5" t="str">
        <f t="shared" si="1"/>
        <v/>
      </c>
      <c r="Q8" s="5" t="str">
        <f t="shared" si="2"/>
        <v/>
      </c>
    </row>
    <row r="9" spans="1:17" x14ac:dyDescent="0.35">
      <c r="A9" t="s">
        <v>20</v>
      </c>
      <c r="B9">
        <v>22295.924999999999</v>
      </c>
      <c r="C9">
        <v>210.31200000000001</v>
      </c>
      <c r="D9" t="s">
        <v>141</v>
      </c>
      <c r="E9" t="s">
        <v>142</v>
      </c>
      <c r="F9">
        <v>40.188000000000002</v>
      </c>
      <c r="G9">
        <v>138.779</v>
      </c>
      <c r="I9" s="1">
        <f t="shared" si="0"/>
        <v>170.84170757751164</v>
      </c>
      <c r="M9" s="16" t="s">
        <v>100</v>
      </c>
      <c r="N9" s="16" t="s">
        <v>179</v>
      </c>
      <c r="P9" s="5" t="str">
        <f t="shared" si="1"/>
        <v/>
      </c>
      <c r="Q9" s="5" t="str">
        <f t="shared" si="2"/>
        <v/>
      </c>
    </row>
    <row r="10" spans="1:17" x14ac:dyDescent="0.35">
      <c r="A10" t="s">
        <v>21</v>
      </c>
      <c r="B10">
        <v>24039.925999999999</v>
      </c>
      <c r="C10">
        <v>184.202</v>
      </c>
      <c r="D10" t="s">
        <v>143</v>
      </c>
      <c r="E10" t="s">
        <v>144</v>
      </c>
      <c r="F10">
        <v>21.283000000000001</v>
      </c>
      <c r="G10">
        <v>168.398</v>
      </c>
      <c r="I10" s="1">
        <f t="shared" si="0"/>
        <v>176.12282190562357</v>
      </c>
      <c r="M10" s="16">
        <f>GEOMEAN(I3:I15,I17:I23)</f>
        <v>214.14553819135187</v>
      </c>
      <c r="N10" s="16">
        <f>STDEV(I3:I15,I17:I23)</f>
        <v>33.919882955462995</v>
      </c>
      <c r="P10" s="5" t="str">
        <f t="shared" si="1"/>
        <v/>
      </c>
      <c r="Q10" s="5" t="str">
        <f t="shared" si="2"/>
        <v/>
      </c>
    </row>
    <row r="11" spans="1:17" x14ac:dyDescent="0.35">
      <c r="A11" t="s">
        <v>22</v>
      </c>
      <c r="B11">
        <v>36843.65</v>
      </c>
      <c r="C11">
        <v>233.84399999999999</v>
      </c>
      <c r="D11" t="s">
        <v>145</v>
      </c>
      <c r="E11" t="s">
        <v>146</v>
      </c>
      <c r="F11">
        <v>17.893999999999998</v>
      </c>
      <c r="G11">
        <v>206.74799999999999</v>
      </c>
      <c r="I11" s="1">
        <f t="shared" si="0"/>
        <v>219.87901062175081</v>
      </c>
      <c r="P11" s="5" t="str">
        <f t="shared" si="1"/>
        <v/>
      </c>
      <c r="Q11" s="5" t="str">
        <f t="shared" si="2"/>
        <v/>
      </c>
    </row>
    <row r="12" spans="1:17" x14ac:dyDescent="0.35">
      <c r="A12" t="s">
        <v>23</v>
      </c>
      <c r="B12">
        <v>39311.385000000002</v>
      </c>
      <c r="C12">
        <v>270.14800000000002</v>
      </c>
      <c r="D12" t="s">
        <v>61</v>
      </c>
      <c r="E12" t="s">
        <v>147</v>
      </c>
      <c r="F12">
        <v>168.20599999999999</v>
      </c>
      <c r="G12">
        <v>197.94200000000001</v>
      </c>
      <c r="I12" s="1">
        <f t="shared" si="0"/>
        <v>231.24367108312393</v>
      </c>
      <c r="P12" s="5" t="str">
        <f t="shared" si="1"/>
        <v/>
      </c>
      <c r="Q12" s="5" t="str">
        <f t="shared" si="2"/>
        <v/>
      </c>
    </row>
    <row r="13" spans="1:17" x14ac:dyDescent="0.35">
      <c r="A13" t="s">
        <v>24</v>
      </c>
      <c r="B13">
        <v>51089.421000000002</v>
      </c>
      <c r="C13">
        <v>298.54199999999997</v>
      </c>
      <c r="D13" t="s">
        <v>84</v>
      </c>
      <c r="E13" t="s">
        <v>148</v>
      </c>
      <c r="F13">
        <v>176.679</v>
      </c>
      <c r="G13">
        <v>221.577</v>
      </c>
      <c r="I13" s="1">
        <f t="shared" si="0"/>
        <v>257.19650218072559</v>
      </c>
      <c r="P13" s="5" t="str">
        <f t="shared" si="1"/>
        <v/>
      </c>
      <c r="Q13" s="5" t="str">
        <f t="shared" si="2"/>
        <v/>
      </c>
    </row>
    <row r="14" spans="1:17" x14ac:dyDescent="0.35">
      <c r="A14" t="s">
        <v>25</v>
      </c>
      <c r="B14">
        <v>46178.402999999998</v>
      </c>
      <c r="C14">
        <v>269.334</v>
      </c>
      <c r="D14" t="s">
        <v>149</v>
      </c>
      <c r="E14" t="s">
        <v>150</v>
      </c>
      <c r="F14">
        <v>19.553999999999998</v>
      </c>
      <c r="G14">
        <v>226.137</v>
      </c>
      <c r="I14" s="1">
        <f t="shared" si="0"/>
        <v>246.79218536655489</v>
      </c>
      <c r="P14" s="5" t="str">
        <f t="shared" si="1"/>
        <v/>
      </c>
      <c r="Q14" s="5" t="str">
        <f t="shared" si="2"/>
        <v/>
      </c>
    </row>
    <row r="15" spans="1:17" x14ac:dyDescent="0.35">
      <c r="A15" t="s">
        <v>26</v>
      </c>
      <c r="B15">
        <v>29341.968000000001</v>
      </c>
      <c r="C15">
        <v>229.709</v>
      </c>
      <c r="D15" t="s">
        <v>151</v>
      </c>
      <c r="E15" t="s">
        <v>152</v>
      </c>
      <c r="F15">
        <v>8.4939999999999998</v>
      </c>
      <c r="G15">
        <v>184.38300000000001</v>
      </c>
      <c r="I15" s="1">
        <f t="shared" si="0"/>
        <v>205.80193037724405</v>
      </c>
      <c r="P15" s="5" t="str">
        <f t="shared" si="1"/>
        <v/>
      </c>
      <c r="Q15" s="5" t="str">
        <f t="shared" si="2"/>
        <v/>
      </c>
    </row>
    <row r="16" spans="1:17" x14ac:dyDescent="0.35">
      <c r="A16" t="s">
        <v>27</v>
      </c>
      <c r="B16">
        <v>155386.24799999999</v>
      </c>
      <c r="C16">
        <v>542.05799999999999</v>
      </c>
      <c r="D16" t="s">
        <v>153</v>
      </c>
      <c r="E16" t="s">
        <v>123</v>
      </c>
      <c r="F16">
        <v>105.008</v>
      </c>
      <c r="G16">
        <v>400.61200000000002</v>
      </c>
      <c r="H16" s="2"/>
      <c r="I16" s="29">
        <f t="shared" si="0"/>
        <v>465.99886211878243</v>
      </c>
      <c r="J16" s="2"/>
      <c r="K16" s="2"/>
      <c r="L16" s="2"/>
      <c r="M16" s="2"/>
      <c r="N16" s="2"/>
      <c r="O16" s="2"/>
      <c r="P16" s="12" t="str">
        <f t="shared" si="1"/>
        <v>outlier</v>
      </c>
      <c r="Q16" s="5" t="str">
        <f t="shared" si="2"/>
        <v/>
      </c>
    </row>
    <row r="17" spans="1:17" x14ac:dyDescent="0.35">
      <c r="A17" t="s">
        <v>28</v>
      </c>
      <c r="B17">
        <v>28900.933000000001</v>
      </c>
      <c r="C17">
        <v>204.232</v>
      </c>
      <c r="D17" t="s">
        <v>154</v>
      </c>
      <c r="E17" t="s">
        <v>155</v>
      </c>
      <c r="F17">
        <v>58.588000000000001</v>
      </c>
      <c r="G17">
        <v>185.40700000000001</v>
      </c>
      <c r="I17" s="1">
        <f t="shared" si="0"/>
        <v>194.59198961930576</v>
      </c>
      <c r="P17" s="5" t="str">
        <f t="shared" si="1"/>
        <v/>
      </c>
      <c r="Q17" s="5" t="str">
        <f t="shared" si="2"/>
        <v/>
      </c>
    </row>
    <row r="18" spans="1:17" x14ac:dyDescent="0.35">
      <c r="A18" t="s">
        <v>29</v>
      </c>
      <c r="B18">
        <v>43205.79</v>
      </c>
      <c r="C18">
        <v>253.73500000000001</v>
      </c>
      <c r="D18" t="s">
        <v>156</v>
      </c>
      <c r="E18" t="s">
        <v>157</v>
      </c>
      <c r="F18">
        <v>92.63</v>
      </c>
      <c r="G18">
        <v>219.58600000000001</v>
      </c>
      <c r="I18" s="1">
        <f t="shared" si="0"/>
        <v>236.04375380424707</v>
      </c>
      <c r="P18" s="5" t="str">
        <f t="shared" si="1"/>
        <v/>
      </c>
      <c r="Q18" s="5" t="str">
        <f t="shared" si="2"/>
        <v/>
      </c>
    </row>
    <row r="19" spans="1:17" x14ac:dyDescent="0.35">
      <c r="A19" t="s">
        <v>30</v>
      </c>
      <c r="B19">
        <v>53568.332000000002</v>
      </c>
      <c r="C19">
        <v>332.83199999999999</v>
      </c>
      <c r="D19" t="s">
        <v>158</v>
      </c>
      <c r="E19" t="s">
        <v>159</v>
      </c>
      <c r="F19">
        <v>77.533000000000001</v>
      </c>
      <c r="G19">
        <v>230.18299999999999</v>
      </c>
      <c r="I19" s="1">
        <f t="shared" si="0"/>
        <v>276.78921267997418</v>
      </c>
      <c r="P19" s="5" t="str">
        <f t="shared" si="1"/>
        <v/>
      </c>
      <c r="Q19" s="5" t="str">
        <f t="shared" si="2"/>
        <v/>
      </c>
    </row>
    <row r="20" spans="1:17" x14ac:dyDescent="0.35">
      <c r="A20" t="s">
        <v>31</v>
      </c>
      <c r="B20">
        <v>36552.43</v>
      </c>
      <c r="C20">
        <v>298.17399999999998</v>
      </c>
      <c r="D20" t="s">
        <v>160</v>
      </c>
      <c r="E20" t="s">
        <v>132</v>
      </c>
      <c r="F20">
        <v>94.992000000000004</v>
      </c>
      <c r="G20">
        <v>183.947</v>
      </c>
      <c r="I20" s="1">
        <f t="shared" si="0"/>
        <v>234.19695296480694</v>
      </c>
      <c r="P20" s="5" t="str">
        <f t="shared" si="1"/>
        <v/>
      </c>
      <c r="Q20" s="5" t="str">
        <f t="shared" si="2"/>
        <v/>
      </c>
    </row>
    <row r="21" spans="1:17" x14ac:dyDescent="0.35">
      <c r="A21" t="s">
        <v>32</v>
      </c>
      <c r="B21">
        <v>63908.413999999997</v>
      </c>
      <c r="C21">
        <v>295.13400000000001</v>
      </c>
      <c r="D21" t="s">
        <v>161</v>
      </c>
      <c r="E21" t="s">
        <v>162</v>
      </c>
      <c r="F21">
        <v>126.19799999999999</v>
      </c>
      <c r="G21">
        <v>279.32100000000003</v>
      </c>
      <c r="I21" s="1">
        <f t="shared" si="0"/>
        <v>287.11865842191452</v>
      </c>
      <c r="P21" s="5" t="str">
        <f t="shared" si="1"/>
        <v/>
      </c>
      <c r="Q21" s="5" t="str">
        <f t="shared" si="2"/>
        <v/>
      </c>
    </row>
    <row r="22" spans="1:17" x14ac:dyDescent="0.35">
      <c r="A22" t="s">
        <v>33</v>
      </c>
      <c r="B22">
        <v>26896.692999999999</v>
      </c>
      <c r="C22">
        <v>250.48400000000001</v>
      </c>
      <c r="D22" t="s">
        <v>163</v>
      </c>
      <c r="E22" t="s">
        <v>164</v>
      </c>
      <c r="F22">
        <v>17.545000000000002</v>
      </c>
      <c r="G22">
        <v>146.749</v>
      </c>
      <c r="I22" s="1">
        <f t="shared" si="0"/>
        <v>191.72448074254888</v>
      </c>
      <c r="P22" s="5" t="str">
        <f t="shared" si="1"/>
        <v/>
      </c>
      <c r="Q22" s="5" t="str">
        <f t="shared" si="2"/>
        <v/>
      </c>
    </row>
    <row r="23" spans="1:17" x14ac:dyDescent="0.35">
      <c r="A23" t="s">
        <v>34</v>
      </c>
      <c r="B23">
        <v>36288.428999999996</v>
      </c>
      <c r="C23">
        <v>234.791</v>
      </c>
      <c r="D23" t="s">
        <v>165</v>
      </c>
      <c r="E23" t="s">
        <v>166</v>
      </c>
      <c r="F23">
        <v>81.444999999999993</v>
      </c>
      <c r="G23">
        <v>202.911</v>
      </c>
      <c r="I23" s="1">
        <f t="shared" si="0"/>
        <v>218.26973358897015</v>
      </c>
      <c r="P23" s="5" t="str">
        <f t="shared" si="1"/>
        <v/>
      </c>
      <c r="Q23" s="5" t="str">
        <f t="shared" si="2"/>
        <v/>
      </c>
    </row>
  </sheetData>
  <mergeCells count="1">
    <mergeCell ref="M8:N8"/>
  </mergeCells>
  <pageMargins left="0.7" right="0.7" top="0.75" bottom="0.75" header="0.3" footer="0.3"/>
  <tableParts count="1">
    <tablePart r:id="rId1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4E75C-F05B-41AF-BDA8-E9BEC8197E05}">
  <sheetPr>
    <tabColor theme="4"/>
  </sheetPr>
  <dimension ref="A1:Q19"/>
  <sheetViews>
    <sheetView topLeftCell="A4" workbookViewId="0">
      <selection activeCell="I3" sqref="I3:I19"/>
    </sheetView>
  </sheetViews>
  <sheetFormatPr baseColWidth="10" defaultRowHeight="14.5" x14ac:dyDescent="0.35"/>
  <cols>
    <col min="1" max="7" width="10.7265625" bestFit="1" customWidth="1"/>
    <col min="15" max="15" width="11.26953125" bestFit="1" customWidth="1"/>
  </cols>
  <sheetData>
    <row r="1" spans="1:17" x14ac:dyDescent="0.3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</row>
    <row r="2" spans="1:17" ht="29" x14ac:dyDescent="0.3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I2" t="s">
        <v>90</v>
      </c>
      <c r="N2" s="5" t="s">
        <v>174</v>
      </c>
      <c r="O2" s="5" t="s">
        <v>175</v>
      </c>
      <c r="P2" s="5" t="s">
        <v>176</v>
      </c>
      <c r="Q2" s="5" t="s">
        <v>177</v>
      </c>
    </row>
    <row r="3" spans="1:17" x14ac:dyDescent="0.35">
      <c r="A3" t="s">
        <v>14</v>
      </c>
      <c r="B3">
        <v>38086.535000000003</v>
      </c>
      <c r="C3">
        <v>220.87</v>
      </c>
      <c r="D3">
        <v>189.602</v>
      </c>
      <c r="E3">
        <v>348.601</v>
      </c>
      <c r="F3">
        <v>90</v>
      </c>
      <c r="G3">
        <v>219.53899999999999</v>
      </c>
      <c r="I3" s="1">
        <f>GEOMEAN(C3,G3)</f>
        <v>220.20349436373618</v>
      </c>
      <c r="N3" s="5">
        <f>K6-2*L6</f>
        <v>107.50069202157907</v>
      </c>
      <c r="O3" s="14">
        <f>K6+2*L6</f>
        <v>260.21646438608599</v>
      </c>
      <c r="P3" s="5" t="str">
        <f>IF(I3&gt;$O$3,"outlier","")</f>
        <v/>
      </c>
      <c r="Q3" s="5" t="str">
        <f>IF(I3&lt;$N$3,"outlier","")</f>
        <v/>
      </c>
    </row>
    <row r="4" spans="1:17" x14ac:dyDescent="0.35">
      <c r="A4" t="s">
        <v>15</v>
      </c>
      <c r="B4">
        <v>38104.239000000001</v>
      </c>
      <c r="C4">
        <v>264.52</v>
      </c>
      <c r="D4">
        <v>2036</v>
      </c>
      <c r="E4">
        <v>736</v>
      </c>
      <c r="F4">
        <v>113.72799999999999</v>
      </c>
      <c r="G4">
        <v>198.61099999999999</v>
      </c>
      <c r="I4" s="1">
        <f t="shared" ref="I4:I19" si="0">GEOMEAN(C4,G4)</f>
        <v>229.20859870432434</v>
      </c>
      <c r="N4" s="4"/>
      <c r="O4" s="4"/>
      <c r="P4" s="5" t="str">
        <f t="shared" ref="P4:P19" si="1">IF(I4&gt;$O$3,"outlier","")</f>
        <v/>
      </c>
      <c r="Q4" s="5" t="str">
        <f t="shared" ref="Q4:Q19" si="2">IF(I4&lt;$N$3,"outlier","")</f>
        <v/>
      </c>
    </row>
    <row r="5" spans="1:17" x14ac:dyDescent="0.35">
      <c r="A5" t="s">
        <v>16</v>
      </c>
      <c r="B5">
        <v>31287.455000000002</v>
      </c>
      <c r="C5">
        <v>201.244</v>
      </c>
      <c r="D5">
        <v>224.52799999999999</v>
      </c>
      <c r="E5">
        <v>447.89299999999997</v>
      </c>
      <c r="F5">
        <v>0</v>
      </c>
      <c r="G5">
        <v>197.91800000000001</v>
      </c>
      <c r="I5" s="1">
        <f t="shared" si="0"/>
        <v>199.57407144215904</v>
      </c>
      <c r="K5" t="s">
        <v>91</v>
      </c>
      <c r="L5" t="s">
        <v>92</v>
      </c>
      <c r="N5" s="9"/>
      <c r="O5" s="9"/>
      <c r="P5" s="5" t="str">
        <f t="shared" si="1"/>
        <v/>
      </c>
      <c r="Q5" s="5" t="str">
        <f t="shared" si="2"/>
        <v/>
      </c>
    </row>
    <row r="6" spans="1:17" x14ac:dyDescent="0.35">
      <c r="A6" t="s">
        <v>17</v>
      </c>
      <c r="B6">
        <v>28160.38</v>
      </c>
      <c r="C6">
        <v>248.17500000000001</v>
      </c>
      <c r="D6">
        <v>192</v>
      </c>
      <c r="E6">
        <v>1623</v>
      </c>
      <c r="F6">
        <v>22.957000000000001</v>
      </c>
      <c r="G6">
        <v>145.37899999999999</v>
      </c>
      <c r="I6" s="1">
        <f t="shared" si="0"/>
        <v>189.94586946022281</v>
      </c>
      <c r="K6">
        <f>GEOMEAN(I3:I19)</f>
        <v>183.85857820383254</v>
      </c>
      <c r="L6">
        <f>STDEV(I3:I19)</f>
        <v>38.178943091126733</v>
      </c>
      <c r="M6" s="32"/>
      <c r="N6" s="36"/>
      <c r="O6" s="36"/>
      <c r="P6" s="5" t="str">
        <f t="shared" si="1"/>
        <v/>
      </c>
      <c r="Q6" s="5" t="str">
        <f t="shared" si="2"/>
        <v/>
      </c>
    </row>
    <row r="7" spans="1:17" x14ac:dyDescent="0.35">
      <c r="A7" t="s">
        <v>18</v>
      </c>
      <c r="B7">
        <v>12730.918</v>
      </c>
      <c r="C7">
        <v>167.47800000000001</v>
      </c>
      <c r="D7">
        <v>532</v>
      </c>
      <c r="E7">
        <v>1041</v>
      </c>
      <c r="F7">
        <v>174.30099999999999</v>
      </c>
      <c r="G7">
        <v>100.777</v>
      </c>
      <c r="I7" s="1">
        <f t="shared" si="0"/>
        <v>129.91508921599524</v>
      </c>
      <c r="M7" s="32"/>
      <c r="N7" s="32"/>
      <c r="O7" s="32"/>
      <c r="P7" s="5" t="str">
        <f t="shared" si="1"/>
        <v/>
      </c>
      <c r="Q7" s="5" t="str">
        <f t="shared" si="2"/>
        <v/>
      </c>
    </row>
    <row r="8" spans="1:17" x14ac:dyDescent="0.35">
      <c r="A8" t="s">
        <v>19</v>
      </c>
      <c r="B8">
        <v>30241.187000000002</v>
      </c>
      <c r="C8">
        <v>240.71700000000001</v>
      </c>
      <c r="D8">
        <v>1303</v>
      </c>
      <c r="E8">
        <v>1335</v>
      </c>
      <c r="F8">
        <v>127.646</v>
      </c>
      <c r="G8">
        <v>171.285</v>
      </c>
      <c r="I8" s="1">
        <f t="shared" si="0"/>
        <v>203.05470037652415</v>
      </c>
      <c r="M8" s="47" t="s">
        <v>178</v>
      </c>
      <c r="N8" s="47"/>
      <c r="P8" s="5" t="str">
        <f t="shared" si="1"/>
        <v/>
      </c>
      <c r="Q8" s="5" t="str">
        <f t="shared" si="2"/>
        <v/>
      </c>
    </row>
    <row r="9" spans="1:17" x14ac:dyDescent="0.35">
      <c r="A9" t="s">
        <v>20</v>
      </c>
      <c r="B9">
        <v>28964.885999999999</v>
      </c>
      <c r="C9">
        <v>218.851</v>
      </c>
      <c r="D9">
        <v>713</v>
      </c>
      <c r="E9">
        <v>1175</v>
      </c>
      <c r="F9">
        <v>64.331000000000003</v>
      </c>
      <c r="G9">
        <v>177.94200000000001</v>
      </c>
      <c r="I9" s="1">
        <f t="shared" si="0"/>
        <v>197.33926279886626</v>
      </c>
      <c r="M9" s="16" t="s">
        <v>100</v>
      </c>
      <c r="N9" s="16" t="s">
        <v>179</v>
      </c>
      <c r="P9" s="5" t="str">
        <f t="shared" si="1"/>
        <v/>
      </c>
      <c r="Q9" s="5" t="str">
        <f t="shared" si="2"/>
        <v/>
      </c>
    </row>
    <row r="10" spans="1:17" x14ac:dyDescent="0.35">
      <c r="A10" t="s">
        <v>21</v>
      </c>
      <c r="B10">
        <v>11528.972</v>
      </c>
      <c r="C10">
        <v>145.46799999999999</v>
      </c>
      <c r="D10">
        <v>396</v>
      </c>
      <c r="E10">
        <v>602</v>
      </c>
      <c r="F10">
        <v>21.460999999999999</v>
      </c>
      <c r="G10">
        <v>106.443</v>
      </c>
      <c r="I10" s="1">
        <f t="shared" si="0"/>
        <v>124.4349240526951</v>
      </c>
      <c r="M10" s="16">
        <f>GEOMEAN(I3:I17,I19)</f>
        <v>179.20785985807572</v>
      </c>
      <c r="N10" s="16">
        <f>STDEV(I3:I17,I19)</f>
        <v>31.440838016547961</v>
      </c>
      <c r="P10" s="5" t="str">
        <f t="shared" si="1"/>
        <v/>
      </c>
      <c r="Q10" s="5" t="str">
        <f t="shared" si="2"/>
        <v/>
      </c>
    </row>
    <row r="11" spans="1:17" x14ac:dyDescent="0.35">
      <c r="A11" t="s">
        <v>22</v>
      </c>
      <c r="B11">
        <v>12226.152</v>
      </c>
      <c r="C11">
        <v>139.279</v>
      </c>
      <c r="D11">
        <v>518</v>
      </c>
      <c r="E11">
        <v>294</v>
      </c>
      <c r="F11">
        <v>38.210999999999999</v>
      </c>
      <c r="G11">
        <v>120.081</v>
      </c>
      <c r="I11" s="1">
        <f t="shared" si="0"/>
        <v>129.32424984897457</v>
      </c>
      <c r="P11" s="5" t="str">
        <f t="shared" si="1"/>
        <v/>
      </c>
      <c r="Q11" s="5" t="str">
        <f t="shared" si="2"/>
        <v/>
      </c>
    </row>
    <row r="12" spans="1:17" x14ac:dyDescent="0.35">
      <c r="A12" t="s">
        <v>23</v>
      </c>
      <c r="B12">
        <v>29486.361000000001</v>
      </c>
      <c r="C12">
        <v>205.42400000000001</v>
      </c>
      <c r="D12">
        <v>977</v>
      </c>
      <c r="E12">
        <v>1073</v>
      </c>
      <c r="F12">
        <v>30.884</v>
      </c>
      <c r="G12">
        <v>185.012</v>
      </c>
      <c r="I12" s="1">
        <f t="shared" si="0"/>
        <v>194.95103253894297</v>
      </c>
      <c r="P12" s="5" t="str">
        <f t="shared" si="1"/>
        <v/>
      </c>
      <c r="Q12" s="5" t="str">
        <f t="shared" si="2"/>
        <v/>
      </c>
    </row>
    <row r="13" spans="1:17" x14ac:dyDescent="0.35">
      <c r="A13" t="s">
        <v>24</v>
      </c>
      <c r="B13">
        <v>20832.300999999999</v>
      </c>
      <c r="C13">
        <v>169.31100000000001</v>
      </c>
      <c r="D13">
        <v>240.994</v>
      </c>
      <c r="E13">
        <v>241.82499999999999</v>
      </c>
      <c r="F13">
        <v>90</v>
      </c>
      <c r="G13">
        <v>156.67099999999999</v>
      </c>
      <c r="I13" s="1">
        <f t="shared" si="0"/>
        <v>162.86842444439623</v>
      </c>
      <c r="P13" s="5" t="str">
        <f t="shared" si="1"/>
        <v/>
      </c>
      <c r="Q13" s="5" t="str">
        <f t="shared" si="2"/>
        <v/>
      </c>
    </row>
    <row r="14" spans="1:17" x14ac:dyDescent="0.35">
      <c r="A14" t="s">
        <v>25</v>
      </c>
      <c r="B14">
        <v>25154.131000000001</v>
      </c>
      <c r="C14">
        <v>179.95500000000001</v>
      </c>
      <c r="D14">
        <v>110.435</v>
      </c>
      <c r="E14">
        <v>519.74199999999996</v>
      </c>
      <c r="F14">
        <v>0</v>
      </c>
      <c r="G14">
        <v>177.96</v>
      </c>
      <c r="I14" s="1">
        <f t="shared" si="0"/>
        <v>178.95471997128212</v>
      </c>
      <c r="P14" s="5" t="str">
        <f t="shared" si="1"/>
        <v/>
      </c>
      <c r="Q14" s="5" t="str">
        <f t="shared" si="2"/>
        <v/>
      </c>
    </row>
    <row r="15" spans="1:17" x14ac:dyDescent="0.35">
      <c r="A15" t="s">
        <v>26</v>
      </c>
      <c r="B15">
        <v>31875.87</v>
      </c>
      <c r="C15">
        <v>211.71299999999999</v>
      </c>
      <c r="D15">
        <v>465</v>
      </c>
      <c r="E15">
        <v>593</v>
      </c>
      <c r="F15">
        <v>135.89099999999999</v>
      </c>
      <c r="G15">
        <v>199.07599999999999</v>
      </c>
      <c r="I15" s="1">
        <f t="shared" si="0"/>
        <v>205.29728977266114</v>
      </c>
      <c r="P15" s="5" t="str">
        <f t="shared" si="1"/>
        <v/>
      </c>
      <c r="Q15" s="5" t="str">
        <f t="shared" si="2"/>
        <v/>
      </c>
    </row>
    <row r="16" spans="1:17" x14ac:dyDescent="0.35">
      <c r="A16" t="s">
        <v>27</v>
      </c>
      <c r="B16">
        <v>29437.123</v>
      </c>
      <c r="C16">
        <v>194.92400000000001</v>
      </c>
      <c r="D16">
        <v>602.40200000000004</v>
      </c>
      <c r="E16">
        <v>352.26</v>
      </c>
      <c r="F16">
        <v>90</v>
      </c>
      <c r="G16">
        <v>192.26300000000001</v>
      </c>
      <c r="I16" s="1">
        <f t="shared" si="0"/>
        <v>193.58892791686202</v>
      </c>
      <c r="P16" s="5" t="str">
        <f t="shared" si="1"/>
        <v/>
      </c>
      <c r="Q16" s="5" t="str">
        <f t="shared" si="2"/>
        <v/>
      </c>
    </row>
    <row r="17" spans="1:17" x14ac:dyDescent="0.35">
      <c r="A17" t="s">
        <v>28</v>
      </c>
      <c r="B17">
        <v>24498.885999999999</v>
      </c>
      <c r="C17">
        <v>188.13800000000001</v>
      </c>
      <c r="D17">
        <v>250</v>
      </c>
      <c r="E17">
        <v>1612</v>
      </c>
      <c r="F17">
        <v>177.36500000000001</v>
      </c>
      <c r="G17">
        <v>171.30699999999999</v>
      </c>
      <c r="I17" s="1">
        <f t="shared" si="0"/>
        <v>179.52536412997469</v>
      </c>
      <c r="P17" s="5" t="str">
        <f t="shared" si="1"/>
        <v/>
      </c>
      <c r="Q17" s="5" t="str">
        <f t="shared" si="2"/>
        <v/>
      </c>
    </row>
    <row r="18" spans="1:17" x14ac:dyDescent="0.35">
      <c r="A18" t="s">
        <v>29</v>
      </c>
      <c r="B18">
        <v>56747.3</v>
      </c>
      <c r="C18">
        <v>300.15600000000001</v>
      </c>
      <c r="D18">
        <v>140</v>
      </c>
      <c r="E18">
        <v>1146</v>
      </c>
      <c r="F18">
        <v>29.547999999999998</v>
      </c>
      <c r="G18">
        <v>255.67</v>
      </c>
      <c r="H18" s="2"/>
      <c r="I18" s="29">
        <f t="shared" si="0"/>
        <v>277.02145137154992</v>
      </c>
      <c r="J18" s="2"/>
      <c r="K18" s="2"/>
      <c r="L18" s="2"/>
      <c r="M18" s="2"/>
      <c r="N18" s="2"/>
      <c r="O18" s="2"/>
      <c r="P18" s="12" t="str">
        <f t="shared" si="1"/>
        <v>outlier</v>
      </c>
      <c r="Q18" s="12" t="str">
        <f t="shared" si="2"/>
        <v/>
      </c>
    </row>
    <row r="19" spans="1:17" x14ac:dyDescent="0.35">
      <c r="A19" t="s">
        <v>30</v>
      </c>
      <c r="B19">
        <v>22876.485000000001</v>
      </c>
      <c r="C19">
        <v>191.14099999999999</v>
      </c>
      <c r="D19">
        <v>1577</v>
      </c>
      <c r="E19">
        <v>355</v>
      </c>
      <c r="F19">
        <v>168.964</v>
      </c>
      <c r="G19">
        <v>158.667</v>
      </c>
      <c r="I19" s="1">
        <f t="shared" si="0"/>
        <v>174.14869809160217</v>
      </c>
      <c r="P19" s="5" t="str">
        <f t="shared" si="1"/>
        <v/>
      </c>
      <c r="Q19" s="5" t="str">
        <f t="shared" si="2"/>
        <v/>
      </c>
    </row>
  </sheetData>
  <mergeCells count="1">
    <mergeCell ref="M8:N8"/>
  </mergeCells>
  <pageMargins left="0.7" right="0.7" top="0.75" bottom="0.75" header="0.3" footer="0.3"/>
  <tableParts count="1">
    <tablePart r:id="rId1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A99B8-7CF5-4405-B601-425E5BCDBDF2}">
  <sheetPr>
    <tabColor theme="4"/>
  </sheetPr>
  <dimension ref="A1:Q23"/>
  <sheetViews>
    <sheetView topLeftCell="A4" workbookViewId="0">
      <selection activeCell="I3" sqref="I3:I23"/>
    </sheetView>
  </sheetViews>
  <sheetFormatPr baseColWidth="10" defaultRowHeight="14.5" x14ac:dyDescent="0.35"/>
  <cols>
    <col min="1" max="7" width="10.54296875" bestFit="1" customWidth="1"/>
    <col min="14" max="15" width="11.26953125" bestFit="1" customWidth="1"/>
  </cols>
  <sheetData>
    <row r="1" spans="1:17" x14ac:dyDescent="0.3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</row>
    <row r="2" spans="1:17" ht="29" x14ac:dyDescent="0.3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I2" t="s">
        <v>90</v>
      </c>
      <c r="N2" s="5" t="s">
        <v>174</v>
      </c>
      <c r="O2" s="5" t="s">
        <v>175</v>
      </c>
      <c r="P2" s="5" t="s">
        <v>176</v>
      </c>
      <c r="Q2" s="5" t="s">
        <v>177</v>
      </c>
    </row>
    <row r="3" spans="1:17" x14ac:dyDescent="0.35">
      <c r="A3" t="s">
        <v>14</v>
      </c>
      <c r="B3">
        <v>23239.292000000001</v>
      </c>
      <c r="C3">
        <v>221.137</v>
      </c>
      <c r="D3">
        <v>157</v>
      </c>
      <c r="E3">
        <v>326</v>
      </c>
      <c r="F3">
        <v>103.66</v>
      </c>
      <c r="G3">
        <v>138.858</v>
      </c>
      <c r="I3" s="1">
        <f>GEOMEAN(C3,G3)</f>
        <v>175.23310630699896</v>
      </c>
      <c r="N3" s="5">
        <f>K6-2*L6</f>
        <v>135.14382286061385</v>
      </c>
      <c r="O3" s="14">
        <f>K6+2*L6</f>
        <v>301.59886460226949</v>
      </c>
      <c r="P3" s="5" t="str">
        <f>IF(I3&gt;$O$3,"outlier","")</f>
        <v/>
      </c>
      <c r="Q3" s="5" t="str">
        <f>IF(I3&lt;$N$3,"outlier","")</f>
        <v/>
      </c>
    </row>
    <row r="4" spans="1:17" x14ac:dyDescent="0.35">
      <c r="A4" t="s">
        <v>15</v>
      </c>
      <c r="B4">
        <v>29007.152999999998</v>
      </c>
      <c r="C4">
        <v>296.41000000000003</v>
      </c>
      <c r="D4">
        <v>579</v>
      </c>
      <c r="E4">
        <v>943</v>
      </c>
      <c r="F4">
        <v>132.499</v>
      </c>
      <c r="G4">
        <v>133.774</v>
      </c>
      <c r="I4" s="1">
        <f t="shared" ref="I4:I23" si="0">GEOMEAN(C4,G4)</f>
        <v>199.12797729098745</v>
      </c>
      <c r="N4" s="4"/>
      <c r="O4" s="4"/>
      <c r="P4" s="5" t="str">
        <f t="shared" ref="P4:P23" si="1">IF(I4&gt;$O$3,"outlier","")</f>
        <v/>
      </c>
      <c r="Q4" s="5" t="str">
        <f t="shared" ref="Q4:Q23" si="2">IF(I4&lt;$N$3,"outlier","")</f>
        <v/>
      </c>
    </row>
    <row r="5" spans="1:17" x14ac:dyDescent="0.35">
      <c r="A5" t="s">
        <v>16</v>
      </c>
      <c r="B5">
        <v>43104.326999999997</v>
      </c>
      <c r="C5">
        <v>310.28300000000002</v>
      </c>
      <c r="D5">
        <v>803</v>
      </c>
      <c r="E5">
        <v>739</v>
      </c>
      <c r="F5">
        <v>176.435</v>
      </c>
      <c r="G5">
        <v>190.83699999999999</v>
      </c>
      <c r="I5" s="1">
        <f t="shared" si="0"/>
        <v>243.33819443523453</v>
      </c>
      <c r="K5" t="s">
        <v>91</v>
      </c>
      <c r="L5" t="s">
        <v>92</v>
      </c>
      <c r="N5" s="9"/>
      <c r="O5" s="9"/>
      <c r="P5" s="5" t="str">
        <f t="shared" si="1"/>
        <v/>
      </c>
      <c r="Q5" s="5" t="str">
        <f t="shared" si="2"/>
        <v/>
      </c>
    </row>
    <row r="6" spans="1:17" x14ac:dyDescent="0.35">
      <c r="A6" t="s">
        <v>17</v>
      </c>
      <c r="B6">
        <v>27278.420999999998</v>
      </c>
      <c r="C6">
        <v>227.23599999999999</v>
      </c>
      <c r="D6">
        <v>2164</v>
      </c>
      <c r="E6">
        <v>529</v>
      </c>
      <c r="F6">
        <v>124.202</v>
      </c>
      <c r="G6">
        <v>169.92099999999999</v>
      </c>
      <c r="I6" s="1">
        <f t="shared" si="0"/>
        <v>196.49979225434311</v>
      </c>
      <c r="K6">
        <f>GEOMEAN(I3:I23)</f>
        <v>218.37134373144167</v>
      </c>
      <c r="L6">
        <f>STDEV(I3:I23)</f>
        <v>41.613760435413901</v>
      </c>
      <c r="M6" s="32"/>
      <c r="N6" s="36"/>
      <c r="O6" s="36"/>
      <c r="P6" s="5" t="str">
        <f t="shared" si="1"/>
        <v/>
      </c>
      <c r="Q6" s="5" t="str">
        <f t="shared" si="2"/>
        <v/>
      </c>
    </row>
    <row r="7" spans="1:17" x14ac:dyDescent="0.35">
      <c r="A7" t="s">
        <v>18</v>
      </c>
      <c r="B7">
        <v>39221.32</v>
      </c>
      <c r="C7">
        <v>241.762</v>
      </c>
      <c r="D7">
        <v>433</v>
      </c>
      <c r="E7">
        <v>972</v>
      </c>
      <c r="F7">
        <v>25.684000000000001</v>
      </c>
      <c r="G7">
        <v>209.03100000000001</v>
      </c>
      <c r="I7" s="1">
        <f t="shared" si="0"/>
        <v>224.80158500775744</v>
      </c>
      <c r="M7" s="32"/>
      <c r="N7" s="32"/>
      <c r="O7" s="32"/>
      <c r="P7" s="5" t="str">
        <f t="shared" si="1"/>
        <v/>
      </c>
      <c r="Q7" s="5" t="str">
        <f t="shared" si="2"/>
        <v/>
      </c>
    </row>
    <row r="8" spans="1:17" x14ac:dyDescent="0.35">
      <c r="A8" t="s">
        <v>19</v>
      </c>
      <c r="B8">
        <v>21009.334999999999</v>
      </c>
      <c r="C8">
        <v>204.19</v>
      </c>
      <c r="D8">
        <v>954</v>
      </c>
      <c r="E8">
        <v>471</v>
      </c>
      <c r="F8">
        <v>162.36199999999999</v>
      </c>
      <c r="G8">
        <v>135.60300000000001</v>
      </c>
      <c r="I8" s="1">
        <f t="shared" si="0"/>
        <v>166.39944882721218</v>
      </c>
      <c r="M8" s="47" t="s">
        <v>178</v>
      </c>
      <c r="N8" s="47"/>
      <c r="P8" s="5" t="str">
        <f t="shared" si="1"/>
        <v/>
      </c>
      <c r="Q8" s="5" t="str">
        <f t="shared" si="2"/>
        <v/>
      </c>
    </row>
    <row r="9" spans="1:17" x14ac:dyDescent="0.35">
      <c r="A9" t="s">
        <v>20</v>
      </c>
      <c r="B9">
        <v>39764.038</v>
      </c>
      <c r="C9">
        <v>234.50800000000001</v>
      </c>
      <c r="D9">
        <v>251.971</v>
      </c>
      <c r="E9">
        <v>522.90200000000004</v>
      </c>
      <c r="F9">
        <v>90</v>
      </c>
      <c r="G9">
        <v>215.88</v>
      </c>
      <c r="I9" s="1">
        <f t="shared" si="0"/>
        <v>225.00130452955156</v>
      </c>
      <c r="M9" s="16" t="s">
        <v>100</v>
      </c>
      <c r="N9" s="16" t="s">
        <v>179</v>
      </c>
      <c r="P9" s="5" t="str">
        <f t="shared" si="1"/>
        <v/>
      </c>
      <c r="Q9" s="5" t="str">
        <f t="shared" si="2"/>
        <v/>
      </c>
    </row>
    <row r="10" spans="1:17" x14ac:dyDescent="0.35">
      <c r="A10" t="s">
        <v>21</v>
      </c>
      <c r="B10">
        <v>48718.39</v>
      </c>
      <c r="C10">
        <v>271.00099999999998</v>
      </c>
      <c r="D10">
        <v>852</v>
      </c>
      <c r="E10">
        <v>564</v>
      </c>
      <c r="F10">
        <v>162.499</v>
      </c>
      <c r="G10">
        <v>238.19</v>
      </c>
      <c r="I10" s="1">
        <f t="shared" si="0"/>
        <v>254.06638539956441</v>
      </c>
      <c r="M10" s="16">
        <f>GEOMEAN(I3:I16,I18:I23)</f>
        <v>214.15193498266544</v>
      </c>
      <c r="N10" s="16">
        <f>STDEV(I3:I16,I18:I23)</f>
        <v>35.535531331972471</v>
      </c>
      <c r="P10" s="5" t="str">
        <f t="shared" si="1"/>
        <v/>
      </c>
      <c r="Q10" s="5" t="str">
        <f t="shared" si="2"/>
        <v/>
      </c>
    </row>
    <row r="11" spans="1:17" x14ac:dyDescent="0.35">
      <c r="A11" t="s">
        <v>22</v>
      </c>
      <c r="B11">
        <v>41922.517999999996</v>
      </c>
      <c r="C11">
        <v>261.63600000000002</v>
      </c>
      <c r="D11">
        <v>105</v>
      </c>
      <c r="E11">
        <v>1588</v>
      </c>
      <c r="F11">
        <v>14.353999999999999</v>
      </c>
      <c r="G11">
        <v>197.988</v>
      </c>
      <c r="I11" s="1">
        <f t="shared" si="0"/>
        <v>227.5978654732948</v>
      </c>
      <c r="P11" s="5" t="str">
        <f t="shared" si="1"/>
        <v/>
      </c>
      <c r="Q11" s="5" t="str">
        <f t="shared" si="2"/>
        <v/>
      </c>
    </row>
    <row r="12" spans="1:17" x14ac:dyDescent="0.35">
      <c r="A12" t="s">
        <v>23</v>
      </c>
      <c r="B12">
        <v>40461.881999999998</v>
      </c>
      <c r="C12">
        <v>247.63300000000001</v>
      </c>
      <c r="D12">
        <v>1024</v>
      </c>
      <c r="E12">
        <v>448</v>
      </c>
      <c r="F12">
        <v>114.947</v>
      </c>
      <c r="G12">
        <v>207.77799999999999</v>
      </c>
      <c r="I12" s="1">
        <f t="shared" si="0"/>
        <v>226.83185286462748</v>
      </c>
      <c r="P12" s="5" t="str">
        <f t="shared" si="1"/>
        <v/>
      </c>
      <c r="Q12" s="5" t="str">
        <f t="shared" si="2"/>
        <v/>
      </c>
    </row>
    <row r="13" spans="1:17" x14ac:dyDescent="0.35">
      <c r="A13" t="s">
        <v>24</v>
      </c>
      <c r="B13">
        <v>30671.156999999999</v>
      </c>
      <c r="C13">
        <v>214.595</v>
      </c>
      <c r="D13">
        <v>1402</v>
      </c>
      <c r="E13">
        <v>355</v>
      </c>
      <c r="F13">
        <v>159.68299999999999</v>
      </c>
      <c r="G13">
        <v>185.619</v>
      </c>
      <c r="I13" s="1">
        <f t="shared" si="0"/>
        <v>199.58183610990255</v>
      </c>
      <c r="P13" s="5" t="str">
        <f t="shared" si="1"/>
        <v/>
      </c>
      <c r="Q13" s="5" t="str">
        <f t="shared" si="2"/>
        <v/>
      </c>
    </row>
    <row r="14" spans="1:17" x14ac:dyDescent="0.35">
      <c r="A14" t="s">
        <v>25</v>
      </c>
      <c r="B14">
        <v>25060.524000000001</v>
      </c>
      <c r="C14">
        <v>179.95500000000001</v>
      </c>
      <c r="D14">
        <v>516.58199999999999</v>
      </c>
      <c r="E14">
        <v>174.46700000000001</v>
      </c>
      <c r="F14">
        <v>0</v>
      </c>
      <c r="G14">
        <v>177.29400000000001</v>
      </c>
      <c r="I14" s="1">
        <f t="shared" si="0"/>
        <v>178.61954475924523</v>
      </c>
      <c r="P14" s="5" t="str">
        <f t="shared" si="1"/>
        <v/>
      </c>
      <c r="Q14" s="5" t="str">
        <f t="shared" si="2"/>
        <v/>
      </c>
    </row>
    <row r="15" spans="1:17" x14ac:dyDescent="0.35">
      <c r="A15" t="s">
        <v>26</v>
      </c>
      <c r="B15">
        <v>44217.203999999998</v>
      </c>
      <c r="C15">
        <v>256.91800000000001</v>
      </c>
      <c r="D15">
        <v>1212</v>
      </c>
      <c r="E15">
        <v>1516</v>
      </c>
      <c r="F15">
        <v>54.911000000000001</v>
      </c>
      <c r="G15">
        <v>222.75299999999999</v>
      </c>
      <c r="I15" s="1">
        <f t="shared" si="0"/>
        <v>239.22636822474232</v>
      </c>
      <c r="P15" s="5" t="str">
        <f t="shared" si="1"/>
        <v/>
      </c>
      <c r="Q15" s="5" t="str">
        <f t="shared" si="2"/>
        <v/>
      </c>
    </row>
    <row r="16" spans="1:17" x14ac:dyDescent="0.35">
      <c r="A16" t="s">
        <v>27</v>
      </c>
      <c r="B16">
        <v>16305.777</v>
      </c>
      <c r="C16">
        <v>208.41200000000001</v>
      </c>
      <c r="D16">
        <v>522</v>
      </c>
      <c r="E16">
        <v>1131</v>
      </c>
      <c r="F16">
        <v>124.071</v>
      </c>
      <c r="G16">
        <v>121.77800000000001</v>
      </c>
      <c r="I16" s="1">
        <f t="shared" si="0"/>
        <v>159.31100569640506</v>
      </c>
      <c r="P16" s="5" t="str">
        <f t="shared" si="1"/>
        <v/>
      </c>
      <c r="Q16" s="5" t="str">
        <f t="shared" si="2"/>
        <v/>
      </c>
    </row>
    <row r="17" spans="1:17" x14ac:dyDescent="0.35">
      <c r="A17" t="s">
        <v>28</v>
      </c>
      <c r="B17">
        <v>76584.12</v>
      </c>
      <c r="C17">
        <v>394.97199999999998</v>
      </c>
      <c r="D17">
        <v>500</v>
      </c>
      <c r="E17">
        <v>1681</v>
      </c>
      <c r="F17">
        <v>24.902999999999999</v>
      </c>
      <c r="G17">
        <v>263.49400000000003</v>
      </c>
      <c r="H17" s="2"/>
      <c r="I17" s="29">
        <f t="shared" si="0"/>
        <v>322.60308766036326</v>
      </c>
      <c r="J17" s="2"/>
      <c r="K17" s="2"/>
      <c r="L17" s="2"/>
      <c r="M17" s="2"/>
      <c r="N17" s="2"/>
      <c r="O17" s="2"/>
      <c r="P17" s="12" t="str">
        <f t="shared" si="1"/>
        <v>outlier</v>
      </c>
      <c r="Q17" s="12" t="str">
        <f t="shared" si="2"/>
        <v/>
      </c>
    </row>
    <row r="18" spans="1:17" x14ac:dyDescent="0.35">
      <c r="A18" t="s">
        <v>29</v>
      </c>
      <c r="B18">
        <v>25305.605</v>
      </c>
      <c r="C18">
        <v>287.23399999999998</v>
      </c>
      <c r="D18">
        <v>1396</v>
      </c>
      <c r="E18">
        <v>1679</v>
      </c>
      <c r="F18">
        <v>35.954000000000001</v>
      </c>
      <c r="G18">
        <v>130.465</v>
      </c>
      <c r="I18" s="1">
        <f t="shared" si="0"/>
        <v>193.58198214193385</v>
      </c>
      <c r="P18" s="5" t="str">
        <f t="shared" si="1"/>
        <v/>
      </c>
      <c r="Q18" s="5" t="str">
        <f t="shared" si="2"/>
        <v/>
      </c>
    </row>
    <row r="19" spans="1:17" x14ac:dyDescent="0.35">
      <c r="A19" t="s">
        <v>30</v>
      </c>
      <c r="B19">
        <v>54836.665999999997</v>
      </c>
      <c r="C19">
        <v>309.55</v>
      </c>
      <c r="D19">
        <v>1073</v>
      </c>
      <c r="E19">
        <v>913</v>
      </c>
      <c r="F19">
        <v>53.081000000000003</v>
      </c>
      <c r="G19">
        <v>237.35400000000001</v>
      </c>
      <c r="I19" s="1">
        <f t="shared" si="0"/>
        <v>271.05890632849537</v>
      </c>
      <c r="P19" s="5" t="str">
        <f t="shared" si="1"/>
        <v/>
      </c>
      <c r="Q19" s="5" t="str">
        <f t="shared" si="2"/>
        <v/>
      </c>
    </row>
    <row r="20" spans="1:17" x14ac:dyDescent="0.35">
      <c r="A20" t="s">
        <v>31</v>
      </c>
      <c r="B20">
        <v>59823.478000000003</v>
      </c>
      <c r="C20">
        <v>406.14800000000002</v>
      </c>
      <c r="D20">
        <v>1332</v>
      </c>
      <c r="E20">
        <v>1548</v>
      </c>
      <c r="F20">
        <v>53.223999999999997</v>
      </c>
      <c r="G20">
        <v>211.65700000000001</v>
      </c>
      <c r="I20" s="1">
        <f t="shared" si="0"/>
        <v>293.19629471737875</v>
      </c>
      <c r="P20" s="5" t="str">
        <f t="shared" si="1"/>
        <v/>
      </c>
      <c r="Q20" s="5" t="str">
        <f t="shared" si="2"/>
        <v/>
      </c>
    </row>
    <row r="21" spans="1:17" x14ac:dyDescent="0.35">
      <c r="A21" t="s">
        <v>32</v>
      </c>
      <c r="B21">
        <v>25969.812000000002</v>
      </c>
      <c r="C21">
        <v>253.25700000000001</v>
      </c>
      <c r="D21">
        <v>698</v>
      </c>
      <c r="E21">
        <v>503</v>
      </c>
      <c r="F21">
        <v>140.917</v>
      </c>
      <c r="G21">
        <v>148.41999999999999</v>
      </c>
      <c r="I21" s="1">
        <f t="shared" si="0"/>
        <v>193.87729093424014</v>
      </c>
      <c r="P21" s="5" t="str">
        <f t="shared" si="1"/>
        <v/>
      </c>
      <c r="Q21" s="5" t="str">
        <f t="shared" si="2"/>
        <v/>
      </c>
    </row>
    <row r="22" spans="1:17" x14ac:dyDescent="0.35">
      <c r="A22" t="s">
        <v>33</v>
      </c>
      <c r="B22">
        <v>47629.080999999998</v>
      </c>
      <c r="C22">
        <v>261.98700000000002</v>
      </c>
      <c r="D22">
        <v>1455</v>
      </c>
      <c r="E22">
        <v>300</v>
      </c>
      <c r="F22">
        <v>156.26599999999999</v>
      </c>
      <c r="G22">
        <v>239.67699999999999</v>
      </c>
      <c r="I22" s="1">
        <f t="shared" si="0"/>
        <v>250.5838346721512</v>
      </c>
      <c r="P22" s="5" t="str">
        <f t="shared" si="1"/>
        <v/>
      </c>
      <c r="Q22" s="5" t="str">
        <f t="shared" si="2"/>
        <v/>
      </c>
    </row>
    <row r="23" spans="1:17" x14ac:dyDescent="0.35">
      <c r="A23" t="s">
        <v>34</v>
      </c>
      <c r="B23">
        <v>38025.68</v>
      </c>
      <c r="C23">
        <v>221.202</v>
      </c>
      <c r="D23">
        <v>181.286</v>
      </c>
      <c r="E23">
        <v>524.56500000000005</v>
      </c>
      <c r="F23">
        <v>0</v>
      </c>
      <c r="G23">
        <v>218.874</v>
      </c>
      <c r="I23" s="1">
        <f t="shared" si="0"/>
        <v>220.03492120115843</v>
      </c>
      <c r="P23" s="5" t="str">
        <f t="shared" si="1"/>
        <v/>
      </c>
      <c r="Q23" s="5" t="str">
        <f t="shared" si="2"/>
        <v/>
      </c>
    </row>
  </sheetData>
  <mergeCells count="1">
    <mergeCell ref="M8:N8"/>
  </mergeCells>
  <pageMargins left="0.7" right="0.7" top="0.75" bottom="0.75" header="0.3" footer="0.3"/>
  <tableParts count="1">
    <tablePart r:id="rId1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16780-CF6B-4C73-B211-748E675E8947}">
  <sheetPr>
    <tabColor theme="4"/>
  </sheetPr>
  <dimension ref="A1:Q49"/>
  <sheetViews>
    <sheetView topLeftCell="A4" workbookViewId="0">
      <selection activeCell="I22" activeCellId="1" sqref="I3:I21 I22"/>
    </sheetView>
  </sheetViews>
  <sheetFormatPr baseColWidth="10" defaultRowHeight="14.5" x14ac:dyDescent="0.35"/>
  <cols>
    <col min="1" max="4" width="10.54296875" bestFit="1" customWidth="1"/>
    <col min="5" max="6" width="11.26953125" bestFit="1" customWidth="1"/>
    <col min="7" max="7" width="10.54296875" bestFit="1" customWidth="1"/>
    <col min="14" max="15" width="11.26953125" bestFit="1" customWidth="1"/>
  </cols>
  <sheetData>
    <row r="1" spans="1:17" x14ac:dyDescent="0.3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</row>
    <row r="2" spans="1:17" ht="29" x14ac:dyDescent="0.3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I2" t="s">
        <v>90</v>
      </c>
      <c r="N2" s="5" t="s">
        <v>174</v>
      </c>
      <c r="O2" s="5" t="s">
        <v>175</v>
      </c>
      <c r="P2" s="5" t="s">
        <v>176</v>
      </c>
      <c r="Q2" s="5" t="s">
        <v>177</v>
      </c>
    </row>
    <row r="3" spans="1:17" x14ac:dyDescent="0.35">
      <c r="A3" t="s">
        <v>14</v>
      </c>
      <c r="B3">
        <v>31589.85</v>
      </c>
      <c r="C3">
        <v>212.886</v>
      </c>
      <c r="D3">
        <v>188.93700000000001</v>
      </c>
      <c r="E3">
        <v>319.32900000000001</v>
      </c>
      <c r="F3">
        <v>0</v>
      </c>
      <c r="G3">
        <v>188.93700000000001</v>
      </c>
      <c r="I3" s="1">
        <f>GEOMEAN(C3,G3)</f>
        <v>200.55433723058698</v>
      </c>
      <c r="N3" s="5">
        <f>K6-2*L6</f>
        <v>125.9311580637374</v>
      </c>
      <c r="O3" s="14">
        <f>K6+2*L6</f>
        <v>295.75856430774206</v>
      </c>
      <c r="P3" s="5" t="str">
        <f>IF(I3&gt;$O$3,"outlier","")</f>
        <v/>
      </c>
      <c r="Q3" s="5" t="str">
        <f>IF(I3&lt;$N$3,"outlier","")</f>
        <v/>
      </c>
    </row>
    <row r="4" spans="1:17" x14ac:dyDescent="0.35">
      <c r="A4" t="s">
        <v>15</v>
      </c>
      <c r="B4">
        <v>24514.819</v>
      </c>
      <c r="C4">
        <v>207.70500000000001</v>
      </c>
      <c r="D4">
        <v>465</v>
      </c>
      <c r="E4">
        <v>564</v>
      </c>
      <c r="F4">
        <v>8.8439999999999994</v>
      </c>
      <c r="G4">
        <v>157.34800000000001</v>
      </c>
      <c r="I4" s="1">
        <f t="shared" ref="I4:I22" si="0">GEOMEAN(C4,G4)</f>
        <v>180.78154313977964</v>
      </c>
      <c r="N4" s="4"/>
      <c r="O4" s="4"/>
      <c r="P4" s="5" t="str">
        <f t="shared" ref="P4:P22" si="1">IF(I4&gt;$O$3,"outlier","")</f>
        <v/>
      </c>
      <c r="Q4" s="5" t="str">
        <f t="shared" ref="Q4:Q22" si="2">IF(I4&lt;$N$3,"outlier","")</f>
        <v/>
      </c>
    </row>
    <row r="5" spans="1:17" x14ac:dyDescent="0.35">
      <c r="A5" t="s">
        <v>16</v>
      </c>
      <c r="B5">
        <v>47568.557999999997</v>
      </c>
      <c r="C5">
        <v>275.21499999999997</v>
      </c>
      <c r="D5">
        <v>884</v>
      </c>
      <c r="E5">
        <v>1891</v>
      </c>
      <c r="F5">
        <v>49.165999999999997</v>
      </c>
      <c r="G5">
        <v>241.357</v>
      </c>
      <c r="I5" s="1">
        <f t="shared" si="0"/>
        <v>257.73060888260824</v>
      </c>
      <c r="K5" t="s">
        <v>91</v>
      </c>
      <c r="L5" t="s">
        <v>92</v>
      </c>
      <c r="N5" s="9"/>
      <c r="O5" s="9"/>
      <c r="P5" s="5" t="str">
        <f t="shared" si="1"/>
        <v/>
      </c>
      <c r="Q5" s="5" t="str">
        <f t="shared" si="2"/>
        <v/>
      </c>
    </row>
    <row r="6" spans="1:17" x14ac:dyDescent="0.35">
      <c r="A6" t="s">
        <v>17</v>
      </c>
      <c r="B6">
        <v>50451.326000000001</v>
      </c>
      <c r="C6">
        <v>256.46100000000001</v>
      </c>
      <c r="D6">
        <v>565.64499999999998</v>
      </c>
      <c r="E6">
        <v>283.40499999999997</v>
      </c>
      <c r="F6">
        <v>90</v>
      </c>
      <c r="G6">
        <v>250.47399999999999</v>
      </c>
      <c r="I6" s="1">
        <f t="shared" si="0"/>
        <v>253.44982247774408</v>
      </c>
      <c r="K6">
        <f>GEOMEAN(I3:I22)</f>
        <v>210.84486118573975</v>
      </c>
      <c r="L6">
        <f>STDEV(I3:I22)</f>
        <v>42.456851561001173</v>
      </c>
      <c r="M6" s="32"/>
      <c r="N6" s="36"/>
      <c r="O6" s="36"/>
      <c r="P6" s="5" t="str">
        <f t="shared" si="1"/>
        <v/>
      </c>
      <c r="Q6" s="5" t="str">
        <f t="shared" si="2"/>
        <v/>
      </c>
    </row>
    <row r="7" spans="1:17" x14ac:dyDescent="0.35">
      <c r="A7" t="s">
        <v>18</v>
      </c>
      <c r="B7">
        <v>62006.411</v>
      </c>
      <c r="C7">
        <v>319.98500000000001</v>
      </c>
      <c r="D7">
        <v>1844</v>
      </c>
      <c r="E7">
        <v>681</v>
      </c>
      <c r="F7">
        <v>101.69499999999999</v>
      </c>
      <c r="G7">
        <v>259.81599999999997</v>
      </c>
      <c r="I7" s="1">
        <f t="shared" si="0"/>
        <v>288.33526104172552</v>
      </c>
      <c r="M7" s="32"/>
      <c r="N7" s="32"/>
      <c r="O7" s="32"/>
      <c r="P7" s="5" t="str">
        <f t="shared" si="1"/>
        <v/>
      </c>
      <c r="Q7" s="5" t="str">
        <f t="shared" si="2"/>
        <v/>
      </c>
    </row>
    <row r="8" spans="1:17" x14ac:dyDescent="0.35">
      <c r="A8" t="s">
        <v>19</v>
      </c>
      <c r="B8">
        <v>21915.967000000001</v>
      </c>
      <c r="C8">
        <v>208.22200000000001</v>
      </c>
      <c r="D8">
        <v>291</v>
      </c>
      <c r="E8">
        <v>687</v>
      </c>
      <c r="F8">
        <v>111.852</v>
      </c>
      <c r="G8">
        <v>153.86099999999999</v>
      </c>
      <c r="I8" s="1">
        <f t="shared" si="0"/>
        <v>178.98951126253181</v>
      </c>
      <c r="M8" s="47" t="s">
        <v>178</v>
      </c>
      <c r="N8" s="47"/>
      <c r="P8" s="5" t="str">
        <f t="shared" si="1"/>
        <v/>
      </c>
      <c r="Q8" s="5" t="str">
        <f t="shared" si="2"/>
        <v/>
      </c>
    </row>
    <row r="9" spans="1:17" x14ac:dyDescent="0.35">
      <c r="A9" t="s">
        <v>20</v>
      </c>
      <c r="B9">
        <v>34494.525999999998</v>
      </c>
      <c r="C9">
        <v>232.51300000000001</v>
      </c>
      <c r="D9">
        <v>105</v>
      </c>
      <c r="E9">
        <v>332</v>
      </c>
      <c r="F9">
        <v>157.54400000000001</v>
      </c>
      <c r="G9">
        <v>195.035</v>
      </c>
      <c r="I9" s="1">
        <f t="shared" si="0"/>
        <v>212.95110461089419</v>
      </c>
      <c r="M9" s="16" t="s">
        <v>100</v>
      </c>
      <c r="N9" s="16" t="s">
        <v>179</v>
      </c>
      <c r="P9" s="5" t="str">
        <f t="shared" si="1"/>
        <v/>
      </c>
      <c r="Q9" s="5" t="str">
        <f t="shared" si="2"/>
        <v/>
      </c>
    </row>
    <row r="10" spans="1:17" x14ac:dyDescent="0.35">
      <c r="A10" t="s">
        <v>21</v>
      </c>
      <c r="B10">
        <v>29500.080999999998</v>
      </c>
      <c r="C10">
        <v>246.90600000000001</v>
      </c>
      <c r="D10">
        <v>465</v>
      </c>
      <c r="E10">
        <v>1833</v>
      </c>
      <c r="F10">
        <v>53.933</v>
      </c>
      <c r="G10">
        <v>168.048</v>
      </c>
      <c r="I10" s="1">
        <f t="shared" si="0"/>
        <v>203.69599772209565</v>
      </c>
      <c r="M10" s="16">
        <f>GEOMEAN(I3:I16,I18:I23)</f>
        <v>216.0587320682065</v>
      </c>
      <c r="N10" s="16">
        <f>STDEV(I3:I16,I18:I23)</f>
        <v>38.802955420538268</v>
      </c>
      <c r="P10" s="5" t="str">
        <f t="shared" si="1"/>
        <v/>
      </c>
      <c r="Q10" s="5" t="str">
        <f t="shared" si="2"/>
        <v/>
      </c>
    </row>
    <row r="11" spans="1:17" x14ac:dyDescent="0.35">
      <c r="A11" t="s">
        <v>22</v>
      </c>
      <c r="B11">
        <v>51104.69</v>
      </c>
      <c r="C11">
        <v>279.02</v>
      </c>
      <c r="D11">
        <v>1044</v>
      </c>
      <c r="E11">
        <v>369</v>
      </c>
      <c r="F11">
        <v>2.528</v>
      </c>
      <c r="G11">
        <v>242.94800000000001</v>
      </c>
      <c r="I11" s="1">
        <f t="shared" si="0"/>
        <v>260.36004102012276</v>
      </c>
      <c r="P11" s="5" t="str">
        <f t="shared" si="1"/>
        <v/>
      </c>
      <c r="Q11" s="5" t="str">
        <f t="shared" si="2"/>
        <v/>
      </c>
    </row>
    <row r="12" spans="1:17" x14ac:dyDescent="0.35">
      <c r="A12" t="s">
        <v>23</v>
      </c>
      <c r="B12">
        <v>48801.042999999998</v>
      </c>
      <c r="C12">
        <v>277.73</v>
      </c>
      <c r="D12">
        <v>2019</v>
      </c>
      <c r="E12">
        <v>1117</v>
      </c>
      <c r="F12">
        <v>85.191000000000003</v>
      </c>
      <c r="G12">
        <v>237.262</v>
      </c>
      <c r="I12" s="1">
        <f t="shared" si="0"/>
        <v>256.69977650944696</v>
      </c>
      <c r="P12" s="5" t="str">
        <f t="shared" si="1"/>
        <v/>
      </c>
      <c r="Q12" s="5" t="str">
        <f t="shared" si="2"/>
        <v/>
      </c>
    </row>
    <row r="13" spans="1:17" x14ac:dyDescent="0.35">
      <c r="A13" t="s">
        <v>24</v>
      </c>
      <c r="B13">
        <v>26437.955000000002</v>
      </c>
      <c r="C13">
        <v>242.94399999999999</v>
      </c>
      <c r="D13">
        <v>1469</v>
      </c>
      <c r="E13">
        <v>1417</v>
      </c>
      <c r="F13">
        <v>88.194999999999993</v>
      </c>
      <c r="G13">
        <v>154.01</v>
      </c>
      <c r="I13" s="1">
        <f t="shared" si="0"/>
        <v>193.43165573400853</v>
      </c>
      <c r="P13" s="5" t="str">
        <f t="shared" si="1"/>
        <v/>
      </c>
      <c r="Q13" s="5" t="str">
        <f t="shared" si="2"/>
        <v/>
      </c>
    </row>
    <row r="14" spans="1:17" x14ac:dyDescent="0.35">
      <c r="A14" t="s">
        <v>25</v>
      </c>
      <c r="B14">
        <v>29798.271000000001</v>
      </c>
      <c r="C14">
        <v>202.24199999999999</v>
      </c>
      <c r="D14">
        <v>361.90699999999998</v>
      </c>
      <c r="E14">
        <v>130.72499999999999</v>
      </c>
      <c r="F14">
        <v>0</v>
      </c>
      <c r="G14">
        <v>187.60599999999999</v>
      </c>
      <c r="I14" s="1">
        <f t="shared" si="0"/>
        <v>194.78658232024094</v>
      </c>
      <c r="P14" s="5" t="str">
        <f t="shared" si="1"/>
        <v/>
      </c>
      <c r="Q14" s="5" t="str">
        <f t="shared" si="2"/>
        <v/>
      </c>
    </row>
    <row r="15" spans="1:17" x14ac:dyDescent="0.35">
      <c r="A15" t="s">
        <v>26</v>
      </c>
      <c r="B15">
        <v>30045.233</v>
      </c>
      <c r="C15">
        <v>234.74700000000001</v>
      </c>
      <c r="D15">
        <v>785</v>
      </c>
      <c r="E15">
        <v>954</v>
      </c>
      <c r="F15">
        <v>26.963999999999999</v>
      </c>
      <c r="G15">
        <v>176.97800000000001</v>
      </c>
      <c r="I15" s="1">
        <f t="shared" si="0"/>
        <v>203.8260399605507</v>
      </c>
      <c r="P15" s="5" t="str">
        <f t="shared" si="1"/>
        <v/>
      </c>
      <c r="Q15" s="5" t="str">
        <f t="shared" si="2"/>
        <v/>
      </c>
    </row>
    <row r="16" spans="1:17" x14ac:dyDescent="0.35">
      <c r="A16" t="s">
        <v>27</v>
      </c>
      <c r="B16">
        <v>33290.146000000001</v>
      </c>
      <c r="C16">
        <v>246.59899999999999</v>
      </c>
      <c r="D16">
        <v>858</v>
      </c>
      <c r="E16">
        <v>780</v>
      </c>
      <c r="F16">
        <v>46.64</v>
      </c>
      <c r="G16">
        <v>178.69200000000001</v>
      </c>
      <c r="I16" s="1">
        <f t="shared" si="0"/>
        <v>209.91728968334172</v>
      </c>
      <c r="P16" s="5" t="str">
        <f t="shared" si="1"/>
        <v/>
      </c>
      <c r="Q16" s="5" t="str">
        <f t="shared" si="2"/>
        <v/>
      </c>
    </row>
    <row r="17" spans="1:17" x14ac:dyDescent="0.35">
      <c r="A17" t="s">
        <v>28</v>
      </c>
      <c r="B17">
        <v>13802.635</v>
      </c>
      <c r="C17">
        <v>132.721</v>
      </c>
      <c r="D17">
        <v>253.46799999999999</v>
      </c>
      <c r="E17">
        <v>432.09300000000002</v>
      </c>
      <c r="F17">
        <v>0</v>
      </c>
      <c r="G17">
        <v>132.38900000000001</v>
      </c>
      <c r="I17" s="1">
        <f t="shared" si="0"/>
        <v>132.55489605819923</v>
      </c>
      <c r="P17" s="5" t="str">
        <f t="shared" si="1"/>
        <v/>
      </c>
      <c r="Q17" s="5" t="str">
        <f t="shared" si="2"/>
        <v/>
      </c>
    </row>
    <row r="18" spans="1:17" x14ac:dyDescent="0.35">
      <c r="A18" t="s">
        <v>29</v>
      </c>
      <c r="B18">
        <v>49334.356</v>
      </c>
      <c r="C18">
        <v>288.06200000000001</v>
      </c>
      <c r="D18">
        <v>212.886</v>
      </c>
      <c r="E18">
        <v>63.366999999999997</v>
      </c>
      <c r="F18">
        <v>0</v>
      </c>
      <c r="G18">
        <v>280.411</v>
      </c>
      <c r="I18" s="1">
        <f t="shared" si="0"/>
        <v>284.21075539465426</v>
      </c>
      <c r="P18" s="5" t="str">
        <f t="shared" si="1"/>
        <v/>
      </c>
      <c r="Q18" s="5" t="str">
        <f t="shared" si="2"/>
        <v/>
      </c>
    </row>
    <row r="19" spans="1:17" x14ac:dyDescent="0.35">
      <c r="A19" t="s">
        <v>30</v>
      </c>
      <c r="B19">
        <v>36307.127999999997</v>
      </c>
      <c r="C19">
        <v>260.27999999999997</v>
      </c>
      <c r="D19">
        <v>1210</v>
      </c>
      <c r="E19">
        <v>1193</v>
      </c>
      <c r="F19">
        <v>122.898</v>
      </c>
      <c r="G19">
        <v>182.863</v>
      </c>
      <c r="I19" s="1">
        <f t="shared" si="0"/>
        <v>218.16411629779998</v>
      </c>
      <c r="P19" s="5" t="str">
        <f t="shared" si="1"/>
        <v/>
      </c>
      <c r="Q19" s="5" t="str">
        <f t="shared" si="2"/>
        <v/>
      </c>
    </row>
    <row r="20" spans="1:17" x14ac:dyDescent="0.35">
      <c r="A20" t="s">
        <v>31</v>
      </c>
      <c r="B20">
        <v>17911.36</v>
      </c>
      <c r="C20">
        <v>151.68100000000001</v>
      </c>
      <c r="D20">
        <v>499.61700000000002</v>
      </c>
      <c r="E20">
        <v>516.24900000000002</v>
      </c>
      <c r="F20">
        <v>90</v>
      </c>
      <c r="G20">
        <v>150.351</v>
      </c>
      <c r="I20" s="1">
        <f t="shared" si="0"/>
        <v>151.01453582685343</v>
      </c>
      <c r="P20" s="5" t="str">
        <f t="shared" si="1"/>
        <v/>
      </c>
      <c r="Q20" s="5" t="str">
        <f t="shared" si="2"/>
        <v/>
      </c>
    </row>
    <row r="21" spans="1:17" x14ac:dyDescent="0.35">
      <c r="A21" t="s">
        <v>32</v>
      </c>
      <c r="B21">
        <v>46139.345000000001</v>
      </c>
      <c r="C21">
        <v>280.26400000000001</v>
      </c>
      <c r="D21">
        <v>436</v>
      </c>
      <c r="E21">
        <v>1216</v>
      </c>
      <c r="F21">
        <v>49.427999999999997</v>
      </c>
      <c r="G21">
        <v>208.53800000000001</v>
      </c>
      <c r="I21" s="1">
        <f t="shared" si="0"/>
        <v>241.75544261091622</v>
      </c>
      <c r="P21" s="5" t="str">
        <f t="shared" si="1"/>
        <v/>
      </c>
      <c r="Q21" s="5" t="str">
        <f t="shared" si="2"/>
        <v/>
      </c>
    </row>
    <row r="22" spans="1:17" x14ac:dyDescent="0.35">
      <c r="A22" t="s">
        <v>33</v>
      </c>
      <c r="B22">
        <v>23733.105</v>
      </c>
      <c r="C22">
        <v>194.55</v>
      </c>
      <c r="D22">
        <v>868</v>
      </c>
      <c r="E22">
        <v>1096</v>
      </c>
      <c r="F22">
        <v>139.994</v>
      </c>
      <c r="G22">
        <v>159.00399999999999</v>
      </c>
      <c r="I22" s="1">
        <f t="shared" si="0"/>
        <v>175.88129007941691</v>
      </c>
      <c r="P22" s="5" t="str">
        <f t="shared" si="1"/>
        <v/>
      </c>
      <c r="Q22" s="5" t="str">
        <f t="shared" si="2"/>
        <v/>
      </c>
    </row>
    <row r="23" spans="1:17" x14ac:dyDescent="0.35">
      <c r="P23" s="5"/>
      <c r="Q23" s="5"/>
    </row>
    <row r="26" spans="1:17" x14ac:dyDescent="0.35">
      <c r="A26" s="19"/>
      <c r="B26" s="49" t="s">
        <v>182</v>
      </c>
      <c r="C26" s="49"/>
      <c r="D26" s="49"/>
      <c r="E26" s="49"/>
      <c r="F26" s="49"/>
      <c r="G26" s="49"/>
      <c r="H26" s="20"/>
    </row>
    <row r="27" spans="1:17" x14ac:dyDescent="0.35">
      <c r="A27" s="21"/>
      <c r="H27" s="22"/>
    </row>
    <row r="28" spans="1:17" x14ac:dyDescent="0.35">
      <c r="A28" s="21"/>
      <c r="H28" s="22"/>
    </row>
    <row r="29" spans="1:17" ht="29" x14ac:dyDescent="0.35">
      <c r="A29" s="21"/>
      <c r="C29" t="s">
        <v>90</v>
      </c>
      <c r="E29" s="26" t="s">
        <v>168</v>
      </c>
      <c r="F29" s="26" t="s">
        <v>167</v>
      </c>
      <c r="G29" s="26" t="s">
        <v>169</v>
      </c>
      <c r="H29" s="22"/>
    </row>
    <row r="30" spans="1:17" x14ac:dyDescent="0.35">
      <c r="A30" s="21"/>
      <c r="C30">
        <v>200.55433723058698</v>
      </c>
      <c r="E30" s="26">
        <f>ABS(C30-$K$6)</f>
        <v>10.290523955152764</v>
      </c>
      <c r="F30" s="26">
        <f>E30/$L$6</f>
        <v>0.24237604949032882</v>
      </c>
      <c r="G30" s="26" t="str">
        <f>IF(F30&gt;$B$34,"outlier","")</f>
        <v/>
      </c>
      <c r="H30" s="22"/>
    </row>
    <row r="31" spans="1:17" x14ac:dyDescent="0.35">
      <c r="A31" s="21"/>
      <c r="C31">
        <v>180.78154313977964</v>
      </c>
      <c r="E31" s="26">
        <f t="shared" ref="E31:E49" si="3">ABS(C31-$K$6)</f>
        <v>30.063318045960102</v>
      </c>
      <c r="F31" s="26">
        <f t="shared" ref="F31:F49" si="4">E31/$L$6</f>
        <v>0.70809108402128484</v>
      </c>
      <c r="G31" s="26" t="str">
        <f t="shared" ref="G31:G49" si="5">IF(F31&gt;$B$34,"outlier","")</f>
        <v/>
      </c>
      <c r="H31" s="22"/>
    </row>
    <row r="32" spans="1:17" x14ac:dyDescent="0.35">
      <c r="A32" s="21"/>
      <c r="B32" s="7"/>
      <c r="C32" s="32">
        <v>257.73060888260824</v>
      </c>
      <c r="D32" s="7"/>
      <c r="E32" s="26">
        <f t="shared" si="3"/>
        <v>46.885747696868492</v>
      </c>
      <c r="F32" s="26">
        <f t="shared" si="4"/>
        <v>1.1043152276495107</v>
      </c>
      <c r="G32" s="26" t="str">
        <f t="shared" si="5"/>
        <v/>
      </c>
      <c r="H32" s="22"/>
    </row>
    <row r="33" spans="1:8" x14ac:dyDescent="0.35">
      <c r="A33" t="s">
        <v>170</v>
      </c>
      <c r="B33">
        <f>COUNT(I:I)</f>
        <v>20</v>
      </c>
      <c r="C33">
        <v>253.44982247774408</v>
      </c>
      <c r="E33" s="26">
        <f t="shared" si="3"/>
        <v>42.604961292004333</v>
      </c>
      <c r="F33" s="26">
        <f t="shared" si="4"/>
        <v>1.0034884765487229</v>
      </c>
      <c r="G33" s="26" t="str">
        <f t="shared" si="5"/>
        <v/>
      </c>
      <c r="H33" s="22"/>
    </row>
    <row r="34" spans="1:8" x14ac:dyDescent="0.35">
      <c r="A34" t="s">
        <v>171</v>
      </c>
      <c r="B34">
        <v>2.2400000000000002</v>
      </c>
      <c r="C34">
        <v>288.33526104172552</v>
      </c>
      <c r="E34" s="26">
        <f t="shared" si="3"/>
        <v>77.490399855985771</v>
      </c>
      <c r="F34" s="26">
        <f t="shared" si="4"/>
        <v>1.8251565296745822</v>
      </c>
      <c r="G34" s="26" t="str">
        <f t="shared" si="5"/>
        <v/>
      </c>
      <c r="H34" s="22"/>
    </row>
    <row r="35" spans="1:8" x14ac:dyDescent="0.35">
      <c r="C35">
        <v>178.98951126253181</v>
      </c>
      <c r="E35" s="26">
        <f t="shared" si="3"/>
        <v>31.855349923207939</v>
      </c>
      <c r="F35" s="26">
        <f t="shared" si="4"/>
        <v>0.75029939225330444</v>
      </c>
      <c r="G35" s="26" t="str">
        <f t="shared" si="5"/>
        <v/>
      </c>
      <c r="H35" s="22"/>
    </row>
    <row r="36" spans="1:8" x14ac:dyDescent="0.35">
      <c r="A36" s="21"/>
      <c r="C36">
        <v>212.95110461089419</v>
      </c>
      <c r="E36" s="26">
        <f t="shared" si="3"/>
        <v>2.106243425154446</v>
      </c>
      <c r="F36" s="26">
        <f t="shared" si="4"/>
        <v>4.9609034766231706E-2</v>
      </c>
      <c r="G36" s="26" t="str">
        <f t="shared" si="5"/>
        <v/>
      </c>
      <c r="H36" s="22"/>
    </row>
    <row r="37" spans="1:8" x14ac:dyDescent="0.35">
      <c r="A37" s="50" t="s">
        <v>178</v>
      </c>
      <c r="B37" s="50"/>
      <c r="C37">
        <v>203.69599772209565</v>
      </c>
      <c r="E37" s="26">
        <f t="shared" si="3"/>
        <v>7.1488634636440906</v>
      </c>
      <c r="F37" s="26">
        <f t="shared" si="4"/>
        <v>0.16837950061776821</v>
      </c>
      <c r="G37" s="26" t="str">
        <f t="shared" si="5"/>
        <v/>
      </c>
      <c r="H37" s="22"/>
    </row>
    <row r="38" spans="1:8" x14ac:dyDescent="0.35">
      <c r="A38" s="27" t="s">
        <v>100</v>
      </c>
      <c r="B38" s="28" t="s">
        <v>179</v>
      </c>
      <c r="C38">
        <v>260.36004102012276</v>
      </c>
      <c r="E38" s="26">
        <f t="shared" si="3"/>
        <v>49.515179834383019</v>
      </c>
      <c r="F38" s="26">
        <f t="shared" si="4"/>
        <v>1.1662470959072548</v>
      </c>
      <c r="G38" s="26" t="str">
        <f t="shared" si="5"/>
        <v/>
      </c>
      <c r="H38" s="22"/>
    </row>
    <row r="39" spans="1:8" x14ac:dyDescent="0.35">
      <c r="A39" s="27">
        <f>GEOMEAN(C30,C32:C35)</f>
        <v>232.27532565340496</v>
      </c>
      <c r="B39" s="28">
        <f>STDEV(C30,C32:C35)</f>
        <v>44.783113887383792</v>
      </c>
      <c r="C39">
        <v>256.69977650944696</v>
      </c>
      <c r="E39" s="26">
        <f t="shared" si="3"/>
        <v>45.854915323707218</v>
      </c>
      <c r="F39" s="26">
        <f t="shared" si="4"/>
        <v>1.0800356983094654</v>
      </c>
      <c r="G39" s="26" t="str">
        <f t="shared" si="5"/>
        <v/>
      </c>
      <c r="H39" s="22"/>
    </row>
    <row r="40" spans="1:8" x14ac:dyDescent="0.35">
      <c r="A40" s="21"/>
      <c r="C40">
        <v>193.43165573400853</v>
      </c>
      <c r="E40" s="26">
        <f t="shared" si="3"/>
        <v>17.413205451731216</v>
      </c>
      <c r="F40" s="26">
        <f t="shared" si="4"/>
        <v>0.41013887774302488</v>
      </c>
      <c r="G40" s="26" t="str">
        <f t="shared" si="5"/>
        <v/>
      </c>
      <c r="H40" s="22"/>
    </row>
    <row r="41" spans="1:8" x14ac:dyDescent="0.35">
      <c r="A41" s="21"/>
      <c r="C41">
        <v>194.78658232024094</v>
      </c>
      <c r="E41" s="26">
        <f t="shared" si="3"/>
        <v>16.058278865498806</v>
      </c>
      <c r="F41" s="26">
        <f t="shared" si="4"/>
        <v>0.37822585224970312</v>
      </c>
      <c r="G41" s="26" t="str">
        <f t="shared" si="5"/>
        <v/>
      </c>
      <c r="H41" s="22"/>
    </row>
    <row r="42" spans="1:8" x14ac:dyDescent="0.35">
      <c r="A42" s="21"/>
      <c r="C42">
        <v>203.8260399605507</v>
      </c>
      <c r="E42" s="26">
        <f t="shared" si="3"/>
        <v>7.0188212251890434</v>
      </c>
      <c r="F42" s="26">
        <f t="shared" si="4"/>
        <v>0.16531657358305382</v>
      </c>
      <c r="G42" s="26" t="str">
        <f t="shared" si="5"/>
        <v/>
      </c>
      <c r="H42" s="22"/>
    </row>
    <row r="43" spans="1:8" x14ac:dyDescent="0.35">
      <c r="A43" s="21"/>
      <c r="C43">
        <v>209.91728968334172</v>
      </c>
      <c r="E43" s="26">
        <f t="shared" si="3"/>
        <v>0.92757150239802399</v>
      </c>
      <c r="F43" s="26">
        <f t="shared" si="4"/>
        <v>2.1847392547827232E-2</v>
      </c>
      <c r="G43" s="26" t="str">
        <f t="shared" si="5"/>
        <v/>
      </c>
      <c r="H43" s="22"/>
    </row>
    <row r="44" spans="1:8" x14ac:dyDescent="0.35">
      <c r="A44" s="21"/>
      <c r="C44">
        <v>132.55489605819923</v>
      </c>
      <c r="E44" s="26">
        <f t="shared" si="3"/>
        <v>78.289965127540512</v>
      </c>
      <c r="F44" s="26">
        <f t="shared" si="4"/>
        <v>1.8439889499355604</v>
      </c>
      <c r="G44" s="26" t="str">
        <f t="shared" si="5"/>
        <v/>
      </c>
      <c r="H44" s="22"/>
    </row>
    <row r="45" spans="1:8" x14ac:dyDescent="0.35">
      <c r="A45" s="21"/>
      <c r="C45">
        <v>284.21075539465426</v>
      </c>
      <c r="E45" s="26">
        <f t="shared" si="3"/>
        <v>73.365894208914511</v>
      </c>
      <c r="F45" s="26">
        <f t="shared" si="4"/>
        <v>1.728010709967597</v>
      </c>
      <c r="G45" s="26" t="str">
        <f t="shared" si="5"/>
        <v/>
      </c>
      <c r="H45" s="22"/>
    </row>
    <row r="46" spans="1:8" x14ac:dyDescent="0.35">
      <c r="C46">
        <v>218.16411629779998</v>
      </c>
      <c r="E46" s="26">
        <f t="shared" si="3"/>
        <v>7.3192551120602332</v>
      </c>
      <c r="F46" s="26">
        <f t="shared" si="4"/>
        <v>0.17239279039671773</v>
      </c>
      <c r="G46" s="26" t="str">
        <f t="shared" si="5"/>
        <v/>
      </c>
    </row>
    <row r="47" spans="1:8" x14ac:dyDescent="0.35">
      <c r="C47">
        <v>151.01453582685343</v>
      </c>
      <c r="E47" s="26">
        <f t="shared" si="3"/>
        <v>59.830325358886313</v>
      </c>
      <c r="F47" s="26">
        <f t="shared" si="4"/>
        <v>1.4092030652089986</v>
      </c>
      <c r="G47" s="26" t="str">
        <f t="shared" si="5"/>
        <v/>
      </c>
    </row>
    <row r="48" spans="1:8" x14ac:dyDescent="0.35">
      <c r="C48">
        <v>241.75544261091622</v>
      </c>
      <c r="E48" s="26">
        <f t="shared" si="3"/>
        <v>30.910581425176474</v>
      </c>
      <c r="F48" s="26">
        <f t="shared" si="4"/>
        <v>0.72804695328773394</v>
      </c>
      <c r="G48" s="26" t="str">
        <f t="shared" si="5"/>
        <v/>
      </c>
    </row>
    <row r="49" spans="3:7" x14ac:dyDescent="0.35">
      <c r="C49">
        <v>175.88129007941691</v>
      </c>
      <c r="E49" s="26">
        <f t="shared" si="3"/>
        <v>34.963571106322831</v>
      </c>
      <c r="F49" s="26">
        <f t="shared" si="4"/>
        <v>0.8235083342458368</v>
      </c>
      <c r="G49" s="26" t="str">
        <f t="shared" si="5"/>
        <v/>
      </c>
    </row>
  </sheetData>
  <mergeCells count="3">
    <mergeCell ref="M8:N8"/>
    <mergeCell ref="B26:G26"/>
    <mergeCell ref="A37:B37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5CF2E-A77B-4E5A-BE12-5FF95F007668}">
  <sheetPr>
    <tabColor rgb="FFFF0000"/>
  </sheetPr>
  <dimension ref="A1:Q48"/>
  <sheetViews>
    <sheetView topLeftCell="D28" workbookViewId="0">
      <selection activeCell="I3" sqref="I3:I48"/>
    </sheetView>
  </sheetViews>
  <sheetFormatPr baseColWidth="10" defaultRowHeight="14.5" x14ac:dyDescent="0.35"/>
  <cols>
    <col min="1" max="7" width="10.7265625" bestFit="1" customWidth="1"/>
    <col min="14" max="14" width="17" customWidth="1"/>
    <col min="15" max="15" width="16.90625" customWidth="1"/>
    <col min="16" max="16" width="24.453125" customWidth="1"/>
  </cols>
  <sheetData>
    <row r="1" spans="1:17" x14ac:dyDescent="0.3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</row>
    <row r="2" spans="1:17" ht="29" x14ac:dyDescent="0.3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I2" t="s">
        <v>90</v>
      </c>
      <c r="N2" s="5" t="s">
        <v>174</v>
      </c>
      <c r="O2" s="5" t="s">
        <v>175</v>
      </c>
      <c r="P2" s="5" t="s">
        <v>176</v>
      </c>
      <c r="Q2" s="5" t="s">
        <v>177</v>
      </c>
    </row>
    <row r="3" spans="1:17" x14ac:dyDescent="0.35">
      <c r="A3" t="s">
        <v>14</v>
      </c>
      <c r="B3">
        <v>33166.775000000001</v>
      </c>
      <c r="C3">
        <v>222.81</v>
      </c>
      <c r="D3">
        <v>1664</v>
      </c>
      <c r="E3">
        <v>685</v>
      </c>
      <c r="F3">
        <v>56.878999999999998</v>
      </c>
      <c r="G3">
        <v>197.232</v>
      </c>
      <c r="I3">
        <f>GEOMEAN(C3,G3)</f>
        <v>209.63125225023103</v>
      </c>
      <c r="N3" s="5">
        <f>K6-2*L6</f>
        <v>78.633935165836448</v>
      </c>
      <c r="O3" s="5">
        <f>K6+2*L6</f>
        <v>265.54921846648233</v>
      </c>
      <c r="P3" s="5" t="str">
        <f>IF(I3&gt;$O$3,"outlier","")</f>
        <v/>
      </c>
      <c r="Q3" s="5" t="str">
        <f>IF(I3&lt;$N$3,"outlier","")</f>
        <v/>
      </c>
    </row>
    <row r="4" spans="1:17" x14ac:dyDescent="0.35">
      <c r="A4" t="s">
        <v>15</v>
      </c>
      <c r="B4">
        <v>5643.9369999999999</v>
      </c>
      <c r="C4">
        <v>89.197999999999993</v>
      </c>
      <c r="D4">
        <v>933</v>
      </c>
      <c r="E4">
        <v>1528</v>
      </c>
      <c r="F4">
        <v>157.643</v>
      </c>
      <c r="G4">
        <v>83.183999999999997</v>
      </c>
      <c r="I4">
        <f t="shared" ref="I4:I48" si="0">GEOMEAN(C4,G4)</f>
        <v>86.138530472721669</v>
      </c>
      <c r="N4" s="5"/>
      <c r="O4" s="5"/>
      <c r="P4" s="5" t="str">
        <f t="shared" ref="P4:P48" si="1">IF(I4&gt;$O$3,"outlier","")</f>
        <v/>
      </c>
      <c r="Q4" s="5" t="str">
        <f t="shared" ref="Q4:Q48" si="2">IF(I4&lt;$N$3,"outlier","")</f>
        <v/>
      </c>
    </row>
    <row r="5" spans="1:17" x14ac:dyDescent="0.35">
      <c r="A5" t="s">
        <v>16</v>
      </c>
      <c r="B5">
        <v>6596.4880000000003</v>
      </c>
      <c r="C5">
        <v>97.706999999999994</v>
      </c>
      <c r="D5">
        <v>2272</v>
      </c>
      <c r="E5">
        <v>533</v>
      </c>
      <c r="F5">
        <v>82.173000000000002</v>
      </c>
      <c r="G5">
        <v>87.986000000000004</v>
      </c>
      <c r="I5">
        <f t="shared" si="0"/>
        <v>92.719189502497272</v>
      </c>
      <c r="K5" t="s">
        <v>91</v>
      </c>
      <c r="L5" t="s">
        <v>92</v>
      </c>
      <c r="N5" s="10"/>
      <c r="O5" s="10"/>
      <c r="P5" s="5" t="str">
        <f t="shared" si="1"/>
        <v/>
      </c>
      <c r="Q5" s="5" t="str">
        <f t="shared" si="2"/>
        <v/>
      </c>
    </row>
    <row r="6" spans="1:17" x14ac:dyDescent="0.35">
      <c r="A6" t="s">
        <v>17</v>
      </c>
      <c r="B6">
        <v>32210.241999999998</v>
      </c>
      <c r="C6">
        <v>210.12299999999999</v>
      </c>
      <c r="D6">
        <v>96</v>
      </c>
      <c r="E6">
        <v>1134</v>
      </c>
      <c r="F6">
        <v>136.60400000000001</v>
      </c>
      <c r="G6">
        <v>196.541</v>
      </c>
      <c r="I6">
        <f t="shared" si="0"/>
        <v>203.21856348030806</v>
      </c>
      <c r="K6">
        <f>GEOMEAN(I3:I48)</f>
        <v>172.09157681615937</v>
      </c>
      <c r="L6">
        <f>STDEV(I3:I48)</f>
        <v>46.728820825161463</v>
      </c>
      <c r="N6" s="5"/>
      <c r="O6" s="5"/>
      <c r="P6" s="5" t="str">
        <f t="shared" si="1"/>
        <v/>
      </c>
      <c r="Q6" s="5" t="str">
        <f t="shared" si="2"/>
        <v/>
      </c>
    </row>
    <row r="7" spans="1:17" x14ac:dyDescent="0.35">
      <c r="A7" t="s">
        <v>18</v>
      </c>
      <c r="B7">
        <v>25617.516</v>
      </c>
      <c r="C7">
        <v>189.631</v>
      </c>
      <c r="D7">
        <v>220</v>
      </c>
      <c r="E7">
        <v>1503</v>
      </c>
      <c r="F7">
        <v>58.484999999999999</v>
      </c>
      <c r="G7">
        <v>177.626</v>
      </c>
      <c r="I7">
        <f t="shared" si="0"/>
        <v>183.53036807569478</v>
      </c>
      <c r="N7" s="5"/>
      <c r="O7" s="5"/>
      <c r="P7" s="5" t="str">
        <f t="shared" si="1"/>
        <v/>
      </c>
      <c r="Q7" s="5" t="str">
        <f t="shared" si="2"/>
        <v/>
      </c>
    </row>
    <row r="8" spans="1:17" x14ac:dyDescent="0.35">
      <c r="A8" t="s">
        <v>19</v>
      </c>
      <c r="B8">
        <v>11949.869000000001</v>
      </c>
      <c r="C8">
        <v>130.26599999999999</v>
      </c>
      <c r="D8">
        <v>2204</v>
      </c>
      <c r="E8">
        <v>1308</v>
      </c>
      <c r="F8">
        <v>56.350999999999999</v>
      </c>
      <c r="G8">
        <v>120.97799999999999</v>
      </c>
      <c r="I8">
        <f t="shared" si="0"/>
        <v>125.53613084686017</v>
      </c>
      <c r="N8" s="5"/>
      <c r="O8" s="5"/>
      <c r="P8" s="5" t="str">
        <f t="shared" si="1"/>
        <v/>
      </c>
      <c r="Q8" s="5" t="str">
        <f t="shared" si="2"/>
        <v/>
      </c>
    </row>
    <row r="9" spans="1:17" x14ac:dyDescent="0.35">
      <c r="A9" t="s">
        <v>20</v>
      </c>
      <c r="B9">
        <v>11595.138000000001</v>
      </c>
      <c r="C9">
        <v>134.98599999999999</v>
      </c>
      <c r="D9">
        <v>1999</v>
      </c>
      <c r="E9">
        <v>948</v>
      </c>
      <c r="F9">
        <v>147.17099999999999</v>
      </c>
      <c r="G9">
        <v>114.151</v>
      </c>
      <c r="I9">
        <f t="shared" si="0"/>
        <v>124.13213478386649</v>
      </c>
      <c r="N9" s="5"/>
      <c r="O9" s="5"/>
      <c r="P9" s="5" t="str">
        <f t="shared" si="1"/>
        <v/>
      </c>
      <c r="Q9" s="5" t="str">
        <f t="shared" si="2"/>
        <v/>
      </c>
    </row>
    <row r="10" spans="1:17" x14ac:dyDescent="0.35">
      <c r="A10" t="s">
        <v>21</v>
      </c>
      <c r="B10">
        <v>33460.872000000003</v>
      </c>
      <c r="C10">
        <v>218.79</v>
      </c>
      <c r="D10">
        <v>307</v>
      </c>
      <c r="E10">
        <v>992</v>
      </c>
      <c r="F10">
        <v>122.458</v>
      </c>
      <c r="G10">
        <v>200.96299999999999</v>
      </c>
      <c r="I10">
        <f t="shared" si="0"/>
        <v>209.68713544230604</v>
      </c>
      <c r="N10" s="5"/>
      <c r="O10" s="5"/>
      <c r="P10" s="5" t="str">
        <f t="shared" si="1"/>
        <v/>
      </c>
      <c r="Q10" s="5" t="str">
        <f t="shared" si="2"/>
        <v/>
      </c>
    </row>
    <row r="11" spans="1:17" x14ac:dyDescent="0.35">
      <c r="A11" t="s">
        <v>22</v>
      </c>
      <c r="B11">
        <v>20842.812999999998</v>
      </c>
      <c r="C11">
        <v>182.095</v>
      </c>
      <c r="D11">
        <v>1292</v>
      </c>
      <c r="E11">
        <v>1401</v>
      </c>
      <c r="F11">
        <v>120.64100000000001</v>
      </c>
      <c r="G11">
        <v>149.798</v>
      </c>
      <c r="I11">
        <f t="shared" si="0"/>
        <v>165.15891380727837</v>
      </c>
      <c r="N11" s="5"/>
      <c r="O11" s="5"/>
      <c r="P11" s="5" t="str">
        <f t="shared" si="1"/>
        <v/>
      </c>
      <c r="Q11" s="5" t="str">
        <f t="shared" si="2"/>
        <v/>
      </c>
    </row>
    <row r="12" spans="1:17" x14ac:dyDescent="0.35">
      <c r="A12" t="s">
        <v>23</v>
      </c>
      <c r="B12">
        <v>22911.338</v>
      </c>
      <c r="C12">
        <v>186.54400000000001</v>
      </c>
      <c r="D12">
        <v>567</v>
      </c>
      <c r="E12">
        <v>254</v>
      </c>
      <c r="F12">
        <v>169.83199999999999</v>
      </c>
      <c r="G12">
        <v>161.839</v>
      </c>
      <c r="I12">
        <f t="shared" si="0"/>
        <v>173.75296951707043</v>
      </c>
      <c r="N12" s="5"/>
      <c r="O12" s="5"/>
      <c r="P12" s="5" t="str">
        <f t="shared" si="1"/>
        <v/>
      </c>
      <c r="Q12" s="5" t="str">
        <f t="shared" si="2"/>
        <v/>
      </c>
    </row>
    <row r="13" spans="1:17" x14ac:dyDescent="0.35">
      <c r="A13" t="s">
        <v>24</v>
      </c>
      <c r="B13">
        <v>24800.506000000001</v>
      </c>
      <c r="C13">
        <v>199.19300000000001</v>
      </c>
      <c r="D13">
        <v>1131</v>
      </c>
      <c r="E13">
        <v>855</v>
      </c>
      <c r="F13">
        <v>165.59200000000001</v>
      </c>
      <c r="G13">
        <v>155.57300000000001</v>
      </c>
      <c r="I13">
        <f t="shared" si="0"/>
        <v>176.03707731327512</v>
      </c>
      <c r="N13" s="5"/>
      <c r="O13" s="5"/>
      <c r="P13" s="5" t="str">
        <f t="shared" si="1"/>
        <v/>
      </c>
      <c r="Q13" s="5" t="str">
        <f t="shared" si="2"/>
        <v/>
      </c>
    </row>
    <row r="14" spans="1:17" x14ac:dyDescent="0.35">
      <c r="A14" t="s">
        <v>25</v>
      </c>
      <c r="B14">
        <v>28660.830999999998</v>
      </c>
      <c r="C14">
        <v>197.89500000000001</v>
      </c>
      <c r="D14">
        <v>1469</v>
      </c>
      <c r="E14">
        <v>508</v>
      </c>
      <c r="F14">
        <v>5.6909999999999998</v>
      </c>
      <c r="G14">
        <v>188.268</v>
      </c>
      <c r="I14">
        <f t="shared" si="0"/>
        <v>193.02149066878539</v>
      </c>
      <c r="L14" s="11" t="s">
        <v>178</v>
      </c>
      <c r="M14" s="11"/>
      <c r="N14" s="5"/>
      <c r="O14" s="5"/>
      <c r="P14" s="5" t="str">
        <f t="shared" si="1"/>
        <v/>
      </c>
      <c r="Q14" s="5" t="str">
        <f t="shared" si="2"/>
        <v/>
      </c>
    </row>
    <row r="15" spans="1:17" x14ac:dyDescent="0.35">
      <c r="A15" t="s">
        <v>26</v>
      </c>
      <c r="B15">
        <v>6632.2269999999999</v>
      </c>
      <c r="C15">
        <v>99.403999999999996</v>
      </c>
      <c r="D15">
        <v>1590</v>
      </c>
      <c r="E15">
        <v>1506</v>
      </c>
      <c r="F15">
        <v>76.846999999999994</v>
      </c>
      <c r="G15">
        <v>88.813000000000002</v>
      </c>
      <c r="I15">
        <f t="shared" si="0"/>
        <v>93.959392569343493</v>
      </c>
      <c r="L15" s="11" t="s">
        <v>100</v>
      </c>
      <c r="M15" s="11" t="s">
        <v>179</v>
      </c>
      <c r="N15" s="5"/>
      <c r="O15" s="5"/>
      <c r="P15" s="5" t="str">
        <f t="shared" si="1"/>
        <v/>
      </c>
      <c r="Q15" s="5" t="str">
        <f t="shared" si="2"/>
        <v/>
      </c>
    </row>
    <row r="16" spans="1:17" x14ac:dyDescent="0.35">
      <c r="A16" t="s">
        <v>27</v>
      </c>
      <c r="B16">
        <v>38540.182999999997</v>
      </c>
      <c r="C16">
        <v>248.15600000000001</v>
      </c>
      <c r="D16">
        <v>1553</v>
      </c>
      <c r="E16">
        <v>725</v>
      </c>
      <c r="F16">
        <v>168.47900000000001</v>
      </c>
      <c r="G16">
        <v>196.506</v>
      </c>
      <c r="I16">
        <f t="shared" si="0"/>
        <v>220.82604677890694</v>
      </c>
      <c r="L16" s="11">
        <f>GEOMEAN(I3:I44,I46:I48)</f>
        <v>169.47116023975704</v>
      </c>
      <c r="M16" s="11">
        <f>STDEV(I3:I44,I46:I48)</f>
        <v>40.010631385858481</v>
      </c>
      <c r="N16" s="5"/>
      <c r="O16" s="5"/>
      <c r="P16" s="5" t="str">
        <f t="shared" si="1"/>
        <v/>
      </c>
      <c r="Q16" s="5" t="str">
        <f t="shared" si="2"/>
        <v/>
      </c>
    </row>
    <row r="17" spans="1:17" x14ac:dyDescent="0.35">
      <c r="A17" t="s">
        <v>28</v>
      </c>
      <c r="B17">
        <v>10045.653</v>
      </c>
      <c r="C17">
        <v>114.759</v>
      </c>
      <c r="D17">
        <v>120.58</v>
      </c>
      <c r="E17">
        <v>297.04300000000001</v>
      </c>
      <c r="F17">
        <v>90</v>
      </c>
      <c r="G17">
        <v>111.43300000000001</v>
      </c>
      <c r="I17">
        <f t="shared" si="0"/>
        <v>113.08377269528994</v>
      </c>
      <c r="N17" s="5"/>
      <c r="O17" s="5"/>
      <c r="P17" s="5" t="str">
        <f t="shared" si="1"/>
        <v/>
      </c>
      <c r="Q17" s="5" t="str">
        <f t="shared" si="2"/>
        <v/>
      </c>
    </row>
    <row r="18" spans="1:17" x14ac:dyDescent="0.35">
      <c r="A18" t="s">
        <v>29</v>
      </c>
      <c r="B18">
        <v>29117.467000000001</v>
      </c>
      <c r="C18">
        <v>204.89699999999999</v>
      </c>
      <c r="D18">
        <v>976</v>
      </c>
      <c r="E18">
        <v>477</v>
      </c>
      <c r="F18">
        <v>134.01300000000001</v>
      </c>
      <c r="G18">
        <v>185.91499999999999</v>
      </c>
      <c r="I18">
        <f t="shared" si="0"/>
        <v>195.17537179418923</v>
      </c>
      <c r="P18" s="5" t="str">
        <f t="shared" si="1"/>
        <v/>
      </c>
      <c r="Q18" s="5" t="str">
        <f t="shared" si="2"/>
        <v/>
      </c>
    </row>
    <row r="19" spans="1:17" x14ac:dyDescent="0.35">
      <c r="A19" t="s">
        <v>30</v>
      </c>
      <c r="B19">
        <v>25120.826000000001</v>
      </c>
      <c r="C19">
        <v>190.946</v>
      </c>
      <c r="D19">
        <v>1767</v>
      </c>
      <c r="E19">
        <v>1156</v>
      </c>
      <c r="F19">
        <v>83.197000000000003</v>
      </c>
      <c r="G19">
        <v>167.899</v>
      </c>
      <c r="I19">
        <f t="shared" si="0"/>
        <v>179.05206632150325</v>
      </c>
      <c r="P19" s="5" t="str">
        <f t="shared" si="1"/>
        <v/>
      </c>
      <c r="Q19" s="5" t="str">
        <f t="shared" si="2"/>
        <v/>
      </c>
    </row>
    <row r="20" spans="1:17" x14ac:dyDescent="0.35">
      <c r="A20" t="s">
        <v>31</v>
      </c>
      <c r="B20">
        <v>14603.047</v>
      </c>
      <c r="C20">
        <v>153.25800000000001</v>
      </c>
      <c r="D20">
        <v>2191</v>
      </c>
      <c r="E20">
        <v>1494</v>
      </c>
      <c r="F20">
        <v>85.019000000000005</v>
      </c>
      <c r="G20">
        <v>127.414</v>
      </c>
      <c r="I20">
        <f t="shared" si="0"/>
        <v>139.73981112052499</v>
      </c>
      <c r="P20" s="5" t="str">
        <f t="shared" si="1"/>
        <v/>
      </c>
      <c r="Q20" s="5" t="str">
        <f t="shared" si="2"/>
        <v/>
      </c>
    </row>
    <row r="21" spans="1:17" x14ac:dyDescent="0.35">
      <c r="A21" t="s">
        <v>32</v>
      </c>
      <c r="B21">
        <v>31272.295999999998</v>
      </c>
      <c r="C21">
        <v>206.93700000000001</v>
      </c>
      <c r="D21">
        <v>294</v>
      </c>
      <c r="E21">
        <v>769</v>
      </c>
      <c r="F21">
        <v>74.332999999999998</v>
      </c>
      <c r="G21">
        <v>192.547</v>
      </c>
      <c r="I21">
        <f t="shared" si="0"/>
        <v>199.61237070632671</v>
      </c>
      <c r="P21" s="5" t="str">
        <f t="shared" si="1"/>
        <v/>
      </c>
      <c r="Q21" s="5" t="str">
        <f t="shared" si="2"/>
        <v/>
      </c>
    </row>
    <row r="22" spans="1:17" x14ac:dyDescent="0.35">
      <c r="A22" t="s">
        <v>33</v>
      </c>
      <c r="B22">
        <v>38353.413</v>
      </c>
      <c r="C22">
        <v>236.79</v>
      </c>
      <c r="D22">
        <v>1144</v>
      </c>
      <c r="E22">
        <v>803</v>
      </c>
      <c r="F22">
        <v>130.785</v>
      </c>
      <c r="G22">
        <v>213.221</v>
      </c>
      <c r="I22">
        <f t="shared" si="0"/>
        <v>224.69668575659946</v>
      </c>
      <c r="P22" s="5" t="str">
        <f t="shared" si="1"/>
        <v/>
      </c>
      <c r="Q22" s="5" t="str">
        <f t="shared" si="2"/>
        <v/>
      </c>
    </row>
    <row r="23" spans="1:17" x14ac:dyDescent="0.35">
      <c r="A23" t="s">
        <v>34</v>
      </c>
      <c r="B23">
        <v>51369.798000000003</v>
      </c>
      <c r="C23">
        <v>264.57900000000001</v>
      </c>
      <c r="D23">
        <v>886</v>
      </c>
      <c r="E23">
        <v>1444</v>
      </c>
      <c r="F23">
        <v>53.332000000000001</v>
      </c>
      <c r="G23">
        <v>250.47399999999999</v>
      </c>
      <c r="I23">
        <f t="shared" si="0"/>
        <v>257.42991365806733</v>
      </c>
      <c r="P23" s="5" t="str">
        <f t="shared" si="1"/>
        <v/>
      </c>
      <c r="Q23" s="5" t="str">
        <f t="shared" si="2"/>
        <v/>
      </c>
    </row>
    <row r="24" spans="1:17" x14ac:dyDescent="0.35">
      <c r="A24" t="s">
        <v>35</v>
      </c>
      <c r="B24">
        <v>34773.686000000002</v>
      </c>
      <c r="C24">
        <v>225.93100000000001</v>
      </c>
      <c r="D24">
        <v>948</v>
      </c>
      <c r="E24">
        <v>1128</v>
      </c>
      <c r="F24">
        <v>69.938000000000002</v>
      </c>
      <c r="G24">
        <v>197.887</v>
      </c>
      <c r="I24">
        <f t="shared" si="0"/>
        <v>211.44457381782109</v>
      </c>
      <c r="P24" s="5" t="str">
        <f t="shared" si="1"/>
        <v/>
      </c>
      <c r="Q24" s="5" t="str">
        <f t="shared" si="2"/>
        <v/>
      </c>
    </row>
    <row r="25" spans="1:17" ht="15" thickBot="1" x14ac:dyDescent="0.4">
      <c r="A25" t="s">
        <v>36</v>
      </c>
      <c r="B25">
        <v>36794.855000000003</v>
      </c>
      <c r="C25">
        <v>229.44900000000001</v>
      </c>
      <c r="D25">
        <v>561</v>
      </c>
      <c r="E25">
        <v>1308</v>
      </c>
      <c r="F25">
        <v>56.771000000000001</v>
      </c>
      <c r="G25">
        <v>207.387</v>
      </c>
      <c r="I25">
        <f t="shared" si="0"/>
        <v>218.13926689846559</v>
      </c>
      <c r="P25" s="5" t="str">
        <f t="shared" si="1"/>
        <v/>
      </c>
      <c r="Q25" s="5" t="str">
        <f t="shared" si="2"/>
        <v/>
      </c>
    </row>
    <row r="26" spans="1:17" x14ac:dyDescent="0.35">
      <c r="A26" t="s">
        <v>37</v>
      </c>
      <c r="B26">
        <v>21424.7</v>
      </c>
      <c r="C26">
        <v>195.1</v>
      </c>
      <c r="D26">
        <v>1162</v>
      </c>
      <c r="E26">
        <v>56</v>
      </c>
      <c r="F26">
        <v>164.06800000000001</v>
      </c>
      <c r="G26">
        <v>146.35900000000001</v>
      </c>
      <c r="I26">
        <f t="shared" si="0"/>
        <v>168.98118504733006</v>
      </c>
      <c r="K26" s="38" t="s">
        <v>180</v>
      </c>
      <c r="L26" s="39"/>
      <c r="M26" s="39"/>
      <c r="N26" s="40"/>
      <c r="P26" s="5" t="str">
        <f t="shared" si="1"/>
        <v/>
      </c>
      <c r="Q26" s="5" t="str">
        <f t="shared" si="2"/>
        <v/>
      </c>
    </row>
    <row r="27" spans="1:17" x14ac:dyDescent="0.35">
      <c r="A27" t="s">
        <v>38</v>
      </c>
      <c r="B27">
        <v>21234.057000000001</v>
      </c>
      <c r="C27">
        <v>179.279</v>
      </c>
      <c r="D27">
        <v>886</v>
      </c>
      <c r="E27">
        <v>1698</v>
      </c>
      <c r="F27">
        <v>4.8959999999999999</v>
      </c>
      <c r="G27">
        <v>152.203</v>
      </c>
      <c r="I27">
        <f t="shared" si="0"/>
        <v>165.18717152672602</v>
      </c>
      <c r="K27" s="41"/>
      <c r="L27" s="42"/>
      <c r="M27" s="42"/>
      <c r="N27" s="43"/>
      <c r="P27" s="5" t="str">
        <f t="shared" si="1"/>
        <v/>
      </c>
      <c r="Q27" s="5" t="str">
        <f t="shared" si="2"/>
        <v/>
      </c>
    </row>
    <row r="28" spans="1:17" x14ac:dyDescent="0.35">
      <c r="A28" t="s">
        <v>39</v>
      </c>
      <c r="B28">
        <v>35941.885999999999</v>
      </c>
      <c r="C28">
        <v>230.12799999999999</v>
      </c>
      <c r="D28">
        <v>1131</v>
      </c>
      <c r="E28">
        <v>440</v>
      </c>
      <c r="F28">
        <v>149.32</v>
      </c>
      <c r="G28">
        <v>198.18299999999999</v>
      </c>
      <c r="I28">
        <f t="shared" si="0"/>
        <v>213.55902562055294</v>
      </c>
      <c r="K28" s="41"/>
      <c r="L28" s="42"/>
      <c r="M28" s="42"/>
      <c r="N28" s="43"/>
      <c r="P28" s="5" t="str">
        <f t="shared" si="1"/>
        <v/>
      </c>
      <c r="Q28" s="5" t="str">
        <f t="shared" si="2"/>
        <v/>
      </c>
    </row>
    <row r="29" spans="1:17" x14ac:dyDescent="0.35">
      <c r="A29" t="s">
        <v>40</v>
      </c>
      <c r="B29">
        <v>23733.105</v>
      </c>
      <c r="C29">
        <v>177.96700000000001</v>
      </c>
      <c r="D29">
        <v>46</v>
      </c>
      <c r="E29">
        <v>490</v>
      </c>
      <c r="F29">
        <v>164.27500000000001</v>
      </c>
      <c r="G29">
        <v>173.108</v>
      </c>
      <c r="I29">
        <f t="shared" si="0"/>
        <v>175.52068663265879</v>
      </c>
      <c r="K29" s="41"/>
      <c r="L29" s="42"/>
      <c r="M29" s="42"/>
      <c r="N29" s="43"/>
      <c r="P29" s="5" t="str">
        <f t="shared" si="1"/>
        <v/>
      </c>
      <c r="Q29" s="5" t="str">
        <f t="shared" si="2"/>
        <v/>
      </c>
    </row>
    <row r="30" spans="1:17" x14ac:dyDescent="0.35">
      <c r="A30" t="s">
        <v>41</v>
      </c>
      <c r="B30">
        <v>25568.057000000001</v>
      </c>
      <c r="C30">
        <v>188.63800000000001</v>
      </c>
      <c r="D30">
        <v>1918</v>
      </c>
      <c r="E30">
        <v>1512</v>
      </c>
      <c r="F30">
        <v>13.252000000000001</v>
      </c>
      <c r="G30">
        <v>177.184</v>
      </c>
      <c r="I30">
        <f t="shared" si="0"/>
        <v>182.82132094479573</v>
      </c>
      <c r="K30" s="41"/>
      <c r="L30" s="42"/>
      <c r="M30" s="42"/>
      <c r="N30" s="43"/>
      <c r="P30" s="5" t="str">
        <f t="shared" si="1"/>
        <v/>
      </c>
      <c r="Q30" s="5" t="str">
        <f t="shared" si="2"/>
        <v/>
      </c>
    </row>
    <row r="31" spans="1:17" x14ac:dyDescent="0.35">
      <c r="A31" t="s">
        <v>72</v>
      </c>
      <c r="B31">
        <v>20448.36</v>
      </c>
      <c r="C31">
        <v>180.47200000000001</v>
      </c>
      <c r="D31">
        <v>1478</v>
      </c>
      <c r="E31">
        <v>967</v>
      </c>
      <c r="F31">
        <v>83.438000000000002</v>
      </c>
      <c r="G31">
        <v>147.357</v>
      </c>
      <c r="I31">
        <f t="shared" si="0"/>
        <v>163.07609421371362</v>
      </c>
      <c r="K31" s="41"/>
      <c r="L31" s="42"/>
      <c r="M31" s="42"/>
      <c r="N31" s="43"/>
      <c r="P31" s="5" t="str">
        <f t="shared" si="1"/>
        <v/>
      </c>
      <c r="Q31" s="5" t="str">
        <f t="shared" si="2"/>
        <v/>
      </c>
    </row>
    <row r="32" spans="1:17" x14ac:dyDescent="0.35">
      <c r="A32" t="s">
        <v>73</v>
      </c>
      <c r="B32">
        <v>20412.067999999999</v>
      </c>
      <c r="C32">
        <v>171.72300000000001</v>
      </c>
      <c r="D32">
        <v>1652</v>
      </c>
      <c r="E32">
        <v>1512</v>
      </c>
      <c r="F32">
        <v>59.76</v>
      </c>
      <c r="G32">
        <v>154.21600000000001</v>
      </c>
      <c r="I32">
        <f t="shared" si="0"/>
        <v>162.73424399308217</v>
      </c>
      <c r="K32" s="41"/>
      <c r="L32" s="42"/>
      <c r="M32" s="42"/>
      <c r="N32" s="43"/>
      <c r="P32" s="5" t="str">
        <f t="shared" si="1"/>
        <v/>
      </c>
      <c r="Q32" s="5" t="str">
        <f t="shared" si="2"/>
        <v/>
      </c>
    </row>
    <row r="33" spans="1:17" x14ac:dyDescent="0.35">
      <c r="A33" t="s">
        <v>74</v>
      </c>
      <c r="B33">
        <v>22497.633000000002</v>
      </c>
      <c r="C33">
        <v>177.92099999999999</v>
      </c>
      <c r="D33">
        <v>704</v>
      </c>
      <c r="E33">
        <v>948</v>
      </c>
      <c r="F33">
        <v>147.67699999999999</v>
      </c>
      <c r="G33">
        <v>165.959</v>
      </c>
      <c r="I33">
        <f t="shared" si="0"/>
        <v>171.83594280301196</v>
      </c>
      <c r="K33" s="41"/>
      <c r="L33" s="42"/>
      <c r="M33" s="42"/>
      <c r="N33" s="43"/>
      <c r="P33" s="5" t="str">
        <f t="shared" si="1"/>
        <v/>
      </c>
      <c r="Q33" s="5" t="str">
        <f t="shared" si="2"/>
        <v/>
      </c>
    </row>
    <row r="34" spans="1:17" x14ac:dyDescent="0.35">
      <c r="A34" t="s">
        <v>75</v>
      </c>
      <c r="B34">
        <v>40298.235999999997</v>
      </c>
      <c r="C34">
        <v>251.63399999999999</v>
      </c>
      <c r="D34">
        <v>1726</v>
      </c>
      <c r="E34">
        <v>1246</v>
      </c>
      <c r="F34">
        <v>60.283000000000001</v>
      </c>
      <c r="G34">
        <v>202.96600000000001</v>
      </c>
      <c r="I34">
        <f t="shared" si="0"/>
        <v>225.99368673482894</v>
      </c>
      <c r="K34" s="41"/>
      <c r="L34" s="42"/>
      <c r="M34" s="42"/>
      <c r="N34" s="43"/>
      <c r="P34" s="5" t="str">
        <f t="shared" si="1"/>
        <v/>
      </c>
      <c r="Q34" s="5" t="str">
        <f t="shared" si="2"/>
        <v/>
      </c>
    </row>
    <row r="35" spans="1:17" x14ac:dyDescent="0.35">
      <c r="A35" t="s">
        <v>76</v>
      </c>
      <c r="B35">
        <v>24478.859</v>
      </c>
      <c r="C35">
        <v>188.09700000000001</v>
      </c>
      <c r="D35">
        <v>1404</v>
      </c>
      <c r="E35">
        <v>1035</v>
      </c>
      <c r="F35">
        <v>7.2130000000000001</v>
      </c>
      <c r="G35">
        <v>171.46700000000001</v>
      </c>
      <c r="I35">
        <f t="shared" si="0"/>
        <v>179.58961077690435</v>
      </c>
      <c r="K35" s="41"/>
      <c r="L35" s="42"/>
      <c r="M35" s="42"/>
      <c r="N35" s="43"/>
      <c r="P35" s="5" t="str">
        <f t="shared" si="1"/>
        <v/>
      </c>
      <c r="Q35" s="5" t="str">
        <f t="shared" si="2"/>
        <v/>
      </c>
    </row>
    <row r="36" spans="1:17" x14ac:dyDescent="0.35">
      <c r="A36" t="s">
        <v>77</v>
      </c>
      <c r="B36">
        <v>21043.967000000001</v>
      </c>
      <c r="C36">
        <v>173.066</v>
      </c>
      <c r="D36">
        <v>220</v>
      </c>
      <c r="E36">
        <v>1110</v>
      </c>
      <c r="F36">
        <v>171.82300000000001</v>
      </c>
      <c r="G36">
        <v>155.673</v>
      </c>
      <c r="I36">
        <f t="shared" si="0"/>
        <v>164.13928054551721</v>
      </c>
      <c r="K36" s="41"/>
      <c r="L36" s="42"/>
      <c r="M36" s="42"/>
      <c r="N36" s="43"/>
      <c r="P36" s="5" t="str">
        <f t="shared" si="1"/>
        <v/>
      </c>
      <c r="Q36" s="5" t="str">
        <f t="shared" si="2"/>
        <v/>
      </c>
    </row>
    <row r="37" spans="1:17" ht="15" thickBot="1" x14ac:dyDescent="0.4">
      <c r="A37" t="s">
        <v>78</v>
      </c>
      <c r="B37">
        <v>19792.894</v>
      </c>
      <c r="C37">
        <v>187.38</v>
      </c>
      <c r="D37">
        <v>840</v>
      </c>
      <c r="E37">
        <v>211</v>
      </c>
      <c r="F37">
        <v>20.687000000000001</v>
      </c>
      <c r="G37">
        <v>130.06</v>
      </c>
      <c r="I37">
        <f t="shared" si="0"/>
        <v>156.11099512846621</v>
      </c>
      <c r="K37" s="44"/>
      <c r="L37" s="45"/>
      <c r="M37" s="45"/>
      <c r="N37" s="46"/>
      <c r="P37" s="5" t="str">
        <f t="shared" si="1"/>
        <v/>
      </c>
      <c r="Q37" s="5" t="str">
        <f t="shared" si="2"/>
        <v/>
      </c>
    </row>
    <row r="38" spans="1:17" x14ac:dyDescent="0.35">
      <c r="A38" t="s">
        <v>79</v>
      </c>
      <c r="B38">
        <v>24400.411</v>
      </c>
      <c r="C38">
        <v>205.67500000000001</v>
      </c>
      <c r="D38">
        <v>573</v>
      </c>
      <c r="E38">
        <v>1624</v>
      </c>
      <c r="F38">
        <v>155.13399999999999</v>
      </c>
      <c r="G38">
        <v>146.02699999999999</v>
      </c>
      <c r="I38">
        <f t="shared" si="0"/>
        <v>173.30350032529637</v>
      </c>
      <c r="P38" s="5" t="str">
        <f t="shared" si="1"/>
        <v/>
      </c>
      <c r="Q38" s="5" t="str">
        <f t="shared" si="2"/>
        <v/>
      </c>
    </row>
    <row r="39" spans="1:17" x14ac:dyDescent="0.35">
      <c r="A39" t="s">
        <v>80</v>
      </c>
      <c r="B39">
        <v>11459.154</v>
      </c>
      <c r="C39">
        <v>128.91300000000001</v>
      </c>
      <c r="D39">
        <v>2117</v>
      </c>
      <c r="E39">
        <v>514</v>
      </c>
      <c r="F39">
        <v>61.319000000000003</v>
      </c>
      <c r="G39">
        <v>115.44499999999999</v>
      </c>
      <c r="I39">
        <f t="shared" si="0"/>
        <v>121.99328377005024</v>
      </c>
      <c r="P39" s="5" t="str">
        <f t="shared" si="1"/>
        <v/>
      </c>
      <c r="Q39" s="5" t="str">
        <f t="shared" si="2"/>
        <v/>
      </c>
    </row>
    <row r="40" spans="1:17" x14ac:dyDescent="0.35">
      <c r="A40" t="s">
        <v>81</v>
      </c>
      <c r="B40">
        <v>33509.224999999999</v>
      </c>
      <c r="C40">
        <v>217.66900000000001</v>
      </c>
      <c r="D40">
        <v>1770</v>
      </c>
      <c r="E40">
        <v>347</v>
      </c>
      <c r="F40">
        <v>159.51599999999999</v>
      </c>
      <c r="G40">
        <v>199.92099999999999</v>
      </c>
      <c r="I40">
        <f t="shared" si="0"/>
        <v>208.60633774888049</v>
      </c>
      <c r="P40" s="5" t="str">
        <f t="shared" si="1"/>
        <v/>
      </c>
      <c r="Q40" s="5" t="str">
        <f t="shared" si="2"/>
        <v/>
      </c>
    </row>
    <row r="41" spans="1:17" x14ac:dyDescent="0.35">
      <c r="A41" t="s">
        <v>82</v>
      </c>
      <c r="B41">
        <v>7575.5940000000001</v>
      </c>
      <c r="C41">
        <v>105.73</v>
      </c>
      <c r="D41">
        <v>1150</v>
      </c>
      <c r="E41">
        <v>298</v>
      </c>
      <c r="F41">
        <v>33.19</v>
      </c>
      <c r="G41">
        <v>92.468999999999994</v>
      </c>
      <c r="I41">
        <f t="shared" si="0"/>
        <v>98.877436101468561</v>
      </c>
      <c r="P41" s="5" t="str">
        <f t="shared" si="1"/>
        <v/>
      </c>
      <c r="Q41" s="5" t="str">
        <f t="shared" si="2"/>
        <v/>
      </c>
    </row>
    <row r="42" spans="1:17" x14ac:dyDescent="0.35">
      <c r="A42" t="s">
        <v>83</v>
      </c>
      <c r="B42">
        <v>22823.705999999998</v>
      </c>
      <c r="C42">
        <v>183.667</v>
      </c>
      <c r="D42">
        <v>629</v>
      </c>
      <c r="E42">
        <v>1829</v>
      </c>
      <c r="F42">
        <v>67.197000000000003</v>
      </c>
      <c r="G42">
        <v>164.73699999999999</v>
      </c>
      <c r="I42">
        <f t="shared" si="0"/>
        <v>173.9446767768419</v>
      </c>
      <c r="P42" s="5" t="str">
        <f t="shared" si="1"/>
        <v/>
      </c>
      <c r="Q42" s="5" t="str">
        <f t="shared" si="2"/>
        <v/>
      </c>
    </row>
    <row r="43" spans="1:17" x14ac:dyDescent="0.35">
      <c r="A43" t="s">
        <v>84</v>
      </c>
      <c r="B43">
        <v>24562.286</v>
      </c>
      <c r="C43">
        <v>202.733</v>
      </c>
      <c r="D43">
        <v>220</v>
      </c>
      <c r="E43">
        <v>1308</v>
      </c>
      <c r="F43">
        <v>49.725000000000001</v>
      </c>
      <c r="G43">
        <v>163.989</v>
      </c>
      <c r="I43">
        <f t="shared" si="0"/>
        <v>182.33480725577331</v>
      </c>
      <c r="P43" s="5" t="str">
        <f t="shared" si="1"/>
        <v/>
      </c>
      <c r="Q43" s="5" t="str">
        <f t="shared" si="2"/>
        <v/>
      </c>
    </row>
    <row r="44" spans="1:17" x14ac:dyDescent="0.35">
      <c r="A44" t="s">
        <v>85</v>
      </c>
      <c r="B44">
        <v>21352.225999999999</v>
      </c>
      <c r="C44">
        <v>178.381</v>
      </c>
      <c r="D44">
        <v>756</v>
      </c>
      <c r="E44">
        <v>1286</v>
      </c>
      <c r="F44">
        <v>54.027999999999999</v>
      </c>
      <c r="G44">
        <v>159.27099999999999</v>
      </c>
      <c r="I44">
        <f t="shared" si="0"/>
        <v>168.55539223353253</v>
      </c>
      <c r="P44" s="5" t="str">
        <f t="shared" si="1"/>
        <v/>
      </c>
      <c r="Q44" s="5" t="str">
        <f t="shared" si="2"/>
        <v/>
      </c>
    </row>
    <row r="45" spans="1:17" x14ac:dyDescent="0.35">
      <c r="A45" t="s">
        <v>86</v>
      </c>
      <c r="B45">
        <v>90348.471000000005</v>
      </c>
      <c r="C45">
        <v>362.577</v>
      </c>
      <c r="D45">
        <v>1146</v>
      </c>
      <c r="E45">
        <v>983</v>
      </c>
      <c r="F45">
        <v>64.399000000000001</v>
      </c>
      <c r="G45">
        <v>324.98399999999998</v>
      </c>
      <c r="H45" s="2"/>
      <c r="I45" s="2">
        <f t="shared" si="0"/>
        <v>343.26625783493489</v>
      </c>
      <c r="J45" s="2"/>
      <c r="K45" s="2"/>
      <c r="L45" s="2"/>
      <c r="M45" s="2"/>
      <c r="N45" s="2"/>
      <c r="O45" s="2"/>
      <c r="P45" s="12" t="str">
        <f t="shared" si="1"/>
        <v>outlier</v>
      </c>
      <c r="Q45" s="5" t="str">
        <f t="shared" si="2"/>
        <v/>
      </c>
    </row>
    <row r="46" spans="1:17" x14ac:dyDescent="0.35">
      <c r="A46" t="s">
        <v>87</v>
      </c>
      <c r="B46">
        <v>45349.000999999997</v>
      </c>
      <c r="C46">
        <v>265.80399999999997</v>
      </c>
      <c r="D46">
        <v>1460</v>
      </c>
      <c r="E46">
        <v>1908</v>
      </c>
      <c r="F46">
        <v>74.763999999999996</v>
      </c>
      <c r="G46">
        <v>225.22300000000001</v>
      </c>
      <c r="I46">
        <f t="shared" si="0"/>
        <v>244.67360767356988</v>
      </c>
      <c r="P46" s="5" t="str">
        <f t="shared" si="1"/>
        <v/>
      </c>
      <c r="Q46" s="5" t="str">
        <f t="shared" si="2"/>
        <v/>
      </c>
    </row>
    <row r="47" spans="1:17" x14ac:dyDescent="0.35">
      <c r="A47" t="s">
        <v>88</v>
      </c>
      <c r="B47">
        <v>26254.724999999999</v>
      </c>
      <c r="C47">
        <v>200.10400000000001</v>
      </c>
      <c r="D47">
        <v>1745</v>
      </c>
      <c r="E47">
        <v>748</v>
      </c>
      <c r="F47">
        <v>109.51900000000001</v>
      </c>
      <c r="G47">
        <v>161.458</v>
      </c>
      <c r="I47">
        <f t="shared" si="0"/>
        <v>179.74535218469489</v>
      </c>
      <c r="P47" s="5" t="str">
        <f t="shared" si="1"/>
        <v/>
      </c>
      <c r="Q47" s="5" t="str">
        <f t="shared" si="2"/>
        <v/>
      </c>
    </row>
    <row r="48" spans="1:17" x14ac:dyDescent="0.35">
      <c r="A48" t="s">
        <v>89</v>
      </c>
      <c r="B48">
        <v>24700.15</v>
      </c>
      <c r="C48">
        <v>196.11199999999999</v>
      </c>
      <c r="D48">
        <v>1085</v>
      </c>
      <c r="E48">
        <v>1146</v>
      </c>
      <c r="F48">
        <v>84.647000000000006</v>
      </c>
      <c r="G48">
        <v>166.17</v>
      </c>
      <c r="I48">
        <f t="shared" si="0"/>
        <v>180.52127586520098</v>
      </c>
      <c r="P48" s="5" t="str">
        <f t="shared" si="1"/>
        <v/>
      </c>
      <c r="Q48" s="5" t="str">
        <f t="shared" si="2"/>
        <v/>
      </c>
    </row>
  </sheetData>
  <mergeCells count="1">
    <mergeCell ref="K26:N37"/>
  </mergeCells>
  <pageMargins left="0.7" right="0.7" top="0.75" bottom="0.75" header="0.3" footer="0.3"/>
  <tableParts count="1">
    <tablePart r:id="rId1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BF405-519E-4108-838D-25F52FD2C9E0}">
  <sheetPr>
    <tabColor theme="4"/>
  </sheetPr>
  <dimension ref="A1:Q44"/>
  <sheetViews>
    <sheetView workbookViewId="0">
      <selection activeCell="I17" sqref="I3:I17"/>
    </sheetView>
  </sheetViews>
  <sheetFormatPr baseColWidth="10" defaultRowHeight="14.5" x14ac:dyDescent="0.35"/>
  <cols>
    <col min="1" max="4" width="10.54296875" bestFit="1" customWidth="1"/>
    <col min="5" max="6" width="11.26953125" bestFit="1" customWidth="1"/>
    <col min="7" max="7" width="10.54296875" bestFit="1" customWidth="1"/>
    <col min="14" max="15" width="11.26953125" bestFit="1" customWidth="1"/>
  </cols>
  <sheetData>
    <row r="1" spans="1:17" x14ac:dyDescent="0.3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</row>
    <row r="2" spans="1:17" ht="29" x14ac:dyDescent="0.3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I2" t="s">
        <v>90</v>
      </c>
      <c r="N2" s="5" t="s">
        <v>174</v>
      </c>
      <c r="O2" s="5" t="s">
        <v>175</v>
      </c>
      <c r="P2" s="5" t="s">
        <v>176</v>
      </c>
      <c r="Q2" s="5" t="s">
        <v>177</v>
      </c>
    </row>
    <row r="3" spans="1:17" x14ac:dyDescent="0.35">
      <c r="A3" t="s">
        <v>14</v>
      </c>
      <c r="B3">
        <v>11251.361000000001</v>
      </c>
      <c r="C3">
        <v>123.74</v>
      </c>
      <c r="D3">
        <v>329.97399999999999</v>
      </c>
      <c r="E3">
        <v>75.174999999999997</v>
      </c>
      <c r="F3">
        <v>0</v>
      </c>
      <c r="G3">
        <v>115.75700000000001</v>
      </c>
      <c r="I3" s="1">
        <f>GEOMEAN(C3,G3)</f>
        <v>119.68195845656938</v>
      </c>
      <c r="N3" s="5">
        <f>K6-2*L6</f>
        <v>96.805719724138896</v>
      </c>
      <c r="O3" s="14">
        <f>K6+2*L6</f>
        <v>300.31551407418289</v>
      </c>
      <c r="P3" s="5" t="str">
        <f>IF(I3&gt;$O$3,"outlier","")</f>
        <v/>
      </c>
      <c r="Q3" s="5" t="str">
        <f>IF(I3&lt;$N$3,"outlier","")</f>
        <v/>
      </c>
    </row>
    <row r="4" spans="1:17" x14ac:dyDescent="0.35">
      <c r="A4" t="s">
        <v>15</v>
      </c>
      <c r="B4">
        <v>24529.312999999998</v>
      </c>
      <c r="C4">
        <v>186.27500000000001</v>
      </c>
      <c r="D4">
        <v>49.23</v>
      </c>
      <c r="E4">
        <v>122.41</v>
      </c>
      <c r="F4">
        <v>0</v>
      </c>
      <c r="G4">
        <v>167.648</v>
      </c>
      <c r="I4" s="1">
        <f t="shared" ref="I4:I17" si="0">GEOMEAN(C4,G4)</f>
        <v>176.71624486730133</v>
      </c>
      <c r="N4" s="4"/>
      <c r="O4" s="4"/>
      <c r="P4" s="5" t="str">
        <f t="shared" ref="P4:P17" si="1">IF(I4&gt;$O$3,"outlier","")</f>
        <v/>
      </c>
      <c r="Q4" s="5" t="str">
        <f t="shared" ref="Q4:Q17" si="2">IF(I4&lt;$N$3,"outlier","")</f>
        <v/>
      </c>
    </row>
    <row r="5" spans="1:17" x14ac:dyDescent="0.35">
      <c r="A5" t="s">
        <v>16</v>
      </c>
      <c r="B5">
        <v>61253.133000000002</v>
      </c>
      <c r="C5">
        <v>323.67099999999999</v>
      </c>
      <c r="D5">
        <v>456</v>
      </c>
      <c r="E5">
        <v>1280</v>
      </c>
      <c r="F5">
        <v>14.036</v>
      </c>
      <c r="G5">
        <v>266.31599999999997</v>
      </c>
      <c r="I5" s="1">
        <f t="shared" si="0"/>
        <v>293.59626366151184</v>
      </c>
      <c r="K5" t="s">
        <v>91</v>
      </c>
      <c r="L5" t="s">
        <v>92</v>
      </c>
      <c r="N5" s="9"/>
      <c r="O5" s="9"/>
      <c r="P5" s="5" t="str">
        <f t="shared" si="1"/>
        <v/>
      </c>
      <c r="Q5" s="5" t="str">
        <f t="shared" si="2"/>
        <v/>
      </c>
    </row>
    <row r="6" spans="1:17" x14ac:dyDescent="0.35">
      <c r="A6" t="s">
        <v>17</v>
      </c>
      <c r="B6">
        <v>45974.482000000004</v>
      </c>
      <c r="C6">
        <v>330.24200000000002</v>
      </c>
      <c r="D6">
        <v>2360</v>
      </c>
      <c r="E6">
        <v>1308</v>
      </c>
      <c r="F6">
        <v>87.691000000000003</v>
      </c>
      <c r="G6">
        <v>180.453</v>
      </c>
      <c r="I6" s="1">
        <f t="shared" si="0"/>
        <v>244.11710228085212</v>
      </c>
      <c r="K6">
        <f>GEOMEAN(I3:I17)</f>
        <v>198.56061689916089</v>
      </c>
      <c r="L6">
        <f>STDEV(I3:I17)</f>
        <v>50.877448587510997</v>
      </c>
      <c r="M6" s="32"/>
      <c r="N6" s="36"/>
      <c r="O6" s="36"/>
      <c r="P6" s="5" t="str">
        <f t="shared" si="1"/>
        <v/>
      </c>
      <c r="Q6" s="5" t="str">
        <f t="shared" si="2"/>
        <v/>
      </c>
    </row>
    <row r="7" spans="1:17" x14ac:dyDescent="0.35">
      <c r="A7" t="s">
        <v>18</v>
      </c>
      <c r="B7">
        <v>26212.127</v>
      </c>
      <c r="C7">
        <v>207.291</v>
      </c>
      <c r="D7">
        <v>328</v>
      </c>
      <c r="E7">
        <v>334</v>
      </c>
      <c r="F7">
        <v>138.12200000000001</v>
      </c>
      <c r="G7">
        <v>168.46</v>
      </c>
      <c r="I7" s="1">
        <f t="shared" si="0"/>
        <v>186.86958516569786</v>
      </c>
      <c r="M7" s="32"/>
      <c r="N7" s="32"/>
      <c r="O7" s="32"/>
      <c r="P7" s="5" t="str">
        <f t="shared" si="1"/>
        <v/>
      </c>
      <c r="Q7" s="5" t="str">
        <f t="shared" si="2"/>
        <v/>
      </c>
    </row>
    <row r="8" spans="1:17" x14ac:dyDescent="0.35">
      <c r="A8" t="s">
        <v>19</v>
      </c>
      <c r="B8">
        <v>25814.355</v>
      </c>
      <c r="C8">
        <v>250.02199999999999</v>
      </c>
      <c r="D8">
        <v>1232</v>
      </c>
      <c r="E8">
        <v>1624</v>
      </c>
      <c r="F8">
        <v>9.1869999999999994</v>
      </c>
      <c r="G8">
        <v>141.21799999999999</v>
      </c>
      <c r="I8" s="1">
        <f t="shared" si="0"/>
        <v>187.90318463506676</v>
      </c>
      <c r="M8" s="47" t="s">
        <v>178</v>
      </c>
      <c r="N8" s="47"/>
      <c r="P8" s="5" t="str">
        <f t="shared" si="1"/>
        <v/>
      </c>
      <c r="Q8" s="5" t="str">
        <f t="shared" si="2"/>
        <v/>
      </c>
    </row>
    <row r="9" spans="1:17" x14ac:dyDescent="0.35">
      <c r="A9" t="s">
        <v>20</v>
      </c>
      <c r="B9">
        <v>34842.065000000002</v>
      </c>
      <c r="C9">
        <v>224.70400000000001</v>
      </c>
      <c r="D9">
        <v>2000</v>
      </c>
      <c r="E9">
        <v>808</v>
      </c>
      <c r="F9">
        <v>102.30800000000001</v>
      </c>
      <c r="G9">
        <v>200.054</v>
      </c>
      <c r="I9" s="1">
        <f t="shared" si="0"/>
        <v>212.02106974543827</v>
      </c>
      <c r="M9" s="16" t="s">
        <v>100</v>
      </c>
      <c r="N9" s="16" t="s">
        <v>179</v>
      </c>
      <c r="P9" s="5" t="str">
        <f t="shared" si="1"/>
        <v/>
      </c>
      <c r="Q9" s="5" t="str">
        <f t="shared" si="2"/>
        <v/>
      </c>
    </row>
    <row r="10" spans="1:17" x14ac:dyDescent="0.35">
      <c r="A10" t="s">
        <v>21</v>
      </c>
      <c r="B10">
        <v>26395.245999999999</v>
      </c>
      <c r="C10">
        <v>190.267</v>
      </c>
      <c r="D10">
        <v>189.43600000000001</v>
      </c>
      <c r="E10">
        <v>280.74400000000003</v>
      </c>
      <c r="F10">
        <v>90</v>
      </c>
      <c r="G10">
        <v>176.62899999999999</v>
      </c>
      <c r="I10" s="1">
        <f t="shared" si="0"/>
        <v>183.32122065652956</v>
      </c>
      <c r="M10" s="16">
        <f>GEOMEAN(I3:I16,I18:I23)</f>
        <v>197.74288813561418</v>
      </c>
      <c r="N10" s="16">
        <f>STDEV(I3:I16,I18:I23)</f>
        <v>52.772974940265911</v>
      </c>
      <c r="P10" s="5" t="str">
        <f t="shared" si="1"/>
        <v/>
      </c>
      <c r="Q10" s="5" t="str">
        <f t="shared" si="2"/>
        <v/>
      </c>
    </row>
    <row r="11" spans="1:17" x14ac:dyDescent="0.35">
      <c r="A11" t="s">
        <v>22</v>
      </c>
      <c r="B11">
        <v>35903.381000000001</v>
      </c>
      <c r="C11">
        <v>241.27199999999999</v>
      </c>
      <c r="D11">
        <v>1635</v>
      </c>
      <c r="E11">
        <v>1428</v>
      </c>
      <c r="F11">
        <v>86.522000000000006</v>
      </c>
      <c r="G11">
        <v>192.048</v>
      </c>
      <c r="I11" s="1">
        <f t="shared" si="0"/>
        <v>215.25753193790919</v>
      </c>
      <c r="P11" s="5" t="str">
        <f t="shared" si="1"/>
        <v/>
      </c>
      <c r="Q11" s="5" t="str">
        <f t="shared" si="2"/>
        <v/>
      </c>
    </row>
    <row r="12" spans="1:17" x14ac:dyDescent="0.35">
      <c r="A12" t="s">
        <v>23</v>
      </c>
      <c r="B12">
        <v>29437.123</v>
      </c>
      <c r="C12">
        <v>206.18</v>
      </c>
      <c r="D12">
        <v>733</v>
      </c>
      <c r="E12">
        <v>1062</v>
      </c>
      <c r="F12">
        <v>35.28</v>
      </c>
      <c r="G12">
        <v>180.04599999999999</v>
      </c>
      <c r="I12" s="1">
        <f t="shared" si="0"/>
        <v>192.67040322789589</v>
      </c>
      <c r="P12" s="5" t="str">
        <f t="shared" si="1"/>
        <v/>
      </c>
      <c r="Q12" s="5" t="str">
        <f t="shared" si="2"/>
        <v/>
      </c>
    </row>
    <row r="13" spans="1:17" x14ac:dyDescent="0.35">
      <c r="A13" t="s">
        <v>24</v>
      </c>
      <c r="B13">
        <v>69278.502999999997</v>
      </c>
      <c r="C13">
        <v>368.64600000000002</v>
      </c>
      <c r="D13">
        <v>684</v>
      </c>
      <c r="E13">
        <v>989</v>
      </c>
      <c r="F13">
        <v>158.62100000000001</v>
      </c>
      <c r="G13">
        <v>242.05600000000001</v>
      </c>
      <c r="I13" s="1">
        <f t="shared" si="0"/>
        <v>298.71889156194993</v>
      </c>
      <c r="P13" s="5" t="str">
        <f t="shared" si="1"/>
        <v/>
      </c>
      <c r="Q13" s="5" t="str">
        <f t="shared" si="2"/>
        <v/>
      </c>
    </row>
    <row r="14" spans="1:17" x14ac:dyDescent="0.35">
      <c r="A14" t="s">
        <v>25</v>
      </c>
      <c r="B14">
        <v>44124.260999999999</v>
      </c>
      <c r="C14">
        <v>251.726</v>
      </c>
      <c r="D14">
        <v>355</v>
      </c>
      <c r="E14">
        <v>410</v>
      </c>
      <c r="F14">
        <v>167.56200000000001</v>
      </c>
      <c r="G14">
        <v>223.976</v>
      </c>
      <c r="I14" s="1">
        <f t="shared" si="0"/>
        <v>237.44595716920514</v>
      </c>
      <c r="P14" s="5" t="str">
        <f t="shared" si="1"/>
        <v/>
      </c>
      <c r="Q14" s="5" t="str">
        <f t="shared" si="2"/>
        <v/>
      </c>
    </row>
    <row r="15" spans="1:17" x14ac:dyDescent="0.35">
      <c r="A15" t="s">
        <v>26</v>
      </c>
      <c r="B15">
        <v>10915.218999999999</v>
      </c>
      <c r="C15">
        <v>138.86000000000001</v>
      </c>
      <c r="D15">
        <v>1297</v>
      </c>
      <c r="E15">
        <v>783</v>
      </c>
      <c r="F15">
        <v>54.063000000000002</v>
      </c>
      <c r="G15">
        <v>102.246</v>
      </c>
      <c r="I15" s="1">
        <f t="shared" si="0"/>
        <v>119.15485537736177</v>
      </c>
      <c r="P15" s="5" t="str">
        <f t="shared" si="1"/>
        <v/>
      </c>
      <c r="Q15" s="5" t="str">
        <f t="shared" si="2"/>
        <v/>
      </c>
    </row>
    <row r="16" spans="1:17" x14ac:dyDescent="0.35">
      <c r="A16" t="s">
        <v>27</v>
      </c>
      <c r="B16">
        <v>28171.886999999999</v>
      </c>
      <c r="C16">
        <v>217.13900000000001</v>
      </c>
      <c r="D16">
        <v>506</v>
      </c>
      <c r="E16">
        <v>346</v>
      </c>
      <c r="F16">
        <v>2.81</v>
      </c>
      <c r="G16">
        <v>171.09</v>
      </c>
      <c r="I16" s="1">
        <f t="shared" si="0"/>
        <v>192.74416076758331</v>
      </c>
      <c r="P16" s="5" t="str">
        <f t="shared" si="1"/>
        <v/>
      </c>
      <c r="Q16" s="5" t="str">
        <f t="shared" si="2"/>
        <v/>
      </c>
    </row>
    <row r="17" spans="1:17" x14ac:dyDescent="0.35">
      <c r="A17" t="s">
        <v>28</v>
      </c>
      <c r="B17">
        <v>34760.076999999997</v>
      </c>
      <c r="C17">
        <v>230.18299999999999</v>
      </c>
      <c r="D17">
        <v>399.16199999999998</v>
      </c>
      <c r="E17">
        <v>575.79100000000005</v>
      </c>
      <c r="F17">
        <v>90</v>
      </c>
      <c r="G17">
        <v>192.26300000000001</v>
      </c>
      <c r="I17" s="1">
        <f t="shared" si="0"/>
        <v>210.37032616079674</v>
      </c>
      <c r="P17" s="13" t="str">
        <f t="shared" si="1"/>
        <v/>
      </c>
      <c r="Q17" s="13" t="str">
        <f t="shared" si="2"/>
        <v/>
      </c>
    </row>
    <row r="18" spans="1:17" x14ac:dyDescent="0.35">
      <c r="P18" s="4"/>
      <c r="Q18" s="4"/>
    </row>
    <row r="19" spans="1:17" x14ac:dyDescent="0.35">
      <c r="P19" s="4"/>
      <c r="Q19" s="4"/>
    </row>
    <row r="20" spans="1:17" x14ac:dyDescent="0.35">
      <c r="P20" s="4"/>
      <c r="Q20" s="4"/>
    </row>
    <row r="21" spans="1:17" x14ac:dyDescent="0.35">
      <c r="A21" s="19"/>
      <c r="B21" s="49" t="s">
        <v>182</v>
      </c>
      <c r="C21" s="49"/>
      <c r="D21" s="49"/>
      <c r="E21" s="49"/>
      <c r="F21" s="49"/>
      <c r="G21" s="49"/>
      <c r="H21" s="20"/>
      <c r="P21" s="4"/>
      <c r="Q21" s="4"/>
    </row>
    <row r="22" spans="1:17" x14ac:dyDescent="0.35">
      <c r="A22" s="21"/>
      <c r="H22" s="22"/>
      <c r="P22" s="4"/>
      <c r="Q22" s="4"/>
    </row>
    <row r="23" spans="1:17" x14ac:dyDescent="0.35">
      <c r="A23" s="21"/>
      <c r="H23" s="22"/>
      <c r="P23" s="4"/>
      <c r="Q23" s="4"/>
    </row>
    <row r="24" spans="1:17" ht="29" x14ac:dyDescent="0.35">
      <c r="A24" s="21"/>
      <c r="C24" t="s">
        <v>90</v>
      </c>
      <c r="E24" s="26" t="s">
        <v>168</v>
      </c>
      <c r="F24" s="26" t="s">
        <v>167</v>
      </c>
      <c r="G24" s="26" t="s">
        <v>169</v>
      </c>
      <c r="H24" s="22"/>
    </row>
    <row r="25" spans="1:17" x14ac:dyDescent="0.35">
      <c r="A25" s="21"/>
      <c r="C25">
        <v>119.68195845656938</v>
      </c>
      <c r="E25" s="26">
        <f>ABS(C25-$K$6)</f>
        <v>78.878658442591515</v>
      </c>
      <c r="F25" s="26">
        <f>E25/$L$6</f>
        <v>1.5503658424796489</v>
      </c>
      <c r="G25" s="26" t="str">
        <f>IF(F25&gt;$B$29,"outlier","")</f>
        <v/>
      </c>
      <c r="H25" s="22"/>
    </row>
    <row r="26" spans="1:17" x14ac:dyDescent="0.35">
      <c r="A26" s="21"/>
      <c r="C26">
        <v>176.71624486730133</v>
      </c>
      <c r="E26" s="26">
        <f t="shared" ref="E26:E39" si="3">ABS(C26-$K$6)</f>
        <v>21.844372031859564</v>
      </c>
      <c r="F26" s="26">
        <f t="shared" ref="F26:F39" si="4">E26/$L$6</f>
        <v>0.42935274150562952</v>
      </c>
      <c r="G26" s="26" t="str">
        <f t="shared" ref="G26:G39" si="5">IF(F26&gt;$B$29,"outlier","")</f>
        <v/>
      </c>
      <c r="H26" s="22"/>
    </row>
    <row r="27" spans="1:17" x14ac:dyDescent="0.35">
      <c r="A27" s="21"/>
      <c r="B27" s="7"/>
      <c r="C27" s="32">
        <v>293.59626366151184</v>
      </c>
      <c r="D27" s="7"/>
      <c r="E27" s="26">
        <f t="shared" si="3"/>
        <v>95.03564676235095</v>
      </c>
      <c r="F27" s="26">
        <f t="shared" si="4"/>
        <v>1.8679326381488313</v>
      </c>
      <c r="G27" s="26" t="str">
        <f t="shared" si="5"/>
        <v/>
      </c>
      <c r="H27" s="22"/>
    </row>
    <row r="28" spans="1:17" x14ac:dyDescent="0.35">
      <c r="A28" t="s">
        <v>170</v>
      </c>
      <c r="B28">
        <f>COUNT(I:I)</f>
        <v>15</v>
      </c>
      <c r="C28">
        <v>244.11710228085212</v>
      </c>
      <c r="E28" s="26">
        <f t="shared" si="3"/>
        <v>45.556485381691232</v>
      </c>
      <c r="F28" s="26">
        <f t="shared" si="4"/>
        <v>0.89541607620776187</v>
      </c>
      <c r="G28" s="26" t="str">
        <f t="shared" si="5"/>
        <v/>
      </c>
      <c r="H28" s="22"/>
    </row>
    <row r="29" spans="1:17" x14ac:dyDescent="0.35">
      <c r="A29" t="s">
        <v>171</v>
      </c>
      <c r="B29">
        <v>2.13</v>
      </c>
      <c r="C29">
        <v>186.86958516569786</v>
      </c>
      <c r="E29" s="26">
        <f t="shared" si="3"/>
        <v>11.691031733463035</v>
      </c>
      <c r="F29" s="26">
        <f t="shared" si="4"/>
        <v>0.22978808996984293</v>
      </c>
      <c r="G29" s="26" t="str">
        <f t="shared" si="5"/>
        <v/>
      </c>
      <c r="H29" s="22"/>
    </row>
    <row r="30" spans="1:17" x14ac:dyDescent="0.35">
      <c r="C30">
        <v>187.90318463506676</v>
      </c>
      <c r="E30" s="26">
        <f t="shared" si="3"/>
        <v>10.657432264094126</v>
      </c>
      <c r="F30" s="26">
        <f t="shared" si="4"/>
        <v>0.20947261625674818</v>
      </c>
      <c r="G30" s="26" t="str">
        <f t="shared" si="5"/>
        <v/>
      </c>
      <c r="H30" s="22"/>
    </row>
    <row r="31" spans="1:17" x14ac:dyDescent="0.35">
      <c r="A31" s="21"/>
      <c r="C31">
        <v>212.02106974543827</v>
      </c>
      <c r="E31" s="26">
        <f t="shared" si="3"/>
        <v>13.460452846277377</v>
      </c>
      <c r="F31" s="26">
        <f t="shared" si="4"/>
        <v>0.26456619229097006</v>
      </c>
      <c r="G31" s="26" t="str">
        <f t="shared" si="5"/>
        <v/>
      </c>
      <c r="H31" s="22"/>
    </row>
    <row r="32" spans="1:17" x14ac:dyDescent="0.35">
      <c r="A32" s="50" t="s">
        <v>178</v>
      </c>
      <c r="B32" s="50"/>
      <c r="C32">
        <v>183.32122065652956</v>
      </c>
      <c r="E32" s="26">
        <f t="shared" si="3"/>
        <v>15.239396242631329</v>
      </c>
      <c r="F32" s="26">
        <f t="shared" si="4"/>
        <v>0.29953145579655066</v>
      </c>
      <c r="G32" s="26" t="str">
        <f t="shared" si="5"/>
        <v/>
      </c>
      <c r="H32" s="22"/>
    </row>
    <row r="33" spans="1:8" x14ac:dyDescent="0.35">
      <c r="A33" s="27" t="s">
        <v>100</v>
      </c>
      <c r="B33" s="28" t="s">
        <v>179</v>
      </c>
      <c r="C33">
        <v>215.25753193790919</v>
      </c>
      <c r="E33" s="26">
        <f t="shared" si="3"/>
        <v>16.696915038748301</v>
      </c>
      <c r="F33" s="26">
        <f t="shared" si="4"/>
        <v>0.32817909510593918</v>
      </c>
      <c r="G33" s="26" t="str">
        <f t="shared" si="5"/>
        <v/>
      </c>
      <c r="H33" s="22"/>
    </row>
    <row r="34" spans="1:8" x14ac:dyDescent="0.35">
      <c r="A34" s="27">
        <f>GEOMEAN(C25,C27:C30)</f>
        <v>197.59230887600989</v>
      </c>
      <c r="B34" s="28">
        <f>STDEV(C25,C27:C30)</f>
        <v>65.706450522822934</v>
      </c>
      <c r="C34">
        <v>192.67040322789589</v>
      </c>
      <c r="E34" s="26">
        <f t="shared" si="3"/>
        <v>5.8902136712650019</v>
      </c>
      <c r="F34" s="26">
        <f t="shared" si="4"/>
        <v>0.11577258362580088</v>
      </c>
      <c r="G34" s="26" t="str">
        <f t="shared" si="5"/>
        <v/>
      </c>
      <c r="H34" s="22"/>
    </row>
    <row r="35" spans="1:8" x14ac:dyDescent="0.35">
      <c r="A35" s="21"/>
      <c r="C35">
        <v>298.71889156194993</v>
      </c>
      <c r="E35" s="26">
        <f t="shared" si="3"/>
        <v>100.15827466278904</v>
      </c>
      <c r="F35" s="26">
        <f t="shared" si="4"/>
        <v>1.9686182669029342</v>
      </c>
      <c r="G35" s="26" t="str">
        <f t="shared" si="5"/>
        <v/>
      </c>
      <c r="H35" s="22"/>
    </row>
    <row r="36" spans="1:8" x14ac:dyDescent="0.35">
      <c r="A36" s="21"/>
      <c r="C36">
        <v>237.44595716920514</v>
      </c>
      <c r="E36" s="26">
        <f t="shared" si="3"/>
        <v>38.885340270044253</v>
      </c>
      <c r="F36" s="26">
        <f t="shared" si="4"/>
        <v>0.7642942275920166</v>
      </c>
      <c r="G36" s="26" t="str">
        <f t="shared" si="5"/>
        <v/>
      </c>
      <c r="H36" s="22"/>
    </row>
    <row r="37" spans="1:8" x14ac:dyDescent="0.35">
      <c r="A37" s="21"/>
      <c r="C37">
        <v>119.15485537736177</v>
      </c>
      <c r="E37" s="26">
        <f t="shared" si="3"/>
        <v>79.405761521799121</v>
      </c>
      <c r="F37" s="26">
        <f t="shared" si="4"/>
        <v>1.5607260923318202</v>
      </c>
      <c r="G37" s="26" t="str">
        <f t="shared" si="5"/>
        <v/>
      </c>
      <c r="H37" s="22"/>
    </row>
    <row r="38" spans="1:8" x14ac:dyDescent="0.35">
      <c r="A38" s="21"/>
      <c r="C38">
        <v>192.74416076758331</v>
      </c>
      <c r="E38" s="26">
        <f t="shared" si="3"/>
        <v>5.8164561315775813</v>
      </c>
      <c r="F38" s="26">
        <f t="shared" si="4"/>
        <v>0.11432287374971394</v>
      </c>
      <c r="G38" s="26" t="str">
        <f t="shared" si="5"/>
        <v/>
      </c>
      <c r="H38" s="22"/>
    </row>
    <row r="39" spans="1:8" x14ac:dyDescent="0.35">
      <c r="A39" s="21"/>
      <c r="C39">
        <v>210.37032616079674</v>
      </c>
      <c r="E39" s="26">
        <f t="shared" si="3"/>
        <v>11.809709261635845</v>
      </c>
      <c r="F39" s="31">
        <f t="shared" si="4"/>
        <v>0.23212070552875172</v>
      </c>
      <c r="G39" s="26" t="str">
        <f t="shared" si="5"/>
        <v/>
      </c>
      <c r="H39" s="22"/>
    </row>
    <row r="40" spans="1:8" x14ac:dyDescent="0.35">
      <c r="A40" s="21"/>
      <c r="E40" s="4"/>
      <c r="F40" s="4"/>
      <c r="G40" s="4"/>
    </row>
    <row r="41" spans="1:8" x14ac:dyDescent="0.35">
      <c r="E41" s="4"/>
      <c r="F41" s="4"/>
      <c r="G41" s="4"/>
    </row>
    <row r="42" spans="1:8" x14ac:dyDescent="0.35">
      <c r="E42" s="4"/>
      <c r="F42" s="4"/>
      <c r="G42" s="4"/>
    </row>
    <row r="43" spans="1:8" x14ac:dyDescent="0.35">
      <c r="E43" s="4"/>
      <c r="F43" s="4"/>
      <c r="G43" s="4"/>
    </row>
    <row r="44" spans="1:8" x14ac:dyDescent="0.35">
      <c r="E44" s="4"/>
      <c r="F44" s="4"/>
      <c r="G44" s="4"/>
    </row>
  </sheetData>
  <mergeCells count="3">
    <mergeCell ref="M8:N8"/>
    <mergeCell ref="B21:G21"/>
    <mergeCell ref="A32:B32"/>
  </mergeCells>
  <pageMargins left="0.7" right="0.7" top="0.75" bottom="0.75" header="0.3" footer="0.3"/>
  <tableParts count="1">
    <tablePart r:id="rId1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6B0F8-12C2-4535-8B7A-A871675298F2}">
  <sheetPr>
    <tabColor theme="4"/>
  </sheetPr>
  <dimension ref="A1:Q17"/>
  <sheetViews>
    <sheetView tabSelected="1" workbookViewId="0">
      <selection activeCell="I3" sqref="I3"/>
    </sheetView>
  </sheetViews>
  <sheetFormatPr baseColWidth="10" defaultRowHeight="14.5" x14ac:dyDescent="0.35"/>
  <cols>
    <col min="1" max="3" width="10.54296875" bestFit="1" customWidth="1"/>
    <col min="4" max="4" width="13.36328125" customWidth="1"/>
    <col min="5" max="7" width="10.54296875" bestFit="1" customWidth="1"/>
  </cols>
  <sheetData>
    <row r="1" spans="1:17" x14ac:dyDescent="0.3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</row>
    <row r="2" spans="1:17" ht="29" x14ac:dyDescent="0.3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I2" t="s">
        <v>90</v>
      </c>
      <c r="N2" s="5" t="s">
        <v>174</v>
      </c>
      <c r="O2" s="5" t="s">
        <v>175</v>
      </c>
      <c r="P2" s="5" t="s">
        <v>176</v>
      </c>
      <c r="Q2" s="5" t="s">
        <v>177</v>
      </c>
    </row>
    <row r="3" spans="1:17" x14ac:dyDescent="0.35">
      <c r="A3" t="s">
        <v>14</v>
      </c>
      <c r="B3">
        <v>115187.925</v>
      </c>
      <c r="C3">
        <v>390.18099999999998</v>
      </c>
      <c r="D3">
        <v>361.90699999999998</v>
      </c>
      <c r="E3">
        <v>279.74599999999998</v>
      </c>
      <c r="F3">
        <v>0</v>
      </c>
      <c r="G3">
        <v>375.87700000000001</v>
      </c>
      <c r="H3" s="2"/>
      <c r="I3" s="29">
        <f>GEOMEAN(C3,G3)</f>
        <v>382.96222233661638</v>
      </c>
      <c r="J3" s="2"/>
      <c r="K3" s="2"/>
      <c r="L3" s="2"/>
      <c r="M3" s="2"/>
      <c r="N3" s="5">
        <f>K6-2*L6</f>
        <v>63.769634123838273</v>
      </c>
      <c r="O3" s="14">
        <f>K6+2*L6</f>
        <v>338.99423917936309</v>
      </c>
      <c r="P3" s="5" t="str">
        <f>IF(I3&gt;$O$3,"outlier","")</f>
        <v>outlier</v>
      </c>
      <c r="Q3" s="5" t="str">
        <f>IF(I3&lt;$N$3,"outlier","")</f>
        <v/>
      </c>
    </row>
    <row r="4" spans="1:17" x14ac:dyDescent="0.35">
      <c r="A4" t="s">
        <v>15</v>
      </c>
      <c r="B4">
        <v>12005.523999999999</v>
      </c>
      <c r="C4">
        <v>129.06200000000001</v>
      </c>
      <c r="D4">
        <v>119.749</v>
      </c>
      <c r="E4">
        <v>341.28300000000002</v>
      </c>
      <c r="F4">
        <v>0</v>
      </c>
      <c r="G4">
        <v>118.41800000000001</v>
      </c>
      <c r="I4" s="1">
        <f t="shared" ref="I4:I12" si="0">GEOMEAN(C4,G4)</f>
        <v>123.62549864813489</v>
      </c>
      <c r="N4" s="4"/>
      <c r="O4" s="4"/>
      <c r="P4" s="5" t="str">
        <f t="shared" ref="P4:P12" si="1">IF(I4&gt;$O$3,"outlier","")</f>
        <v/>
      </c>
      <c r="Q4" s="5" t="str">
        <f t="shared" ref="Q4:Q12" si="2">IF(I4&lt;$N$3,"outlier","")</f>
        <v/>
      </c>
    </row>
    <row r="5" spans="1:17" x14ac:dyDescent="0.35">
      <c r="A5" t="s">
        <v>16</v>
      </c>
      <c r="B5">
        <v>24948.44</v>
      </c>
      <c r="C5">
        <v>183.614</v>
      </c>
      <c r="D5">
        <v>276.75200000000001</v>
      </c>
      <c r="E5">
        <v>266.108</v>
      </c>
      <c r="F5">
        <v>0</v>
      </c>
      <c r="G5">
        <v>172.97</v>
      </c>
      <c r="I5" s="1">
        <f t="shared" si="0"/>
        <v>178.2125516903902</v>
      </c>
      <c r="K5" t="s">
        <v>91</v>
      </c>
      <c r="L5" t="s">
        <v>92</v>
      </c>
      <c r="N5" s="9"/>
      <c r="O5" s="9"/>
      <c r="P5" s="5" t="str">
        <f t="shared" si="1"/>
        <v/>
      </c>
      <c r="Q5" s="5" t="str">
        <f t="shared" si="2"/>
        <v/>
      </c>
    </row>
    <row r="6" spans="1:17" x14ac:dyDescent="0.35">
      <c r="A6" t="s">
        <v>17</v>
      </c>
      <c r="B6">
        <v>29214.946</v>
      </c>
      <c r="C6">
        <v>198.25</v>
      </c>
      <c r="D6">
        <v>401.82299999999998</v>
      </c>
      <c r="E6">
        <v>439.74299999999999</v>
      </c>
      <c r="F6">
        <v>0</v>
      </c>
      <c r="G6">
        <v>187.60599999999999</v>
      </c>
      <c r="I6" s="1">
        <f t="shared" si="0"/>
        <v>192.85458122637377</v>
      </c>
      <c r="K6">
        <f>GEOMEAN(I3:I12)</f>
        <v>201.38193665160068</v>
      </c>
      <c r="L6">
        <f>STDEV(I3:I12)</f>
        <v>68.806151263881205</v>
      </c>
      <c r="M6" s="32"/>
      <c r="N6" s="36"/>
      <c r="O6" s="36"/>
      <c r="P6" s="5" t="str">
        <f t="shared" si="1"/>
        <v/>
      </c>
      <c r="Q6" s="5" t="str">
        <f t="shared" si="2"/>
        <v/>
      </c>
    </row>
    <row r="7" spans="1:17" x14ac:dyDescent="0.35">
      <c r="A7" t="s">
        <v>18</v>
      </c>
      <c r="B7">
        <v>23317.519</v>
      </c>
      <c r="C7">
        <v>174.30099999999999</v>
      </c>
      <c r="D7">
        <v>723.81299999999999</v>
      </c>
      <c r="E7">
        <v>315.33800000000002</v>
      </c>
      <c r="F7">
        <v>90</v>
      </c>
      <c r="G7">
        <v>170.309</v>
      </c>
      <c r="I7" s="1">
        <f t="shared" si="0"/>
        <v>172.29343867077469</v>
      </c>
      <c r="M7" s="32"/>
      <c r="N7" s="32"/>
      <c r="O7" s="32"/>
      <c r="P7" s="5" t="str">
        <f t="shared" si="1"/>
        <v/>
      </c>
      <c r="Q7" s="5" t="str">
        <f t="shared" si="2"/>
        <v/>
      </c>
    </row>
    <row r="8" spans="1:17" x14ac:dyDescent="0.35">
      <c r="A8" t="s">
        <v>19</v>
      </c>
      <c r="B8">
        <v>27602.503000000001</v>
      </c>
      <c r="C8">
        <v>197.32499999999999</v>
      </c>
      <c r="D8">
        <v>1111</v>
      </c>
      <c r="E8">
        <v>914</v>
      </c>
      <c r="F8">
        <v>120.715</v>
      </c>
      <c r="G8">
        <v>183.06</v>
      </c>
      <c r="I8" s="1">
        <f t="shared" si="0"/>
        <v>190.05871329670734</v>
      </c>
      <c r="M8" s="47" t="s">
        <v>178</v>
      </c>
      <c r="N8" s="47"/>
      <c r="P8" s="5" t="str">
        <f t="shared" si="1"/>
        <v/>
      </c>
      <c r="Q8" s="5" t="str">
        <f t="shared" si="2"/>
        <v/>
      </c>
    </row>
    <row r="9" spans="1:17" x14ac:dyDescent="0.35">
      <c r="A9" t="s">
        <v>20</v>
      </c>
      <c r="B9">
        <v>44970.038999999997</v>
      </c>
      <c r="C9">
        <v>294.221</v>
      </c>
      <c r="D9">
        <v>1305</v>
      </c>
      <c r="E9">
        <v>1406</v>
      </c>
      <c r="F9">
        <v>81.155000000000001</v>
      </c>
      <c r="G9">
        <v>189.88300000000001</v>
      </c>
      <c r="I9" s="1">
        <f t="shared" si="0"/>
        <v>236.36320809931482</v>
      </c>
      <c r="M9" s="16" t="s">
        <v>100</v>
      </c>
      <c r="N9" s="16" t="s">
        <v>179</v>
      </c>
      <c r="P9" s="5" t="str">
        <f t="shared" si="1"/>
        <v/>
      </c>
      <c r="Q9" s="5" t="str">
        <f t="shared" si="2"/>
        <v/>
      </c>
    </row>
    <row r="10" spans="1:17" x14ac:dyDescent="0.35">
      <c r="A10" t="s">
        <v>21</v>
      </c>
      <c r="B10">
        <v>27255.295999999998</v>
      </c>
      <c r="C10">
        <v>241.95699999999999</v>
      </c>
      <c r="D10">
        <v>458</v>
      </c>
      <c r="E10">
        <v>1577</v>
      </c>
      <c r="F10">
        <v>22.298999999999999</v>
      </c>
      <c r="G10">
        <v>146.23500000000001</v>
      </c>
      <c r="I10" s="1">
        <f t="shared" si="0"/>
        <v>188.10258343520962</v>
      </c>
      <c r="M10" s="16">
        <f>GEOMEAN(I4:I12)</f>
        <v>187.50181077151373</v>
      </c>
      <c r="N10" s="16">
        <f>STDEV(I4:I12)</f>
        <v>33.998401683339338</v>
      </c>
      <c r="P10" s="5" t="str">
        <f t="shared" si="1"/>
        <v/>
      </c>
      <c r="Q10" s="5" t="str">
        <f t="shared" si="2"/>
        <v/>
      </c>
    </row>
    <row r="11" spans="1:17" x14ac:dyDescent="0.35">
      <c r="A11" t="s">
        <v>22</v>
      </c>
      <c r="B11">
        <v>43359.919000000002</v>
      </c>
      <c r="C11">
        <v>254.93700000000001</v>
      </c>
      <c r="D11">
        <v>465</v>
      </c>
      <c r="E11">
        <v>1372</v>
      </c>
      <c r="F11">
        <v>28.27</v>
      </c>
      <c r="G11">
        <v>220.13800000000001</v>
      </c>
      <c r="I11" s="1">
        <f t="shared" si="0"/>
        <v>236.89939068304926</v>
      </c>
      <c r="P11" s="5" t="str">
        <f t="shared" si="1"/>
        <v/>
      </c>
      <c r="Q11" s="5" t="str">
        <f t="shared" si="2"/>
        <v/>
      </c>
    </row>
    <row r="12" spans="1:17" x14ac:dyDescent="0.35">
      <c r="A12" t="s">
        <v>23</v>
      </c>
      <c r="B12">
        <v>28993.100999999999</v>
      </c>
      <c r="C12">
        <v>233.154</v>
      </c>
      <c r="D12">
        <v>660</v>
      </c>
      <c r="E12">
        <v>1121</v>
      </c>
      <c r="F12">
        <v>43.67</v>
      </c>
      <c r="G12">
        <v>163.875</v>
      </c>
      <c r="I12" s="1">
        <f t="shared" si="0"/>
        <v>195.46895341716035</v>
      </c>
      <c r="P12" s="13" t="str">
        <f t="shared" si="1"/>
        <v/>
      </c>
      <c r="Q12" s="13" t="str">
        <f t="shared" si="2"/>
        <v/>
      </c>
    </row>
    <row r="13" spans="1:17" x14ac:dyDescent="0.35">
      <c r="P13" s="4"/>
      <c r="Q13" s="4"/>
    </row>
    <row r="14" spans="1:17" x14ac:dyDescent="0.35">
      <c r="P14" s="4"/>
      <c r="Q14" s="4"/>
    </row>
    <row r="15" spans="1:17" x14ac:dyDescent="0.35">
      <c r="P15" s="4"/>
      <c r="Q15" s="4"/>
    </row>
    <row r="16" spans="1:17" x14ac:dyDescent="0.35">
      <c r="P16" s="4"/>
      <c r="Q16" s="4"/>
    </row>
    <row r="17" spans="16:17" x14ac:dyDescent="0.35">
      <c r="P17" s="4"/>
      <c r="Q17" s="4"/>
    </row>
  </sheetData>
  <mergeCells count="1">
    <mergeCell ref="M8:N8"/>
  </mergeCells>
  <pageMargins left="0.7" right="0.7" top="0.75" bottom="0.75" header="0.3" footer="0.3"/>
  <tableParts count="1">
    <tablePart r:id="rId1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6DE02-D0A0-48DC-B733-4A8B17BE6D4C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B6FB5-CA19-4F9F-BD90-D9CAD481D8AE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18FEF-145A-4B72-85BE-BB709471D1A6}">
  <sheetPr>
    <tabColor rgb="FFFF0000"/>
  </sheetPr>
  <dimension ref="A1:Q33"/>
  <sheetViews>
    <sheetView topLeftCell="A13" workbookViewId="0">
      <selection activeCell="I3" sqref="I3:I33"/>
    </sheetView>
  </sheetViews>
  <sheetFormatPr baseColWidth="10" defaultRowHeight="14.5" x14ac:dyDescent="0.35"/>
  <cols>
    <col min="1" max="7" width="10.7265625" bestFit="1" customWidth="1"/>
    <col min="14" max="15" width="11.26953125" bestFit="1" customWidth="1"/>
  </cols>
  <sheetData>
    <row r="1" spans="1:17" x14ac:dyDescent="0.3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</row>
    <row r="2" spans="1:17" ht="29" x14ac:dyDescent="0.3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I2" t="s">
        <v>90</v>
      </c>
      <c r="N2" s="5" t="s">
        <v>174</v>
      </c>
      <c r="O2" s="5" t="s">
        <v>175</v>
      </c>
      <c r="P2" s="5" t="s">
        <v>176</v>
      </c>
      <c r="Q2" s="5" t="s">
        <v>177</v>
      </c>
    </row>
    <row r="3" spans="1:17" x14ac:dyDescent="0.35">
      <c r="A3" t="s">
        <v>14</v>
      </c>
      <c r="B3">
        <v>12875.422</v>
      </c>
      <c r="C3">
        <v>137.31399999999999</v>
      </c>
      <c r="D3">
        <v>1129</v>
      </c>
      <c r="E3">
        <v>1524</v>
      </c>
      <c r="F3">
        <v>9.6219999999999999</v>
      </c>
      <c r="G3">
        <v>122.541</v>
      </c>
      <c r="I3">
        <f>GEOMEAN(C3,G3)</f>
        <v>129.71736535252325</v>
      </c>
      <c r="N3" s="5">
        <f>K6-2*L6</f>
        <v>44.412266487053301</v>
      </c>
      <c r="O3" s="14">
        <f>K6+2*L6</f>
        <v>285.72744506096694</v>
      </c>
      <c r="P3" s="5" t="str">
        <f>IF(I3&gt;$O$3,"outlier","")</f>
        <v/>
      </c>
      <c r="Q3" s="5" t="str">
        <f>IF(I3&lt;$N$3,"outlier","")</f>
        <v/>
      </c>
    </row>
    <row r="4" spans="1:17" x14ac:dyDescent="0.35">
      <c r="A4" t="s">
        <v>15</v>
      </c>
      <c r="B4">
        <v>25678.482</v>
      </c>
      <c r="C4">
        <v>196.92699999999999</v>
      </c>
      <c r="D4">
        <v>1228</v>
      </c>
      <c r="E4">
        <v>1402</v>
      </c>
      <c r="F4">
        <v>57.625</v>
      </c>
      <c r="G4">
        <v>166.804</v>
      </c>
      <c r="I4">
        <f t="shared" ref="I4:I33" si="0">GEOMEAN(C4,G4)</f>
        <v>181.24075509663933</v>
      </c>
      <c r="N4" s="4"/>
      <c r="O4" s="4"/>
      <c r="P4" s="5" t="str">
        <f t="shared" ref="P4:P33" si="1">IF(I4&gt;$O$3,"outlier","")</f>
        <v/>
      </c>
      <c r="Q4" s="5" t="str">
        <f t="shared" ref="Q4:Q33" si="2">IF(I4&lt;$N$3,"outlier","")</f>
        <v/>
      </c>
    </row>
    <row r="5" spans="1:17" x14ac:dyDescent="0.35">
      <c r="A5" t="s">
        <v>16</v>
      </c>
      <c r="B5">
        <v>12785.909</v>
      </c>
      <c r="C5">
        <v>151.75200000000001</v>
      </c>
      <c r="D5">
        <v>855</v>
      </c>
      <c r="E5">
        <v>1073</v>
      </c>
      <c r="F5">
        <v>143.55699999999999</v>
      </c>
      <c r="G5">
        <v>103.64100000000001</v>
      </c>
      <c r="I5">
        <f t="shared" si="0"/>
        <v>125.41024293095043</v>
      </c>
      <c r="K5" t="s">
        <v>91</v>
      </c>
      <c r="L5" t="s">
        <v>92</v>
      </c>
      <c r="N5" s="9"/>
      <c r="O5" s="9"/>
      <c r="P5" s="5" t="str">
        <f t="shared" si="1"/>
        <v/>
      </c>
      <c r="Q5" s="5" t="str">
        <f t="shared" si="2"/>
        <v/>
      </c>
    </row>
    <row r="6" spans="1:17" x14ac:dyDescent="0.35">
      <c r="A6" t="s">
        <v>17</v>
      </c>
      <c r="B6">
        <v>26195.309000000001</v>
      </c>
      <c r="C6">
        <v>199.14500000000001</v>
      </c>
      <c r="D6">
        <v>1204</v>
      </c>
      <c r="E6">
        <v>657</v>
      </c>
      <c r="F6">
        <v>160.68700000000001</v>
      </c>
      <c r="G6">
        <v>170.626</v>
      </c>
      <c r="I6">
        <f t="shared" si="0"/>
        <v>184.33478990684316</v>
      </c>
      <c r="K6">
        <f>GEOMEAN(I3:I48)</f>
        <v>165.06985577401014</v>
      </c>
      <c r="L6">
        <f>STDEV(I3:I48)</f>
        <v>60.328794643478417</v>
      </c>
      <c r="N6" s="4"/>
      <c r="O6" s="4"/>
      <c r="P6" s="5" t="str">
        <f t="shared" si="1"/>
        <v/>
      </c>
      <c r="Q6" s="5" t="str">
        <f t="shared" si="2"/>
        <v/>
      </c>
    </row>
    <row r="7" spans="1:17" x14ac:dyDescent="0.35">
      <c r="A7" t="s">
        <v>18</v>
      </c>
      <c r="B7">
        <v>30279.580999999998</v>
      </c>
      <c r="C7">
        <v>209.881</v>
      </c>
      <c r="D7">
        <v>954</v>
      </c>
      <c r="E7">
        <v>471</v>
      </c>
      <c r="F7">
        <v>97.192999999999998</v>
      </c>
      <c r="G7">
        <v>186.429</v>
      </c>
      <c r="I7">
        <f t="shared" si="0"/>
        <v>197.8077474443304</v>
      </c>
      <c r="P7" s="5" t="str">
        <f t="shared" si="1"/>
        <v/>
      </c>
      <c r="Q7" s="5" t="str">
        <f t="shared" si="2"/>
        <v/>
      </c>
    </row>
    <row r="8" spans="1:17" x14ac:dyDescent="0.35">
      <c r="A8" t="s">
        <v>19</v>
      </c>
      <c r="B8">
        <v>31013.274000000001</v>
      </c>
      <c r="C8">
        <v>232.67</v>
      </c>
      <c r="D8">
        <v>785</v>
      </c>
      <c r="E8">
        <v>180</v>
      </c>
      <c r="F8">
        <v>165.76499999999999</v>
      </c>
      <c r="G8">
        <v>179.22900000000001</v>
      </c>
      <c r="I8">
        <f t="shared" si="0"/>
        <v>204.20874474419551</v>
      </c>
      <c r="P8" s="5" t="str">
        <f t="shared" si="1"/>
        <v/>
      </c>
      <c r="Q8" s="5" t="str">
        <f t="shared" si="2"/>
        <v/>
      </c>
    </row>
    <row r="9" spans="1:17" x14ac:dyDescent="0.35">
      <c r="A9" t="s">
        <v>20</v>
      </c>
      <c r="B9">
        <v>65750.668000000005</v>
      </c>
      <c r="C9">
        <v>304.69299999999998</v>
      </c>
      <c r="D9">
        <v>485.64699999999999</v>
      </c>
      <c r="E9">
        <v>475.00200000000001</v>
      </c>
      <c r="F9">
        <v>90</v>
      </c>
      <c r="G9">
        <v>274.75599999999997</v>
      </c>
      <c r="H9" s="2"/>
      <c r="I9" s="2">
        <f t="shared" si="0"/>
        <v>289.3375708545297</v>
      </c>
      <c r="J9" s="2"/>
      <c r="K9" s="2"/>
      <c r="L9" s="2"/>
      <c r="M9" s="2"/>
      <c r="N9" s="2"/>
      <c r="O9" s="2"/>
      <c r="P9" s="12" t="str">
        <f t="shared" si="1"/>
        <v>outlier</v>
      </c>
      <c r="Q9" s="5" t="str">
        <f t="shared" si="2"/>
        <v/>
      </c>
    </row>
    <row r="10" spans="1:17" x14ac:dyDescent="0.35">
      <c r="A10" t="s">
        <v>21</v>
      </c>
      <c r="B10">
        <v>26998.708999999999</v>
      </c>
      <c r="C10">
        <v>200.46299999999999</v>
      </c>
      <c r="D10">
        <v>471</v>
      </c>
      <c r="E10">
        <v>803</v>
      </c>
      <c r="F10">
        <v>149.26499999999999</v>
      </c>
      <c r="G10">
        <v>171.87299999999999</v>
      </c>
      <c r="I10">
        <f t="shared" si="0"/>
        <v>185.61836439048804</v>
      </c>
      <c r="P10" s="5" t="str">
        <f t="shared" si="1"/>
        <v/>
      </c>
      <c r="Q10" s="5" t="str">
        <f t="shared" si="2"/>
        <v/>
      </c>
    </row>
    <row r="11" spans="1:17" x14ac:dyDescent="0.35">
      <c r="A11" t="s">
        <v>22</v>
      </c>
      <c r="B11">
        <v>24869.881000000001</v>
      </c>
      <c r="C11">
        <v>188.29900000000001</v>
      </c>
      <c r="D11">
        <v>1629</v>
      </c>
      <c r="E11">
        <v>689</v>
      </c>
      <c r="F11">
        <v>130.41499999999999</v>
      </c>
      <c r="G11">
        <v>171.62200000000001</v>
      </c>
      <c r="I11">
        <f t="shared" si="0"/>
        <v>179.7672133009799</v>
      </c>
      <c r="K11" s="15" t="s">
        <v>178</v>
      </c>
      <c r="L11" s="15"/>
      <c r="P11" s="5" t="str">
        <f t="shared" si="1"/>
        <v/>
      </c>
      <c r="Q11" s="5" t="str">
        <f t="shared" si="2"/>
        <v/>
      </c>
    </row>
    <row r="12" spans="1:17" x14ac:dyDescent="0.35">
      <c r="A12" t="s">
        <v>23</v>
      </c>
      <c r="B12">
        <v>11292.743</v>
      </c>
      <c r="C12">
        <v>121.744</v>
      </c>
      <c r="D12">
        <v>513.75400000000002</v>
      </c>
      <c r="E12">
        <v>469.01499999999999</v>
      </c>
      <c r="F12">
        <v>90</v>
      </c>
      <c r="G12">
        <v>118.08499999999999</v>
      </c>
      <c r="I12">
        <f t="shared" si="0"/>
        <v>119.90054311803596</v>
      </c>
      <c r="K12" s="15" t="s">
        <v>100</v>
      </c>
      <c r="L12" s="15" t="s">
        <v>179</v>
      </c>
      <c r="P12" s="5" t="str">
        <f t="shared" si="1"/>
        <v/>
      </c>
      <c r="Q12" s="5" t="str">
        <f t="shared" si="2"/>
        <v/>
      </c>
    </row>
    <row r="13" spans="1:17" x14ac:dyDescent="0.35">
      <c r="A13" t="s">
        <v>24</v>
      </c>
      <c r="B13">
        <v>27688.254000000001</v>
      </c>
      <c r="C13">
        <v>189.602</v>
      </c>
      <c r="D13">
        <v>238</v>
      </c>
      <c r="E13">
        <v>561.15499999999997</v>
      </c>
      <c r="F13">
        <v>90</v>
      </c>
      <c r="G13">
        <v>185.94300000000001</v>
      </c>
      <c r="I13">
        <f t="shared" si="0"/>
        <v>187.76358722073886</v>
      </c>
      <c r="K13" s="15">
        <f>GEOMEAN(I3:I8,I10:I30,I32:I33)</f>
        <v>157.72447590896837</v>
      </c>
      <c r="L13" s="15">
        <f>STDEV(I3:I8,I10:I30,I32:I33)</f>
        <v>47.004949399944692</v>
      </c>
      <c r="P13" s="5" t="str">
        <f t="shared" si="1"/>
        <v/>
      </c>
      <c r="Q13" s="5" t="str">
        <f t="shared" si="2"/>
        <v/>
      </c>
    </row>
    <row r="14" spans="1:17" x14ac:dyDescent="0.35">
      <c r="A14" t="s">
        <v>25</v>
      </c>
      <c r="B14">
        <v>15516.651</v>
      </c>
      <c r="C14">
        <v>159.81899999999999</v>
      </c>
      <c r="D14">
        <v>948</v>
      </c>
      <c r="E14">
        <v>605</v>
      </c>
      <c r="F14">
        <v>157.22399999999999</v>
      </c>
      <c r="G14">
        <v>122.721</v>
      </c>
      <c r="I14">
        <f t="shared" si="0"/>
        <v>140.04694748190693</v>
      </c>
      <c r="P14" s="5" t="str">
        <f t="shared" si="1"/>
        <v/>
      </c>
      <c r="Q14" s="5" t="str">
        <f t="shared" si="2"/>
        <v/>
      </c>
    </row>
    <row r="15" spans="1:17" x14ac:dyDescent="0.35">
      <c r="A15" t="s">
        <v>26</v>
      </c>
      <c r="B15">
        <v>23598.67</v>
      </c>
      <c r="C15">
        <v>201.36699999999999</v>
      </c>
      <c r="D15">
        <v>905</v>
      </c>
      <c r="E15">
        <v>913</v>
      </c>
      <c r="F15">
        <v>57.753999999999998</v>
      </c>
      <c r="G15">
        <v>156.64699999999999</v>
      </c>
      <c r="I15">
        <f t="shared" si="0"/>
        <v>177.60500119366006</v>
      </c>
      <c r="P15" s="5" t="str">
        <f t="shared" si="1"/>
        <v/>
      </c>
      <c r="Q15" s="5" t="str">
        <f t="shared" si="2"/>
        <v/>
      </c>
    </row>
    <row r="16" spans="1:17" x14ac:dyDescent="0.35">
      <c r="A16" t="s">
        <v>27</v>
      </c>
      <c r="B16">
        <v>10315.518</v>
      </c>
      <c r="C16">
        <v>121.364</v>
      </c>
      <c r="D16">
        <v>1740</v>
      </c>
      <c r="E16">
        <v>1466</v>
      </c>
      <c r="F16">
        <v>37.875</v>
      </c>
      <c r="G16">
        <v>110.102</v>
      </c>
      <c r="I16">
        <f t="shared" si="0"/>
        <v>115.59593041279611</v>
      </c>
      <c r="P16" s="5" t="str">
        <f t="shared" si="1"/>
        <v/>
      </c>
      <c r="Q16" s="5" t="str">
        <f t="shared" si="2"/>
        <v/>
      </c>
    </row>
    <row r="17" spans="1:17" x14ac:dyDescent="0.35">
      <c r="A17" t="s">
        <v>28</v>
      </c>
      <c r="B17">
        <v>14005.227000000001</v>
      </c>
      <c r="C17">
        <v>139.42500000000001</v>
      </c>
      <c r="D17">
        <v>308</v>
      </c>
      <c r="E17">
        <v>780</v>
      </c>
      <c r="F17">
        <v>59.457999999999998</v>
      </c>
      <c r="G17">
        <v>127.732</v>
      </c>
      <c r="I17">
        <f t="shared" si="0"/>
        <v>133.45049306765412</v>
      </c>
      <c r="P17" s="5" t="str">
        <f t="shared" si="1"/>
        <v/>
      </c>
      <c r="Q17" s="5" t="str">
        <f t="shared" si="2"/>
        <v/>
      </c>
    </row>
    <row r="18" spans="1:17" x14ac:dyDescent="0.35">
      <c r="A18" t="s">
        <v>29</v>
      </c>
      <c r="B18">
        <v>11200.353999999999</v>
      </c>
      <c r="C18">
        <v>125.566</v>
      </c>
      <c r="D18">
        <v>1012</v>
      </c>
      <c r="E18">
        <v>1164</v>
      </c>
      <c r="F18">
        <v>51.884999999999998</v>
      </c>
      <c r="G18">
        <v>116.09</v>
      </c>
      <c r="I18">
        <f t="shared" si="0"/>
        <v>120.73506922182966</v>
      </c>
      <c r="P18" s="5" t="str">
        <f t="shared" si="1"/>
        <v/>
      </c>
      <c r="Q18" s="5" t="str">
        <f t="shared" si="2"/>
        <v/>
      </c>
    </row>
    <row r="19" spans="1:17" x14ac:dyDescent="0.35">
      <c r="A19" t="s">
        <v>30</v>
      </c>
      <c r="B19">
        <v>43044.357000000004</v>
      </c>
      <c r="C19">
        <v>262.27800000000002</v>
      </c>
      <c r="D19">
        <v>1308</v>
      </c>
      <c r="E19">
        <v>984</v>
      </c>
      <c r="F19">
        <v>173.88399999999999</v>
      </c>
      <c r="G19">
        <v>219.89699999999999</v>
      </c>
      <c r="I19">
        <f t="shared" si="0"/>
        <v>240.15441983440573</v>
      </c>
      <c r="P19" s="5" t="str">
        <f t="shared" si="1"/>
        <v/>
      </c>
      <c r="Q19" s="5" t="str">
        <f t="shared" si="2"/>
        <v/>
      </c>
    </row>
    <row r="20" spans="1:17" x14ac:dyDescent="0.35">
      <c r="A20" t="s">
        <v>31</v>
      </c>
      <c r="B20">
        <v>23964.133999999998</v>
      </c>
      <c r="C20">
        <v>191.65799999999999</v>
      </c>
      <c r="D20">
        <v>1420</v>
      </c>
      <c r="E20">
        <v>1068</v>
      </c>
      <c r="F20">
        <v>139.78700000000001</v>
      </c>
      <c r="G20">
        <v>159.06100000000001</v>
      </c>
      <c r="I20">
        <f t="shared" si="0"/>
        <v>174.60043853896815</v>
      </c>
      <c r="P20" s="5" t="str">
        <f t="shared" si="1"/>
        <v/>
      </c>
      <c r="Q20" s="5" t="str">
        <f t="shared" si="2"/>
        <v/>
      </c>
    </row>
    <row r="21" spans="1:17" x14ac:dyDescent="0.35">
      <c r="A21" t="s">
        <v>32</v>
      </c>
      <c r="B21">
        <v>36307.349000000002</v>
      </c>
      <c r="C21">
        <v>238.47200000000001</v>
      </c>
      <c r="D21">
        <v>1396</v>
      </c>
      <c r="E21">
        <v>1216</v>
      </c>
      <c r="F21">
        <v>18.966000000000001</v>
      </c>
      <c r="G21">
        <v>197.83500000000001</v>
      </c>
      <c r="I21">
        <f t="shared" si="0"/>
        <v>217.20522120796267</v>
      </c>
      <c r="P21" s="5" t="str">
        <f t="shared" si="1"/>
        <v/>
      </c>
      <c r="Q21" s="5" t="str">
        <f t="shared" si="2"/>
        <v/>
      </c>
    </row>
    <row r="22" spans="1:17" x14ac:dyDescent="0.35">
      <c r="A22" t="s">
        <v>33</v>
      </c>
      <c r="B22">
        <v>47092.67</v>
      </c>
      <c r="C22">
        <v>279.83199999999999</v>
      </c>
      <c r="D22">
        <v>937</v>
      </c>
      <c r="E22">
        <v>992</v>
      </c>
      <c r="F22">
        <v>16.646999999999998</v>
      </c>
      <c r="G22">
        <v>220.09200000000001</v>
      </c>
      <c r="I22">
        <f t="shared" si="0"/>
        <v>248.17087771130599</v>
      </c>
      <c r="P22" s="5" t="str">
        <f t="shared" si="1"/>
        <v/>
      </c>
      <c r="Q22" s="5" t="str">
        <f t="shared" si="2"/>
        <v/>
      </c>
    </row>
    <row r="23" spans="1:17" x14ac:dyDescent="0.35">
      <c r="A23" t="s">
        <v>34</v>
      </c>
      <c r="B23">
        <v>29646.907999999999</v>
      </c>
      <c r="C23">
        <v>209.17400000000001</v>
      </c>
      <c r="D23">
        <v>605</v>
      </c>
      <c r="E23">
        <v>791</v>
      </c>
      <c r="F23">
        <v>57.27</v>
      </c>
      <c r="G23">
        <v>187.30500000000001</v>
      </c>
      <c r="I23">
        <f t="shared" si="0"/>
        <v>197.93770754962281</v>
      </c>
      <c r="P23" s="5" t="str">
        <f t="shared" si="1"/>
        <v/>
      </c>
      <c r="Q23" s="5" t="str">
        <f t="shared" si="2"/>
        <v/>
      </c>
    </row>
    <row r="24" spans="1:17" x14ac:dyDescent="0.35">
      <c r="A24" t="s">
        <v>35</v>
      </c>
      <c r="B24">
        <v>2227.0810000000001</v>
      </c>
      <c r="C24">
        <v>57.823</v>
      </c>
      <c r="D24">
        <v>2057</v>
      </c>
      <c r="E24">
        <v>1871</v>
      </c>
      <c r="F24">
        <v>52.009</v>
      </c>
      <c r="G24">
        <v>50.945</v>
      </c>
      <c r="I24">
        <f t="shared" si="0"/>
        <v>54.275157622986228</v>
      </c>
      <c r="P24" s="5" t="str">
        <f t="shared" si="1"/>
        <v/>
      </c>
      <c r="Q24" s="5" t="str">
        <f t="shared" si="2"/>
        <v/>
      </c>
    </row>
    <row r="25" spans="1:17" x14ac:dyDescent="0.35">
      <c r="A25" t="s">
        <v>36</v>
      </c>
      <c r="B25">
        <v>18932.29</v>
      </c>
      <c r="C25">
        <v>161.56800000000001</v>
      </c>
      <c r="D25">
        <v>1213</v>
      </c>
      <c r="E25">
        <v>861</v>
      </c>
      <c r="F25">
        <v>106.383</v>
      </c>
      <c r="G25">
        <v>152.589</v>
      </c>
      <c r="I25">
        <f t="shared" si="0"/>
        <v>157.01432912954155</v>
      </c>
      <c r="P25" s="5" t="str">
        <f t="shared" si="1"/>
        <v/>
      </c>
      <c r="Q25" s="5" t="str">
        <f t="shared" si="2"/>
        <v/>
      </c>
    </row>
    <row r="26" spans="1:17" x14ac:dyDescent="0.35">
      <c r="A26" t="s">
        <v>37</v>
      </c>
      <c r="B26">
        <v>48322.387999999999</v>
      </c>
      <c r="C26">
        <v>266.48399999999998</v>
      </c>
      <c r="D26">
        <v>541</v>
      </c>
      <c r="E26">
        <v>969</v>
      </c>
      <c r="F26">
        <v>34.780999999999999</v>
      </c>
      <c r="G26">
        <v>237.91200000000001</v>
      </c>
      <c r="I26">
        <f t="shared" si="0"/>
        <v>251.79305273974498</v>
      </c>
      <c r="P26" s="5" t="str">
        <f t="shared" si="1"/>
        <v/>
      </c>
      <c r="Q26" s="5" t="str">
        <f t="shared" si="2"/>
        <v/>
      </c>
    </row>
    <row r="27" spans="1:17" x14ac:dyDescent="0.35">
      <c r="A27" t="s">
        <v>38</v>
      </c>
      <c r="B27">
        <v>25541.723000000002</v>
      </c>
      <c r="C27">
        <v>208.14599999999999</v>
      </c>
      <c r="D27">
        <v>1844</v>
      </c>
      <c r="E27">
        <v>762</v>
      </c>
      <c r="F27">
        <v>73.186999999999998</v>
      </c>
      <c r="G27">
        <v>160.946</v>
      </c>
      <c r="I27">
        <f t="shared" si="0"/>
        <v>183.03077914930046</v>
      </c>
      <c r="P27" s="5" t="str">
        <f t="shared" si="1"/>
        <v/>
      </c>
      <c r="Q27" s="5" t="str">
        <f t="shared" si="2"/>
        <v/>
      </c>
    </row>
    <row r="28" spans="1:17" x14ac:dyDescent="0.35">
      <c r="A28" t="s">
        <v>39</v>
      </c>
      <c r="B28">
        <v>22349.589</v>
      </c>
      <c r="C28">
        <v>176.52600000000001</v>
      </c>
      <c r="D28">
        <v>570</v>
      </c>
      <c r="E28">
        <v>1606</v>
      </c>
      <c r="F28">
        <v>170.893</v>
      </c>
      <c r="G28">
        <v>165.01499999999999</v>
      </c>
      <c r="I28">
        <f t="shared" si="0"/>
        <v>170.6734832655618</v>
      </c>
      <c r="P28" s="5" t="str">
        <f t="shared" si="1"/>
        <v/>
      </c>
      <c r="Q28" s="5" t="str">
        <f t="shared" si="2"/>
        <v/>
      </c>
    </row>
    <row r="29" spans="1:17" x14ac:dyDescent="0.35">
      <c r="A29" t="s">
        <v>40</v>
      </c>
      <c r="B29">
        <v>8031.1229999999996</v>
      </c>
      <c r="C29">
        <v>128.72800000000001</v>
      </c>
      <c r="D29">
        <v>1187</v>
      </c>
      <c r="E29">
        <v>983</v>
      </c>
      <c r="F29">
        <v>68.474000000000004</v>
      </c>
      <c r="G29">
        <v>83.346999999999994</v>
      </c>
      <c r="I29">
        <f t="shared" si="0"/>
        <v>103.58133333762412</v>
      </c>
      <c r="P29" s="5" t="str">
        <f t="shared" si="1"/>
        <v/>
      </c>
      <c r="Q29" s="5" t="str">
        <f t="shared" si="2"/>
        <v/>
      </c>
    </row>
    <row r="30" spans="1:17" x14ac:dyDescent="0.35">
      <c r="A30" t="s">
        <v>41</v>
      </c>
      <c r="B30">
        <v>6003.8680000000004</v>
      </c>
      <c r="C30">
        <v>104.861</v>
      </c>
      <c r="D30">
        <v>960</v>
      </c>
      <c r="E30">
        <v>1181</v>
      </c>
      <c r="F30">
        <v>163.98</v>
      </c>
      <c r="G30">
        <v>74.215000000000003</v>
      </c>
      <c r="I30">
        <f t="shared" si="0"/>
        <v>88.217113504126857</v>
      </c>
      <c r="P30" s="5" t="str">
        <f t="shared" si="1"/>
        <v/>
      </c>
      <c r="Q30" s="5" t="str">
        <f t="shared" si="2"/>
        <v/>
      </c>
    </row>
    <row r="31" spans="1:17" x14ac:dyDescent="0.35">
      <c r="A31" t="s">
        <v>72</v>
      </c>
      <c r="B31">
        <v>96594.543999999994</v>
      </c>
      <c r="C31">
        <v>396.24599999999998</v>
      </c>
      <c r="D31">
        <v>413</v>
      </c>
      <c r="E31">
        <v>337</v>
      </c>
      <c r="F31">
        <v>119.578</v>
      </c>
      <c r="G31">
        <v>313.67500000000001</v>
      </c>
      <c r="H31" s="2"/>
      <c r="I31" s="2">
        <f t="shared" si="0"/>
        <v>352.55136370463811</v>
      </c>
      <c r="J31" s="2"/>
      <c r="K31" s="2"/>
      <c r="L31" s="2"/>
      <c r="M31" s="2"/>
      <c r="N31" s="2"/>
      <c r="O31" s="2"/>
      <c r="P31" s="12" t="str">
        <f t="shared" si="1"/>
        <v>outlier</v>
      </c>
      <c r="Q31" s="5" t="str">
        <f t="shared" si="2"/>
        <v/>
      </c>
    </row>
    <row r="32" spans="1:17" x14ac:dyDescent="0.35">
      <c r="A32" t="s">
        <v>73</v>
      </c>
      <c r="B32">
        <v>18598.803</v>
      </c>
      <c r="C32">
        <v>166.50700000000001</v>
      </c>
      <c r="D32">
        <v>431</v>
      </c>
      <c r="E32">
        <v>1420</v>
      </c>
      <c r="F32">
        <v>77.656999999999996</v>
      </c>
      <c r="G32">
        <v>146.76300000000001</v>
      </c>
      <c r="I32">
        <f t="shared" si="0"/>
        <v>156.32359655854901</v>
      </c>
      <c r="P32" s="5" t="str">
        <f t="shared" si="1"/>
        <v/>
      </c>
      <c r="Q32" s="5" t="str">
        <f t="shared" si="2"/>
        <v/>
      </c>
    </row>
    <row r="33" spans="1:17" x14ac:dyDescent="0.35">
      <c r="A33" t="s">
        <v>74</v>
      </c>
      <c r="B33">
        <v>21929.797999999999</v>
      </c>
      <c r="C33">
        <v>171.893</v>
      </c>
      <c r="D33">
        <v>1385</v>
      </c>
      <c r="E33">
        <v>1228</v>
      </c>
      <c r="F33">
        <v>7.7850000000000001</v>
      </c>
      <c r="G33">
        <v>163.32400000000001</v>
      </c>
      <c r="I33">
        <f t="shared" si="0"/>
        <v>167.5537296869276</v>
      </c>
      <c r="P33" s="5" t="str">
        <f t="shared" si="1"/>
        <v/>
      </c>
      <c r="Q33" s="5" t="str">
        <f t="shared" si="2"/>
        <v/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B81D1-5C49-48E4-848D-337CD5F4157F}">
  <sheetPr>
    <tabColor rgb="FFFF0000"/>
  </sheetPr>
  <dimension ref="A1:Q22"/>
  <sheetViews>
    <sheetView workbookViewId="0">
      <selection activeCell="I3" sqref="I3:I20"/>
    </sheetView>
  </sheetViews>
  <sheetFormatPr baseColWidth="10" defaultRowHeight="14.5" x14ac:dyDescent="0.35"/>
  <cols>
    <col min="1" max="7" width="10.7265625" bestFit="1" customWidth="1"/>
    <col min="14" max="14" width="11.26953125" bestFit="1" customWidth="1"/>
  </cols>
  <sheetData>
    <row r="1" spans="1:17" x14ac:dyDescent="0.3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</row>
    <row r="2" spans="1:17" ht="29" x14ac:dyDescent="0.3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I2" t="s">
        <v>90</v>
      </c>
      <c r="N2" s="5" t="s">
        <v>174</v>
      </c>
      <c r="O2" s="5" t="s">
        <v>175</v>
      </c>
      <c r="P2" s="5" t="s">
        <v>176</v>
      </c>
      <c r="Q2" s="5" t="s">
        <v>177</v>
      </c>
    </row>
    <row r="3" spans="1:17" x14ac:dyDescent="0.35">
      <c r="A3" t="s">
        <v>14</v>
      </c>
      <c r="B3">
        <v>48003.949000000001</v>
      </c>
      <c r="C3">
        <v>279.459</v>
      </c>
      <c r="D3">
        <v>1693</v>
      </c>
      <c r="E3">
        <v>1484</v>
      </c>
      <c r="F3">
        <v>79.853999999999999</v>
      </c>
      <c r="G3">
        <v>219.738</v>
      </c>
      <c r="I3">
        <f>GEOMEAN(C3,G3)</f>
        <v>247.80589529307008</v>
      </c>
      <c r="N3" s="5">
        <f>K5-2*L5</f>
        <v>101.62302829176502</v>
      </c>
      <c r="O3" s="14">
        <f>K5+2*L5</f>
        <v>369.49218896931524</v>
      </c>
      <c r="P3" s="5" t="str">
        <f>IF(I3&gt;$O$3,"outlier","")</f>
        <v/>
      </c>
      <c r="Q3" s="5" t="str">
        <f>IF(I3&lt;$N$3,"outlier","")</f>
        <v/>
      </c>
    </row>
    <row r="4" spans="1:17" x14ac:dyDescent="0.35">
      <c r="A4" t="s">
        <v>15</v>
      </c>
      <c r="B4">
        <v>78639.256999999998</v>
      </c>
      <c r="C4">
        <v>347.05399999999997</v>
      </c>
      <c r="D4">
        <v>23</v>
      </c>
      <c r="E4">
        <v>884</v>
      </c>
      <c r="F4">
        <v>177.08799999999999</v>
      </c>
      <c r="G4">
        <v>299.06400000000002</v>
      </c>
      <c r="I4">
        <f t="shared" ref="I4:I20" si="0">GEOMEAN(C4,G4)</f>
        <v>322.1666609939644</v>
      </c>
      <c r="K4" t="s">
        <v>91</v>
      </c>
      <c r="L4" t="s">
        <v>92</v>
      </c>
      <c r="N4" s="4"/>
      <c r="O4" s="4"/>
      <c r="P4" s="5" t="str">
        <f t="shared" ref="P4:P20" si="1">IF(I4&gt;$O$3,"outlier","")</f>
        <v/>
      </c>
      <c r="Q4" s="5" t="str">
        <f t="shared" ref="Q4:Q20" si="2">IF(I4&lt;$N$3,"outlier","")</f>
        <v/>
      </c>
    </row>
    <row r="5" spans="1:17" x14ac:dyDescent="0.35">
      <c r="A5" t="s">
        <v>16</v>
      </c>
      <c r="B5">
        <v>35427.714</v>
      </c>
      <c r="C5">
        <v>219.87299999999999</v>
      </c>
      <c r="D5">
        <v>1350</v>
      </c>
      <c r="E5">
        <v>349</v>
      </c>
      <c r="F5">
        <v>126.697</v>
      </c>
      <c r="G5">
        <v>207.23699999999999</v>
      </c>
      <c r="I5">
        <f t="shared" si="0"/>
        <v>213.46152089076853</v>
      </c>
      <c r="K5">
        <f>GEOMEAN(I2:I47)</f>
        <v>235.55760863054013</v>
      </c>
      <c r="L5">
        <f>STDEV(I2:I47)</f>
        <v>66.967290169387553</v>
      </c>
      <c r="N5" s="9"/>
      <c r="O5" s="9"/>
      <c r="P5" s="5" t="str">
        <f t="shared" si="1"/>
        <v/>
      </c>
      <c r="Q5" s="5" t="str">
        <f t="shared" si="2"/>
        <v/>
      </c>
    </row>
    <row r="6" spans="1:17" x14ac:dyDescent="0.35">
      <c r="A6" t="s">
        <v>17</v>
      </c>
      <c r="B6">
        <v>10350.814</v>
      </c>
      <c r="C6">
        <v>130.64500000000001</v>
      </c>
      <c r="D6">
        <v>1248</v>
      </c>
      <c r="E6">
        <v>358</v>
      </c>
      <c r="F6">
        <v>99.822000000000003</v>
      </c>
      <c r="G6">
        <v>103.283</v>
      </c>
      <c r="I6">
        <f t="shared" si="0"/>
        <v>116.16112746956273</v>
      </c>
      <c r="N6" s="4"/>
      <c r="O6" s="4"/>
      <c r="P6" s="5" t="str">
        <f t="shared" si="1"/>
        <v/>
      </c>
      <c r="Q6" s="5" t="str">
        <f t="shared" si="2"/>
        <v/>
      </c>
    </row>
    <row r="7" spans="1:17" x14ac:dyDescent="0.35">
      <c r="A7" t="s">
        <v>18</v>
      </c>
      <c r="B7">
        <v>19297.311000000002</v>
      </c>
      <c r="C7">
        <v>160.428</v>
      </c>
      <c r="D7">
        <v>1007</v>
      </c>
      <c r="E7">
        <v>1361</v>
      </c>
      <c r="F7">
        <v>74.608999999999995</v>
      </c>
      <c r="G7">
        <v>155.88300000000001</v>
      </c>
      <c r="I7">
        <f t="shared" si="0"/>
        <v>158.13917264232794</v>
      </c>
      <c r="P7" s="5" t="str">
        <f t="shared" si="1"/>
        <v/>
      </c>
      <c r="Q7" s="5" t="str">
        <f t="shared" si="2"/>
        <v/>
      </c>
    </row>
    <row r="8" spans="1:17" x14ac:dyDescent="0.35">
      <c r="A8" t="s">
        <v>19</v>
      </c>
      <c r="B8">
        <v>47415.644999999997</v>
      </c>
      <c r="C8">
        <v>279.78399999999999</v>
      </c>
      <c r="D8">
        <v>1012</v>
      </c>
      <c r="E8">
        <v>977</v>
      </c>
      <c r="F8">
        <v>58.218000000000004</v>
      </c>
      <c r="G8">
        <v>224.624</v>
      </c>
      <c r="I8">
        <f t="shared" si="0"/>
        <v>250.69144623620485</v>
      </c>
      <c r="P8" s="5" t="str">
        <f t="shared" si="1"/>
        <v/>
      </c>
      <c r="Q8" s="5" t="str">
        <f t="shared" si="2"/>
        <v/>
      </c>
    </row>
    <row r="9" spans="1:17" x14ac:dyDescent="0.35">
      <c r="A9" t="s">
        <v>20</v>
      </c>
      <c r="B9">
        <v>40957.243000000002</v>
      </c>
      <c r="C9">
        <v>250.74100000000001</v>
      </c>
      <c r="D9">
        <v>1984</v>
      </c>
      <c r="E9">
        <v>579</v>
      </c>
      <c r="F9">
        <v>42.472999999999999</v>
      </c>
      <c r="G9">
        <v>215.14099999999999</v>
      </c>
      <c r="I9">
        <f t="shared" si="0"/>
        <v>232.25991793893323</v>
      </c>
      <c r="P9" s="5" t="str">
        <f t="shared" si="1"/>
        <v/>
      </c>
      <c r="Q9" s="5" t="str">
        <f t="shared" si="2"/>
        <v/>
      </c>
    </row>
    <row r="10" spans="1:17" x14ac:dyDescent="0.35">
      <c r="A10" t="s">
        <v>21</v>
      </c>
      <c r="B10">
        <v>36520.01</v>
      </c>
      <c r="C10">
        <v>221.535</v>
      </c>
      <c r="D10">
        <v>114.593</v>
      </c>
      <c r="E10">
        <v>603.73199999999997</v>
      </c>
      <c r="F10">
        <v>90</v>
      </c>
      <c r="G10">
        <v>209.893</v>
      </c>
      <c r="I10">
        <f t="shared" si="0"/>
        <v>215.63544642521089</v>
      </c>
      <c r="K10" s="15" t="s">
        <v>178</v>
      </c>
      <c r="L10" s="15"/>
      <c r="P10" s="5" t="str">
        <f t="shared" si="1"/>
        <v/>
      </c>
      <c r="Q10" s="5" t="str">
        <f t="shared" si="2"/>
        <v/>
      </c>
    </row>
    <row r="11" spans="1:17" x14ac:dyDescent="0.35">
      <c r="A11" t="s">
        <v>22</v>
      </c>
      <c r="B11">
        <v>80912.808999999994</v>
      </c>
      <c r="C11">
        <v>399.72399999999999</v>
      </c>
      <c r="D11">
        <v>748</v>
      </c>
      <c r="E11">
        <v>291</v>
      </c>
      <c r="F11">
        <v>121.005</v>
      </c>
      <c r="G11">
        <v>301.803</v>
      </c>
      <c r="I11">
        <f t="shared" si="0"/>
        <v>347.32967390074805</v>
      </c>
      <c r="K11" s="15" t="s">
        <v>100</v>
      </c>
      <c r="L11" s="15" t="s">
        <v>179</v>
      </c>
      <c r="P11" s="5" t="str">
        <f t="shared" si="1"/>
        <v/>
      </c>
      <c r="Q11" s="5" t="str">
        <f t="shared" si="2"/>
        <v/>
      </c>
    </row>
    <row r="12" spans="1:17" x14ac:dyDescent="0.35">
      <c r="A12" t="s">
        <v>23</v>
      </c>
      <c r="B12">
        <v>84617.788</v>
      </c>
      <c r="C12">
        <v>362.017</v>
      </c>
      <c r="D12">
        <v>1105</v>
      </c>
      <c r="E12">
        <v>1507</v>
      </c>
      <c r="F12">
        <v>48.017000000000003</v>
      </c>
      <c r="G12">
        <v>294.76799999999997</v>
      </c>
      <c r="I12">
        <f t="shared" si="0"/>
        <v>326.66653801085903</v>
      </c>
      <c r="K12" s="15">
        <f>GEOMEAN(I3:I15,I17:I20)</f>
        <v>229.32745162423362</v>
      </c>
      <c r="L12" s="15">
        <f>STDEV(I3:I15,I17:I20)</f>
        <v>60.840558658990432</v>
      </c>
      <c r="P12" s="5" t="str">
        <f t="shared" si="1"/>
        <v/>
      </c>
      <c r="Q12" s="5" t="str">
        <f t="shared" si="2"/>
        <v/>
      </c>
    </row>
    <row r="13" spans="1:17" x14ac:dyDescent="0.35">
      <c r="A13" t="s">
        <v>24</v>
      </c>
      <c r="B13">
        <v>47711.402000000002</v>
      </c>
      <c r="C13">
        <v>247.48</v>
      </c>
      <c r="D13">
        <v>416.459</v>
      </c>
      <c r="E13">
        <v>218.874</v>
      </c>
      <c r="F13">
        <v>0</v>
      </c>
      <c r="G13">
        <v>245.48400000000001</v>
      </c>
      <c r="I13">
        <f t="shared" si="0"/>
        <v>246.47997955209263</v>
      </c>
      <c r="P13" s="5" t="str">
        <f t="shared" si="1"/>
        <v/>
      </c>
      <c r="Q13" s="5" t="str">
        <f t="shared" si="2"/>
        <v/>
      </c>
    </row>
    <row r="14" spans="1:17" x14ac:dyDescent="0.35">
      <c r="A14" t="s">
        <v>25</v>
      </c>
      <c r="B14">
        <v>36886.690999999999</v>
      </c>
      <c r="C14">
        <v>217.876</v>
      </c>
      <c r="D14">
        <v>364.9</v>
      </c>
      <c r="E14">
        <v>470.346</v>
      </c>
      <c r="F14">
        <v>90</v>
      </c>
      <c r="G14">
        <v>215.547</v>
      </c>
      <c r="I14">
        <f t="shared" si="0"/>
        <v>216.70837125501174</v>
      </c>
      <c r="P14" s="5" t="str">
        <f t="shared" si="1"/>
        <v/>
      </c>
      <c r="Q14" s="5" t="str">
        <f t="shared" si="2"/>
        <v/>
      </c>
    </row>
    <row r="15" spans="1:17" x14ac:dyDescent="0.35">
      <c r="A15" t="s">
        <v>26</v>
      </c>
      <c r="B15">
        <v>38179.588000000003</v>
      </c>
      <c r="C15">
        <v>225.19399999999999</v>
      </c>
      <c r="D15">
        <v>248.81100000000001</v>
      </c>
      <c r="E15">
        <v>361.40800000000002</v>
      </c>
      <c r="F15">
        <v>0</v>
      </c>
      <c r="G15">
        <v>215.88</v>
      </c>
      <c r="I15">
        <f t="shared" si="0"/>
        <v>220.48782442574915</v>
      </c>
      <c r="P15" s="5" t="str">
        <f t="shared" si="1"/>
        <v/>
      </c>
      <c r="Q15" s="5" t="str">
        <f t="shared" si="2"/>
        <v/>
      </c>
    </row>
    <row r="16" spans="1:17" x14ac:dyDescent="0.35">
      <c r="A16" t="s">
        <v>27</v>
      </c>
      <c r="B16">
        <v>103079.83199999999</v>
      </c>
      <c r="C16">
        <v>428.25799999999998</v>
      </c>
      <c r="D16">
        <v>567</v>
      </c>
      <c r="E16">
        <v>506</v>
      </c>
      <c r="F16">
        <v>123.949</v>
      </c>
      <c r="G16">
        <v>322.31900000000002</v>
      </c>
      <c r="H16" s="2"/>
      <c r="I16" s="2">
        <f t="shared" si="0"/>
        <v>371.53154684629408</v>
      </c>
      <c r="J16" s="2"/>
      <c r="K16" s="2"/>
      <c r="L16" s="2"/>
      <c r="M16" s="2"/>
      <c r="N16" s="2"/>
      <c r="O16" s="2"/>
      <c r="P16" s="12" t="str">
        <f t="shared" si="1"/>
        <v>outlier</v>
      </c>
      <c r="Q16" s="5" t="str">
        <f t="shared" si="2"/>
        <v/>
      </c>
    </row>
    <row r="17" spans="1:17" x14ac:dyDescent="0.35">
      <c r="A17" t="s">
        <v>28</v>
      </c>
      <c r="B17">
        <v>61999.883000000002</v>
      </c>
      <c r="C17">
        <v>319.47000000000003</v>
      </c>
      <c r="D17">
        <v>756</v>
      </c>
      <c r="E17">
        <v>442</v>
      </c>
      <c r="F17">
        <v>113.76300000000001</v>
      </c>
      <c r="G17">
        <v>249.446</v>
      </c>
      <c r="I17">
        <f t="shared" si="0"/>
        <v>282.29508252890275</v>
      </c>
      <c r="P17" s="5" t="str">
        <f t="shared" si="1"/>
        <v/>
      </c>
      <c r="Q17" s="5" t="str">
        <f t="shared" si="2"/>
        <v/>
      </c>
    </row>
    <row r="18" spans="1:17" x14ac:dyDescent="0.35">
      <c r="A18" t="s">
        <v>29</v>
      </c>
      <c r="B18">
        <v>47750.792000000001</v>
      </c>
      <c r="C18">
        <v>266.48700000000002</v>
      </c>
      <c r="D18">
        <v>972</v>
      </c>
      <c r="E18">
        <v>1196</v>
      </c>
      <c r="F18">
        <v>11.52</v>
      </c>
      <c r="G18">
        <v>238.16300000000001</v>
      </c>
      <c r="I18">
        <f t="shared" si="0"/>
        <v>251.92725811432157</v>
      </c>
      <c r="P18" s="5" t="str">
        <f t="shared" si="1"/>
        <v/>
      </c>
      <c r="Q18" s="5" t="str">
        <f t="shared" si="2"/>
        <v/>
      </c>
    </row>
    <row r="19" spans="1:17" x14ac:dyDescent="0.35">
      <c r="A19" t="s">
        <v>30</v>
      </c>
      <c r="B19">
        <v>41205.421999999999</v>
      </c>
      <c r="C19">
        <v>238.309</v>
      </c>
      <c r="D19">
        <v>1472</v>
      </c>
      <c r="E19">
        <v>1120</v>
      </c>
      <c r="F19">
        <v>84.393000000000001</v>
      </c>
      <c r="G19">
        <v>221.535</v>
      </c>
      <c r="I19">
        <f t="shared" si="0"/>
        <v>229.76898031501119</v>
      </c>
      <c r="P19" s="5" t="str">
        <f t="shared" si="1"/>
        <v/>
      </c>
      <c r="Q19" s="5" t="str">
        <f t="shared" si="2"/>
        <v/>
      </c>
    </row>
    <row r="20" spans="1:17" x14ac:dyDescent="0.35">
      <c r="A20" t="s">
        <v>31</v>
      </c>
      <c r="B20">
        <v>19072.257000000001</v>
      </c>
      <c r="C20">
        <v>162.15700000000001</v>
      </c>
      <c r="D20">
        <v>1617</v>
      </c>
      <c r="E20">
        <v>797</v>
      </c>
      <c r="F20">
        <v>122.093</v>
      </c>
      <c r="G20">
        <v>150.786</v>
      </c>
      <c r="I20">
        <f t="shared" si="0"/>
        <v>156.36817259915779</v>
      </c>
      <c r="P20" s="13" t="str">
        <f t="shared" si="1"/>
        <v/>
      </c>
      <c r="Q20" s="13" t="str">
        <f t="shared" si="2"/>
        <v/>
      </c>
    </row>
    <row r="21" spans="1:17" x14ac:dyDescent="0.35">
      <c r="P21" s="4"/>
      <c r="Q21" s="4"/>
    </row>
    <row r="22" spans="1:17" x14ac:dyDescent="0.35">
      <c r="P22" s="4"/>
      <c r="Q22" s="4"/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BC8EC-F255-4764-89D8-0D02D99BB5E0}">
  <sheetPr>
    <tabColor rgb="FFFF0000"/>
  </sheetPr>
  <dimension ref="A1:Q18"/>
  <sheetViews>
    <sheetView workbookViewId="0">
      <selection activeCell="I3" sqref="I3:I18"/>
    </sheetView>
  </sheetViews>
  <sheetFormatPr baseColWidth="10" defaultRowHeight="14.5" x14ac:dyDescent="0.35"/>
  <cols>
    <col min="1" max="7" width="10.7265625" bestFit="1" customWidth="1"/>
    <col min="14" max="15" width="11.26953125" bestFit="1" customWidth="1"/>
  </cols>
  <sheetData>
    <row r="1" spans="1:17" x14ac:dyDescent="0.3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</row>
    <row r="2" spans="1:17" ht="29" x14ac:dyDescent="0.3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I2" t="s">
        <v>90</v>
      </c>
      <c r="N2" s="5" t="s">
        <v>174</v>
      </c>
      <c r="O2" s="5" t="s">
        <v>175</v>
      </c>
      <c r="P2" s="5" t="s">
        <v>176</v>
      </c>
      <c r="Q2" s="5" t="s">
        <v>177</v>
      </c>
    </row>
    <row r="3" spans="1:17" x14ac:dyDescent="0.35">
      <c r="A3" t="s">
        <v>14</v>
      </c>
      <c r="B3">
        <v>100656.466</v>
      </c>
      <c r="C3">
        <v>408.98</v>
      </c>
      <c r="D3">
        <v>436</v>
      </c>
      <c r="E3">
        <v>1484</v>
      </c>
      <c r="F3">
        <v>18.789000000000001</v>
      </c>
      <c r="G3">
        <v>323.74200000000002</v>
      </c>
      <c r="H3" s="2"/>
      <c r="I3" s="2">
        <f>GEOMEAN(C3,G3)</f>
        <v>363.87360877095773</v>
      </c>
      <c r="J3" s="2"/>
      <c r="K3" s="2"/>
      <c r="L3" s="2"/>
      <c r="M3" s="2"/>
      <c r="N3" s="5">
        <f>K5-2*L5</f>
        <v>118.26911905162849</v>
      </c>
      <c r="O3" s="14">
        <f>K5+2*L5</f>
        <v>352.07145141711345</v>
      </c>
      <c r="P3" s="5" t="str">
        <f>IF(I3&gt;$O$3,"outlier","")</f>
        <v>outlier</v>
      </c>
      <c r="Q3" s="5" t="str">
        <f>IF(I3&lt;$N$3,"outlier","")</f>
        <v/>
      </c>
    </row>
    <row r="4" spans="1:17" x14ac:dyDescent="0.35">
      <c r="A4" t="s">
        <v>15</v>
      </c>
      <c r="B4">
        <v>86221.820999999996</v>
      </c>
      <c r="C4">
        <v>354.05399999999997</v>
      </c>
      <c r="D4">
        <v>1420</v>
      </c>
      <c r="E4">
        <v>1466</v>
      </c>
      <c r="F4">
        <v>84.23</v>
      </c>
      <c r="G4">
        <v>318.41199999999998</v>
      </c>
      <c r="I4">
        <f t="shared" ref="I4:I18" si="0">GEOMEAN(C4,G4)</f>
        <v>335.76039410269937</v>
      </c>
      <c r="K4" t="s">
        <v>91</v>
      </c>
      <c r="L4" t="s">
        <v>92</v>
      </c>
      <c r="N4" s="4"/>
      <c r="O4" s="4"/>
      <c r="P4" s="5" t="str">
        <f t="shared" ref="P4:P18" si="1">IF(I4&gt;$O$3,"outlier","")</f>
        <v/>
      </c>
      <c r="Q4" s="5" t="str">
        <f t="shared" ref="Q4:Q18" si="2">IF(I4&lt;$N$3,"outlier","")</f>
        <v/>
      </c>
    </row>
    <row r="5" spans="1:17" x14ac:dyDescent="0.35">
      <c r="A5" t="s">
        <v>16</v>
      </c>
      <c r="B5">
        <v>71104.160000000003</v>
      </c>
      <c r="C5">
        <v>332.78800000000001</v>
      </c>
      <c r="D5">
        <v>489</v>
      </c>
      <c r="E5">
        <v>812</v>
      </c>
      <c r="F5">
        <v>171.31899999999999</v>
      </c>
      <c r="G5">
        <v>284.80799999999999</v>
      </c>
      <c r="I5">
        <f t="shared" si="0"/>
        <v>307.86471818641382</v>
      </c>
      <c r="K5">
        <f>GEOMEAN(I3:I18)</f>
        <v>235.17028523437097</v>
      </c>
      <c r="L5">
        <f>STDEV(I3:I18)</f>
        <v>58.450583091371236</v>
      </c>
      <c r="N5" s="9"/>
      <c r="O5" s="9"/>
      <c r="P5" s="5" t="str">
        <f t="shared" si="1"/>
        <v/>
      </c>
      <c r="Q5" s="5" t="str">
        <f t="shared" si="2"/>
        <v/>
      </c>
    </row>
    <row r="6" spans="1:17" x14ac:dyDescent="0.35">
      <c r="A6" t="s">
        <v>17</v>
      </c>
      <c r="B6">
        <v>35480.603000000003</v>
      </c>
      <c r="C6">
        <v>214.21700000000001</v>
      </c>
      <c r="D6">
        <v>361.90699999999998</v>
      </c>
      <c r="E6">
        <v>551.50800000000004</v>
      </c>
      <c r="F6">
        <v>90</v>
      </c>
      <c r="G6">
        <v>210.89</v>
      </c>
      <c r="I6">
        <f t="shared" si="0"/>
        <v>212.54699040447503</v>
      </c>
      <c r="N6" s="4"/>
      <c r="O6" s="4"/>
      <c r="P6" s="5" t="str">
        <f t="shared" si="1"/>
        <v/>
      </c>
      <c r="Q6" s="5" t="str">
        <f t="shared" si="2"/>
        <v/>
      </c>
    </row>
    <row r="7" spans="1:17" x14ac:dyDescent="0.35">
      <c r="A7" t="s">
        <v>18</v>
      </c>
      <c r="B7">
        <v>65452.699000000001</v>
      </c>
      <c r="C7">
        <v>322.91399999999999</v>
      </c>
      <c r="D7">
        <v>489</v>
      </c>
      <c r="E7">
        <v>791</v>
      </c>
      <c r="F7">
        <v>17.071999999999999</v>
      </c>
      <c r="G7">
        <v>267.47800000000001</v>
      </c>
      <c r="I7">
        <f t="shared" si="0"/>
        <v>293.89180133511718</v>
      </c>
      <c r="P7" s="5" t="str">
        <f t="shared" si="1"/>
        <v/>
      </c>
      <c r="Q7" s="5" t="str">
        <f t="shared" si="2"/>
        <v/>
      </c>
    </row>
    <row r="8" spans="1:17" x14ac:dyDescent="0.35">
      <c r="A8" t="s">
        <v>19</v>
      </c>
      <c r="B8">
        <v>38438.610999999997</v>
      </c>
      <c r="C8">
        <v>234.91300000000001</v>
      </c>
      <c r="D8">
        <v>2025</v>
      </c>
      <c r="E8">
        <v>1193</v>
      </c>
      <c r="F8">
        <v>78.897000000000006</v>
      </c>
      <c r="G8">
        <v>209.18299999999999</v>
      </c>
      <c r="I8">
        <f t="shared" si="0"/>
        <v>221.67500102402167</v>
      </c>
      <c r="P8" s="5" t="str">
        <f t="shared" si="1"/>
        <v/>
      </c>
      <c r="Q8" s="5" t="str">
        <f t="shared" si="2"/>
        <v/>
      </c>
    </row>
    <row r="9" spans="1:17" x14ac:dyDescent="0.35">
      <c r="A9" t="s">
        <v>20</v>
      </c>
      <c r="B9">
        <v>31950.998</v>
      </c>
      <c r="C9">
        <v>212.422</v>
      </c>
      <c r="D9">
        <v>1722</v>
      </c>
      <c r="E9">
        <v>873</v>
      </c>
      <c r="F9">
        <v>51.676000000000002</v>
      </c>
      <c r="G9">
        <v>193.32599999999999</v>
      </c>
      <c r="I9">
        <f t="shared" si="0"/>
        <v>202.64919336627025</v>
      </c>
      <c r="P9" s="5" t="str">
        <f t="shared" si="1"/>
        <v/>
      </c>
      <c r="Q9" s="5" t="str">
        <f t="shared" si="2"/>
        <v/>
      </c>
    </row>
    <row r="10" spans="1:17" x14ac:dyDescent="0.35">
      <c r="A10" t="s">
        <v>21</v>
      </c>
      <c r="B10">
        <v>29799.82</v>
      </c>
      <c r="C10">
        <v>208.94800000000001</v>
      </c>
      <c r="D10">
        <v>1076</v>
      </c>
      <c r="E10">
        <v>186</v>
      </c>
      <c r="F10">
        <v>110.599</v>
      </c>
      <c r="G10">
        <v>188.071</v>
      </c>
      <c r="I10">
        <f t="shared" si="0"/>
        <v>198.23485896279695</v>
      </c>
      <c r="K10" s="15" t="s">
        <v>178</v>
      </c>
      <c r="L10" s="15"/>
      <c r="P10" s="5" t="str">
        <f t="shared" si="1"/>
        <v/>
      </c>
      <c r="Q10" s="5" t="str">
        <f t="shared" si="2"/>
        <v/>
      </c>
    </row>
    <row r="11" spans="1:17" x14ac:dyDescent="0.35">
      <c r="A11" t="s">
        <v>22</v>
      </c>
      <c r="B11">
        <v>29685.190999999999</v>
      </c>
      <c r="C11">
        <v>218.58799999999999</v>
      </c>
      <c r="D11">
        <v>945</v>
      </c>
      <c r="E11">
        <v>1472</v>
      </c>
      <c r="F11">
        <v>57.301000000000002</v>
      </c>
      <c r="G11">
        <v>184.61199999999999</v>
      </c>
      <c r="I11">
        <f t="shared" si="0"/>
        <v>200.88297054753048</v>
      </c>
      <c r="K11" s="15" t="s">
        <v>100</v>
      </c>
      <c r="L11" s="15" t="s">
        <v>179</v>
      </c>
      <c r="P11" s="5" t="str">
        <f t="shared" si="1"/>
        <v/>
      </c>
      <c r="Q11" s="5" t="str">
        <f t="shared" si="2"/>
        <v/>
      </c>
    </row>
    <row r="12" spans="1:17" x14ac:dyDescent="0.35">
      <c r="A12" t="s">
        <v>23</v>
      </c>
      <c r="B12">
        <v>29752.132000000001</v>
      </c>
      <c r="C12">
        <v>211.96199999999999</v>
      </c>
      <c r="D12">
        <v>1472</v>
      </c>
      <c r="E12">
        <v>937</v>
      </c>
      <c r="F12">
        <v>84.236000000000004</v>
      </c>
      <c r="G12">
        <v>188.149</v>
      </c>
      <c r="I12">
        <f t="shared" si="0"/>
        <v>199.70087215132537</v>
      </c>
      <c r="K12" s="15">
        <f>GEOMEAN(I4:I16,I17:I20)</f>
        <v>228.42549346103158</v>
      </c>
      <c r="L12" s="15">
        <f>STDEV(I4:I16,I17:I20)</f>
        <v>50.121416712592563</v>
      </c>
      <c r="P12" s="5" t="str">
        <f t="shared" si="1"/>
        <v/>
      </c>
      <c r="Q12" s="5" t="str">
        <f t="shared" si="2"/>
        <v/>
      </c>
    </row>
    <row r="13" spans="1:17" x14ac:dyDescent="0.35">
      <c r="A13" t="s">
        <v>24</v>
      </c>
      <c r="B13">
        <v>30338.666000000001</v>
      </c>
      <c r="C13">
        <v>217.17699999999999</v>
      </c>
      <c r="D13">
        <v>599</v>
      </c>
      <c r="E13">
        <v>1399</v>
      </c>
      <c r="F13">
        <v>155.476</v>
      </c>
      <c r="G13">
        <v>182.5</v>
      </c>
      <c r="I13">
        <f t="shared" si="0"/>
        <v>199.08491278848831</v>
      </c>
      <c r="K13" s="15"/>
      <c r="L13" s="15"/>
      <c r="P13" s="5" t="str">
        <f t="shared" si="1"/>
        <v/>
      </c>
      <c r="Q13" s="5" t="str">
        <f t="shared" si="2"/>
        <v/>
      </c>
    </row>
    <row r="14" spans="1:17" x14ac:dyDescent="0.35">
      <c r="A14" t="s">
        <v>25</v>
      </c>
      <c r="B14">
        <v>26936.968000000001</v>
      </c>
      <c r="C14">
        <v>210.16800000000001</v>
      </c>
      <c r="D14">
        <v>1420</v>
      </c>
      <c r="E14">
        <v>384</v>
      </c>
      <c r="F14">
        <v>169.88200000000001</v>
      </c>
      <c r="G14">
        <v>169.87899999999999</v>
      </c>
      <c r="I14">
        <f t="shared" si="0"/>
        <v>188.95271808576877</v>
      </c>
      <c r="P14" s="5" t="str">
        <f t="shared" si="1"/>
        <v/>
      </c>
      <c r="Q14" s="5" t="str">
        <f t="shared" si="2"/>
        <v/>
      </c>
    </row>
    <row r="15" spans="1:17" x14ac:dyDescent="0.35">
      <c r="A15" t="s">
        <v>26</v>
      </c>
      <c r="B15">
        <v>28751.893</v>
      </c>
      <c r="C15">
        <v>210.619</v>
      </c>
      <c r="D15">
        <v>1873</v>
      </c>
      <c r="E15">
        <v>977</v>
      </c>
      <c r="F15">
        <v>58.695</v>
      </c>
      <c r="G15">
        <v>176.53800000000001</v>
      </c>
      <c r="I15">
        <f t="shared" si="0"/>
        <v>192.82701320613771</v>
      </c>
      <c r="P15" s="5" t="str">
        <f t="shared" si="1"/>
        <v/>
      </c>
      <c r="Q15" s="5" t="str">
        <f t="shared" si="2"/>
        <v/>
      </c>
    </row>
    <row r="16" spans="1:17" x14ac:dyDescent="0.35">
      <c r="A16" t="s">
        <v>27</v>
      </c>
      <c r="B16">
        <v>68497.342000000004</v>
      </c>
      <c r="C16">
        <v>329.98200000000003</v>
      </c>
      <c r="D16">
        <v>1233</v>
      </c>
      <c r="E16">
        <v>1024</v>
      </c>
      <c r="F16">
        <v>161.91200000000001</v>
      </c>
      <c r="G16">
        <v>276.75200000000001</v>
      </c>
      <c r="I16">
        <f t="shared" si="0"/>
        <v>302.19725092065283</v>
      </c>
      <c r="P16" s="5" t="str">
        <f t="shared" si="1"/>
        <v/>
      </c>
      <c r="Q16" s="5" t="str">
        <f t="shared" si="2"/>
        <v/>
      </c>
    </row>
    <row r="17" spans="1:17" x14ac:dyDescent="0.35">
      <c r="A17" t="s">
        <v>28</v>
      </c>
      <c r="B17">
        <v>30470.445</v>
      </c>
      <c r="C17">
        <v>220.33600000000001</v>
      </c>
      <c r="D17">
        <v>1155</v>
      </c>
      <c r="E17">
        <v>1251</v>
      </c>
      <c r="F17">
        <v>68.664000000000001</v>
      </c>
      <c r="G17">
        <v>184.61199999999999</v>
      </c>
      <c r="I17">
        <f t="shared" si="0"/>
        <v>201.68457955927124</v>
      </c>
      <c r="P17" s="5" t="str">
        <f t="shared" si="1"/>
        <v/>
      </c>
      <c r="Q17" s="5" t="str">
        <f t="shared" si="2"/>
        <v/>
      </c>
    </row>
    <row r="18" spans="1:17" x14ac:dyDescent="0.35">
      <c r="A18" t="s">
        <v>29</v>
      </c>
      <c r="B18">
        <v>42177.224999999999</v>
      </c>
      <c r="C18">
        <v>251.142</v>
      </c>
      <c r="D18">
        <v>1105</v>
      </c>
      <c r="E18">
        <v>378</v>
      </c>
      <c r="F18">
        <v>115.581</v>
      </c>
      <c r="G18">
        <v>221.50299999999999</v>
      </c>
      <c r="I18">
        <f t="shared" si="0"/>
        <v>235.85738577793148</v>
      </c>
      <c r="P18" s="5" t="str">
        <f t="shared" si="1"/>
        <v/>
      </c>
      <c r="Q18" s="5" t="str">
        <f t="shared" si="2"/>
        <v/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20BC3-57E2-4EEE-835A-3203FC2DCE9F}">
  <sheetPr>
    <tabColor rgb="FFFF0000"/>
  </sheetPr>
  <dimension ref="A1:Q26"/>
  <sheetViews>
    <sheetView topLeftCell="A6" workbookViewId="0">
      <selection activeCell="I3" sqref="I3:I26"/>
    </sheetView>
  </sheetViews>
  <sheetFormatPr baseColWidth="10" defaultRowHeight="14.5" x14ac:dyDescent="0.35"/>
  <cols>
    <col min="1" max="7" width="10.7265625" bestFit="1" customWidth="1"/>
    <col min="14" max="15" width="11.26953125" bestFit="1" customWidth="1"/>
  </cols>
  <sheetData>
    <row r="1" spans="1:17" x14ac:dyDescent="0.3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</row>
    <row r="2" spans="1:17" ht="29" x14ac:dyDescent="0.3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I2" t="s">
        <v>90</v>
      </c>
      <c r="N2" s="5" t="s">
        <v>174</v>
      </c>
      <c r="O2" s="5" t="s">
        <v>175</v>
      </c>
      <c r="P2" s="5" t="s">
        <v>176</v>
      </c>
      <c r="Q2" s="5" t="s">
        <v>177</v>
      </c>
    </row>
    <row r="3" spans="1:17" x14ac:dyDescent="0.35">
      <c r="A3" t="s">
        <v>14</v>
      </c>
      <c r="B3">
        <v>32548.376</v>
      </c>
      <c r="C3">
        <v>220.47800000000001</v>
      </c>
      <c r="D3">
        <v>1658</v>
      </c>
      <c r="E3">
        <v>454</v>
      </c>
      <c r="F3">
        <v>37.337000000000003</v>
      </c>
      <c r="G3">
        <v>193.59299999999999</v>
      </c>
      <c r="I3">
        <f>GEOMEAN(C3,G3)</f>
        <v>206.59863855795371</v>
      </c>
      <c r="N3" s="5">
        <f>K5-2*L5</f>
        <v>71.993054251176588</v>
      </c>
      <c r="O3" s="14">
        <f>K5+2*L5</f>
        <v>282.10147054039027</v>
      </c>
      <c r="P3" s="5" t="str">
        <f>IF(I3&gt;$O$3,"outlier","")</f>
        <v/>
      </c>
      <c r="Q3" s="5" t="str">
        <f>IF(I3&lt;$N$3,"outlier","")</f>
        <v/>
      </c>
    </row>
    <row r="4" spans="1:17" x14ac:dyDescent="0.35">
      <c r="A4" t="s">
        <v>15</v>
      </c>
      <c r="B4">
        <v>36491.464</v>
      </c>
      <c r="C4">
        <v>255.30500000000001</v>
      </c>
      <c r="D4">
        <v>116</v>
      </c>
      <c r="E4">
        <v>1789</v>
      </c>
      <c r="F4">
        <v>24.395</v>
      </c>
      <c r="G4">
        <v>191.59800000000001</v>
      </c>
      <c r="I4">
        <f t="shared" ref="I4:I26" si="0">GEOMEAN(C4,G4)</f>
        <v>221.16945401659788</v>
      </c>
      <c r="K4" t="s">
        <v>91</v>
      </c>
      <c r="L4" t="s">
        <v>92</v>
      </c>
      <c r="N4" s="4"/>
      <c r="O4" s="4"/>
      <c r="P4" s="5" t="str">
        <f t="shared" ref="P4:P26" si="1">IF(I4&gt;$O$3,"outlier","")</f>
        <v/>
      </c>
      <c r="Q4" s="5" t="str">
        <f t="shared" ref="Q4:Q26" si="2">IF(I4&lt;$N$3,"outlier","")</f>
        <v/>
      </c>
    </row>
    <row r="5" spans="1:17" x14ac:dyDescent="0.35">
      <c r="A5" t="s">
        <v>16</v>
      </c>
      <c r="B5">
        <v>15291.486000000001</v>
      </c>
      <c r="C5">
        <v>141.37</v>
      </c>
      <c r="D5">
        <v>26.943000000000001</v>
      </c>
      <c r="E5">
        <v>74.510000000000005</v>
      </c>
      <c r="F5">
        <v>0</v>
      </c>
      <c r="G5">
        <v>137.71100000000001</v>
      </c>
      <c r="I5">
        <f t="shared" si="0"/>
        <v>139.52850629889221</v>
      </c>
      <c r="K5">
        <f>GEOMEAN(I3:I26)</f>
        <v>177.04726239578343</v>
      </c>
      <c r="L5">
        <f>STDEV(I3:I26)</f>
        <v>52.527104072303423</v>
      </c>
      <c r="N5" s="9"/>
      <c r="O5" s="9"/>
      <c r="P5" s="5" t="str">
        <f t="shared" si="1"/>
        <v/>
      </c>
      <c r="Q5" s="5" t="str">
        <f t="shared" si="2"/>
        <v/>
      </c>
    </row>
    <row r="6" spans="1:17" x14ac:dyDescent="0.35">
      <c r="A6" t="s">
        <v>17</v>
      </c>
      <c r="B6">
        <v>29183.300999999999</v>
      </c>
      <c r="C6">
        <v>193.59299999999999</v>
      </c>
      <c r="D6">
        <v>739.94600000000003</v>
      </c>
      <c r="E6">
        <v>528.22400000000005</v>
      </c>
      <c r="F6">
        <v>90</v>
      </c>
      <c r="G6">
        <v>191.93</v>
      </c>
      <c r="I6">
        <f t="shared" si="0"/>
        <v>192.75970660384394</v>
      </c>
      <c r="N6" s="4"/>
      <c r="O6" s="4"/>
      <c r="P6" s="5" t="str">
        <f t="shared" si="1"/>
        <v/>
      </c>
      <c r="Q6" s="5" t="str">
        <f t="shared" si="2"/>
        <v/>
      </c>
    </row>
    <row r="7" spans="1:17" x14ac:dyDescent="0.35">
      <c r="A7" t="s">
        <v>18</v>
      </c>
      <c r="B7">
        <v>38024.351999999999</v>
      </c>
      <c r="C7">
        <v>238.70099999999999</v>
      </c>
      <c r="D7">
        <v>753</v>
      </c>
      <c r="E7">
        <v>692</v>
      </c>
      <c r="F7">
        <v>53.386000000000003</v>
      </c>
      <c r="G7">
        <v>204.80699999999999</v>
      </c>
      <c r="I7">
        <f t="shared" si="0"/>
        <v>221.10548547469369</v>
      </c>
      <c r="P7" s="5" t="str">
        <f t="shared" si="1"/>
        <v/>
      </c>
      <c r="Q7" s="5" t="str">
        <f t="shared" si="2"/>
        <v/>
      </c>
    </row>
    <row r="8" spans="1:17" x14ac:dyDescent="0.35">
      <c r="A8" t="s">
        <v>19</v>
      </c>
      <c r="B8">
        <v>54235.527000000002</v>
      </c>
      <c r="C8">
        <v>264.11200000000002</v>
      </c>
      <c r="D8">
        <v>435.41899999999998</v>
      </c>
      <c r="E8">
        <v>591.09199999999998</v>
      </c>
      <c r="F8">
        <v>90</v>
      </c>
      <c r="G8">
        <v>261.45100000000002</v>
      </c>
      <c r="I8">
        <f t="shared" si="0"/>
        <v>262.77813172332287</v>
      </c>
      <c r="P8" s="5" t="str">
        <f t="shared" si="1"/>
        <v/>
      </c>
      <c r="Q8" s="5" t="str">
        <f t="shared" si="2"/>
        <v/>
      </c>
    </row>
    <row r="9" spans="1:17" x14ac:dyDescent="0.35">
      <c r="A9" t="s">
        <v>20</v>
      </c>
      <c r="B9">
        <v>5757.7920000000004</v>
      </c>
      <c r="C9">
        <v>88.147999999999996</v>
      </c>
      <c r="D9">
        <v>198.25</v>
      </c>
      <c r="E9">
        <v>85.155000000000001</v>
      </c>
      <c r="F9">
        <v>0</v>
      </c>
      <c r="G9">
        <v>83.159000000000006</v>
      </c>
      <c r="I9">
        <f t="shared" si="0"/>
        <v>85.61716844184933</v>
      </c>
      <c r="P9" s="5" t="str">
        <f t="shared" si="1"/>
        <v/>
      </c>
      <c r="Q9" s="5" t="str">
        <f t="shared" si="2"/>
        <v/>
      </c>
    </row>
    <row r="10" spans="1:17" x14ac:dyDescent="0.35">
      <c r="A10" t="s">
        <v>21</v>
      </c>
      <c r="B10">
        <v>46653.627</v>
      </c>
      <c r="C10">
        <v>275.89999999999998</v>
      </c>
      <c r="D10">
        <v>1786</v>
      </c>
      <c r="E10">
        <v>1222</v>
      </c>
      <c r="F10">
        <v>77.254000000000005</v>
      </c>
      <c r="G10">
        <v>229.55500000000001</v>
      </c>
      <c r="I10">
        <f t="shared" si="0"/>
        <v>251.66291840475822</v>
      </c>
      <c r="P10" s="5" t="str">
        <f t="shared" si="1"/>
        <v/>
      </c>
      <c r="Q10" s="5" t="str">
        <f t="shared" si="2"/>
        <v/>
      </c>
    </row>
    <row r="11" spans="1:17" x14ac:dyDescent="0.35">
      <c r="A11" t="s">
        <v>22</v>
      </c>
      <c r="B11">
        <v>37485.839</v>
      </c>
      <c r="C11">
        <v>240.803</v>
      </c>
      <c r="D11">
        <v>1705</v>
      </c>
      <c r="E11">
        <v>1082</v>
      </c>
      <c r="F11">
        <v>164.62</v>
      </c>
      <c r="G11">
        <v>205.15299999999999</v>
      </c>
      <c r="I11">
        <f t="shared" si="0"/>
        <v>222.26438729360129</v>
      </c>
      <c r="K11" s="47" t="s">
        <v>178</v>
      </c>
      <c r="L11" s="47"/>
      <c r="P11" s="5" t="str">
        <f t="shared" si="1"/>
        <v/>
      </c>
      <c r="Q11" s="5" t="str">
        <f t="shared" si="2"/>
        <v/>
      </c>
    </row>
    <row r="12" spans="1:17" x14ac:dyDescent="0.35">
      <c r="A12" t="s">
        <v>23</v>
      </c>
      <c r="B12">
        <v>21897.710999999999</v>
      </c>
      <c r="C12">
        <v>168.31299999999999</v>
      </c>
      <c r="D12">
        <v>186.27500000000001</v>
      </c>
      <c r="E12">
        <v>239.83</v>
      </c>
      <c r="F12">
        <v>90</v>
      </c>
      <c r="G12">
        <v>165.65199999999999</v>
      </c>
      <c r="I12">
        <f t="shared" si="0"/>
        <v>166.97719926984041</v>
      </c>
      <c r="K12" s="16" t="s">
        <v>100</v>
      </c>
      <c r="L12" s="16" t="s">
        <v>179</v>
      </c>
      <c r="P12" s="5" t="str">
        <f t="shared" si="1"/>
        <v/>
      </c>
      <c r="Q12" s="5" t="str">
        <f t="shared" si="2"/>
        <v/>
      </c>
    </row>
    <row r="13" spans="1:17" x14ac:dyDescent="0.35">
      <c r="A13" t="s">
        <v>24</v>
      </c>
      <c r="B13">
        <v>6148.2610000000004</v>
      </c>
      <c r="C13">
        <v>90.144000000000005</v>
      </c>
      <c r="D13">
        <v>771.21400000000006</v>
      </c>
      <c r="E13">
        <v>534.21100000000001</v>
      </c>
      <c r="F13">
        <v>90</v>
      </c>
      <c r="G13">
        <v>86.817999999999998</v>
      </c>
      <c r="I13">
        <f t="shared" si="0"/>
        <v>88.465370580809747</v>
      </c>
      <c r="K13" s="16">
        <f>GEOMEAN(I3:I13,I15:I26)</f>
        <v>173.41240445267852</v>
      </c>
      <c r="L13" s="16">
        <f>STDEV(I3:I13,I15:I26)</f>
        <v>49.083821582288714</v>
      </c>
      <c r="P13" s="5" t="str">
        <f t="shared" si="1"/>
        <v/>
      </c>
      <c r="Q13" s="5" t="str">
        <f t="shared" si="2"/>
        <v/>
      </c>
    </row>
    <row r="14" spans="1:17" x14ac:dyDescent="0.35">
      <c r="A14" t="s">
        <v>25</v>
      </c>
      <c r="B14">
        <v>63747.866999999998</v>
      </c>
      <c r="C14">
        <v>318.54199999999997</v>
      </c>
      <c r="D14">
        <v>1379</v>
      </c>
      <c r="E14">
        <v>756</v>
      </c>
      <c r="F14">
        <v>159.33199999999999</v>
      </c>
      <c r="G14" s="2">
        <v>255.52199999999999</v>
      </c>
      <c r="H14" s="2"/>
      <c r="I14" s="2">
        <f t="shared" si="0"/>
        <v>285.29719403457159</v>
      </c>
      <c r="J14" s="2"/>
      <c r="K14" s="16"/>
      <c r="L14" s="16"/>
      <c r="M14" s="2"/>
      <c r="N14" s="2"/>
      <c r="O14" s="2"/>
      <c r="P14" s="5" t="str">
        <f t="shared" si="1"/>
        <v>outlier</v>
      </c>
      <c r="Q14" s="5" t="str">
        <f t="shared" si="2"/>
        <v/>
      </c>
    </row>
    <row r="15" spans="1:17" x14ac:dyDescent="0.35">
      <c r="A15" t="s">
        <v>26</v>
      </c>
      <c r="B15">
        <v>16214.825999999999</v>
      </c>
      <c r="C15">
        <v>146.02699999999999</v>
      </c>
      <c r="D15">
        <v>236.00399999999999</v>
      </c>
      <c r="E15">
        <v>339.62</v>
      </c>
      <c r="F15">
        <v>90</v>
      </c>
      <c r="G15">
        <v>141.37</v>
      </c>
      <c r="I15">
        <f t="shared" si="0"/>
        <v>143.67963317742706</v>
      </c>
      <c r="P15" s="5" t="str">
        <f t="shared" si="1"/>
        <v/>
      </c>
      <c r="Q15" s="5" t="str">
        <f t="shared" si="2"/>
        <v/>
      </c>
    </row>
    <row r="16" spans="1:17" x14ac:dyDescent="0.35">
      <c r="A16" t="s">
        <v>27</v>
      </c>
      <c r="B16">
        <v>29784.440999999999</v>
      </c>
      <c r="C16">
        <v>208.09700000000001</v>
      </c>
      <c r="D16">
        <v>1315</v>
      </c>
      <c r="E16">
        <v>684</v>
      </c>
      <c r="F16">
        <v>36.942999999999998</v>
      </c>
      <c r="G16">
        <v>188.31800000000001</v>
      </c>
      <c r="I16">
        <f t="shared" si="0"/>
        <v>197.96062953526896</v>
      </c>
      <c r="P16" s="5" t="str">
        <f t="shared" si="1"/>
        <v/>
      </c>
      <c r="Q16" s="5" t="str">
        <f t="shared" si="2"/>
        <v/>
      </c>
    </row>
    <row r="17" spans="1:17" x14ac:dyDescent="0.35">
      <c r="A17" t="s">
        <v>28</v>
      </c>
      <c r="B17">
        <v>13891.151</v>
      </c>
      <c r="C17">
        <v>137.774</v>
      </c>
      <c r="D17">
        <v>1501</v>
      </c>
      <c r="E17">
        <v>1513</v>
      </c>
      <c r="F17">
        <v>27.617000000000001</v>
      </c>
      <c r="G17">
        <v>130.72499999999999</v>
      </c>
      <c r="I17">
        <f t="shared" si="0"/>
        <v>134.20322704763848</v>
      </c>
      <c r="P17" s="5" t="str">
        <f t="shared" si="1"/>
        <v/>
      </c>
      <c r="Q17" s="5" t="str">
        <f t="shared" si="2"/>
        <v/>
      </c>
    </row>
    <row r="18" spans="1:17" x14ac:dyDescent="0.35">
      <c r="A18" t="s">
        <v>29</v>
      </c>
      <c r="B18">
        <v>13997.814</v>
      </c>
      <c r="C18">
        <v>150.102</v>
      </c>
      <c r="D18">
        <v>2071</v>
      </c>
      <c r="E18">
        <v>733</v>
      </c>
      <c r="F18">
        <v>149.798</v>
      </c>
      <c r="G18">
        <v>124.887</v>
      </c>
      <c r="I18">
        <f t="shared" si="0"/>
        <v>136.91526019403389</v>
      </c>
      <c r="P18" s="5" t="str">
        <f t="shared" si="1"/>
        <v/>
      </c>
      <c r="Q18" s="5" t="str">
        <f t="shared" si="2"/>
        <v/>
      </c>
    </row>
    <row r="19" spans="1:17" x14ac:dyDescent="0.35">
      <c r="A19" t="s">
        <v>30</v>
      </c>
      <c r="B19">
        <v>32397.123</v>
      </c>
      <c r="C19">
        <v>224.19800000000001</v>
      </c>
      <c r="D19">
        <v>439</v>
      </c>
      <c r="E19">
        <v>1047</v>
      </c>
      <c r="F19">
        <v>83.012</v>
      </c>
      <c r="G19">
        <v>188.06700000000001</v>
      </c>
      <c r="I19">
        <f t="shared" si="0"/>
        <v>205.33934173947281</v>
      </c>
      <c r="P19" s="5" t="str">
        <f t="shared" si="1"/>
        <v/>
      </c>
      <c r="Q19" s="5" t="str">
        <f t="shared" si="2"/>
        <v/>
      </c>
    </row>
    <row r="20" spans="1:17" x14ac:dyDescent="0.35">
      <c r="A20" t="s">
        <v>31</v>
      </c>
      <c r="B20">
        <v>16773.476999999999</v>
      </c>
      <c r="C20">
        <v>156.762</v>
      </c>
      <c r="D20">
        <v>855</v>
      </c>
      <c r="E20">
        <v>303</v>
      </c>
      <c r="F20">
        <v>118.795</v>
      </c>
      <c r="G20">
        <v>137.05500000000001</v>
      </c>
      <c r="I20">
        <f t="shared" si="0"/>
        <v>146.57767875771538</v>
      </c>
      <c r="P20" s="5" t="str">
        <f t="shared" si="1"/>
        <v/>
      </c>
      <c r="Q20" s="5" t="str">
        <f t="shared" si="2"/>
        <v/>
      </c>
    </row>
    <row r="21" spans="1:17" x14ac:dyDescent="0.35">
      <c r="A21" t="s">
        <v>32</v>
      </c>
      <c r="B21">
        <v>36276.699999999997</v>
      </c>
      <c r="C21">
        <v>245.17099999999999</v>
      </c>
      <c r="D21">
        <v>1274</v>
      </c>
      <c r="E21">
        <v>847</v>
      </c>
      <c r="F21">
        <v>154.095</v>
      </c>
      <c r="G21">
        <v>190.32900000000001</v>
      </c>
      <c r="I21">
        <f t="shared" si="0"/>
        <v>216.01655320599855</v>
      </c>
      <c r="P21" s="5" t="str">
        <f t="shared" si="1"/>
        <v/>
      </c>
      <c r="Q21" s="5" t="str">
        <f t="shared" si="2"/>
        <v/>
      </c>
    </row>
    <row r="22" spans="1:17" x14ac:dyDescent="0.35">
      <c r="A22" t="s">
        <v>33</v>
      </c>
      <c r="B22">
        <v>28842.733</v>
      </c>
      <c r="C22">
        <v>202.93799999999999</v>
      </c>
      <c r="D22">
        <v>1751</v>
      </c>
      <c r="E22">
        <v>524</v>
      </c>
      <c r="F22">
        <v>162.54499999999999</v>
      </c>
      <c r="G22">
        <v>187.18700000000001</v>
      </c>
      <c r="I22">
        <f t="shared" si="0"/>
        <v>194.90345149842781</v>
      </c>
      <c r="P22" s="5" t="str">
        <f t="shared" si="1"/>
        <v/>
      </c>
      <c r="Q22" s="5" t="str">
        <f t="shared" si="2"/>
        <v/>
      </c>
    </row>
    <row r="23" spans="1:17" x14ac:dyDescent="0.35">
      <c r="A23" t="s">
        <v>34</v>
      </c>
      <c r="B23">
        <v>28974.734</v>
      </c>
      <c r="C23">
        <v>225.31399999999999</v>
      </c>
      <c r="D23">
        <v>1542</v>
      </c>
      <c r="E23">
        <v>873</v>
      </c>
      <c r="F23">
        <v>145.465</v>
      </c>
      <c r="G23">
        <v>174.113</v>
      </c>
      <c r="I23">
        <f t="shared" si="0"/>
        <v>198.06588924395842</v>
      </c>
      <c r="P23" s="5" t="str">
        <f t="shared" si="1"/>
        <v/>
      </c>
      <c r="Q23" s="5" t="str">
        <f t="shared" si="2"/>
        <v/>
      </c>
    </row>
    <row r="24" spans="1:17" x14ac:dyDescent="0.35">
      <c r="A24" t="s">
        <v>35</v>
      </c>
      <c r="B24">
        <v>31908.400000000001</v>
      </c>
      <c r="C24">
        <v>220.49600000000001</v>
      </c>
      <c r="D24">
        <v>934</v>
      </c>
      <c r="E24">
        <v>605</v>
      </c>
      <c r="F24">
        <v>133.227</v>
      </c>
      <c r="G24">
        <v>188.179</v>
      </c>
      <c r="I24">
        <f t="shared" si="0"/>
        <v>203.69761113964984</v>
      </c>
      <c r="P24" s="5" t="str">
        <f t="shared" si="1"/>
        <v/>
      </c>
      <c r="Q24" s="5" t="str">
        <f t="shared" si="2"/>
        <v/>
      </c>
    </row>
    <row r="25" spans="1:17" x14ac:dyDescent="0.35">
      <c r="A25" t="s">
        <v>36</v>
      </c>
      <c r="B25">
        <v>35883.353999999999</v>
      </c>
      <c r="C25">
        <v>221.535</v>
      </c>
      <c r="D25">
        <v>450.05500000000001</v>
      </c>
      <c r="E25">
        <v>303.363</v>
      </c>
      <c r="F25">
        <v>0</v>
      </c>
      <c r="G25">
        <v>206.23400000000001</v>
      </c>
      <c r="I25">
        <f t="shared" si="0"/>
        <v>213.74762967106793</v>
      </c>
      <c r="P25" s="5" t="str">
        <f t="shared" si="1"/>
        <v/>
      </c>
      <c r="Q25" s="5" t="str">
        <f t="shared" si="2"/>
        <v/>
      </c>
    </row>
    <row r="26" spans="1:17" x14ac:dyDescent="0.35">
      <c r="A26" t="s">
        <v>37</v>
      </c>
      <c r="B26">
        <v>9389.4120000000003</v>
      </c>
      <c r="C26">
        <v>114.426</v>
      </c>
      <c r="D26">
        <v>433.423</v>
      </c>
      <c r="E26">
        <v>268.10399999999998</v>
      </c>
      <c r="F26">
        <v>90</v>
      </c>
      <c r="G26">
        <v>104.447</v>
      </c>
      <c r="I26">
        <f t="shared" si="0"/>
        <v>109.32269856713198</v>
      </c>
      <c r="P26" s="5" t="str">
        <f t="shared" si="1"/>
        <v/>
      </c>
      <c r="Q26" s="5" t="str">
        <f t="shared" si="2"/>
        <v/>
      </c>
    </row>
  </sheetData>
  <mergeCells count="1">
    <mergeCell ref="K11:L11"/>
  </mergeCell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BC669-F960-4388-B906-38121EDE2531}">
  <sheetPr>
    <tabColor rgb="FFFF0000"/>
  </sheetPr>
  <dimension ref="A1:Q50"/>
  <sheetViews>
    <sheetView topLeftCell="A30" workbookViewId="0">
      <selection activeCell="I3" sqref="I3:I50"/>
    </sheetView>
  </sheetViews>
  <sheetFormatPr baseColWidth="10" defaultRowHeight="14.5" x14ac:dyDescent="0.35"/>
  <cols>
    <col min="1" max="7" width="10.7265625" bestFit="1" customWidth="1"/>
    <col min="14" max="15" width="11.26953125" bestFit="1" customWidth="1"/>
  </cols>
  <sheetData>
    <row r="1" spans="1:17" x14ac:dyDescent="0.3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</row>
    <row r="2" spans="1:17" ht="29" x14ac:dyDescent="0.3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I2" t="s">
        <v>90</v>
      </c>
      <c r="N2" s="5" t="s">
        <v>174</v>
      </c>
      <c r="O2" s="5" t="s">
        <v>175</v>
      </c>
      <c r="P2" s="5" t="s">
        <v>176</v>
      </c>
      <c r="Q2" s="5" t="s">
        <v>177</v>
      </c>
    </row>
    <row r="3" spans="1:17" x14ac:dyDescent="0.35">
      <c r="A3" t="s">
        <v>14</v>
      </c>
      <c r="B3">
        <v>30115.603999999999</v>
      </c>
      <c r="C3">
        <v>202.24199999999999</v>
      </c>
      <c r="D3">
        <v>315.005</v>
      </c>
      <c r="E3">
        <v>436.41699999999997</v>
      </c>
      <c r="F3">
        <v>90</v>
      </c>
      <c r="G3">
        <v>189.602</v>
      </c>
      <c r="I3">
        <f>GEOMEAN(C3,G3)</f>
        <v>195.8200390256319</v>
      </c>
      <c r="N3" s="5">
        <f>K5-2*L5</f>
        <v>122.1545170605669</v>
      </c>
      <c r="O3" s="14">
        <f>K5+2*L5</f>
        <v>290.71380483517254</v>
      </c>
      <c r="P3" s="5" t="str">
        <f>IF(I3&gt;$O$3,"outlier","")</f>
        <v/>
      </c>
      <c r="Q3" s="5" t="str">
        <f>IF(I3&lt;$N$3,"outlier","")</f>
        <v/>
      </c>
    </row>
    <row r="4" spans="1:17" x14ac:dyDescent="0.35">
      <c r="A4" t="s">
        <v>15</v>
      </c>
      <c r="B4">
        <v>33040.86</v>
      </c>
      <c r="C4">
        <v>234.63200000000001</v>
      </c>
      <c r="D4">
        <v>1306</v>
      </c>
      <c r="E4">
        <v>631</v>
      </c>
      <c r="F4">
        <v>93.575999999999993</v>
      </c>
      <c r="G4">
        <v>187.458</v>
      </c>
      <c r="I4">
        <f t="shared" ref="I4:I50" si="0">GEOMEAN(C4,G4)</f>
        <v>209.72278239619081</v>
      </c>
      <c r="K4" t="s">
        <v>91</v>
      </c>
      <c r="L4" t="s">
        <v>92</v>
      </c>
      <c r="N4" s="4"/>
      <c r="O4" s="4"/>
      <c r="P4" s="5" t="str">
        <f t="shared" ref="P4:P50" si="1">IF(I4&gt;$O$3,"outlier","")</f>
        <v/>
      </c>
      <c r="Q4" s="5" t="str">
        <f t="shared" ref="Q4:Q50" si="2">IF(I4&lt;$N$3,"outlier","")</f>
        <v/>
      </c>
    </row>
    <row r="5" spans="1:17" x14ac:dyDescent="0.35">
      <c r="A5" t="s">
        <v>16</v>
      </c>
      <c r="B5">
        <v>40634.267999999996</v>
      </c>
      <c r="C5">
        <v>245.73599999999999</v>
      </c>
      <c r="D5">
        <v>151</v>
      </c>
      <c r="E5">
        <v>1268</v>
      </c>
      <c r="F5">
        <v>29.966000000000001</v>
      </c>
      <c r="G5">
        <v>217.155</v>
      </c>
      <c r="I5">
        <f t="shared" si="0"/>
        <v>231.00389840866322</v>
      </c>
      <c r="K5">
        <f>GEOMEAN(I3:I50)</f>
        <v>206.43416094786971</v>
      </c>
      <c r="L5">
        <f>STDEV(I3:I50)</f>
        <v>42.139821943651405</v>
      </c>
      <c r="N5" s="9"/>
      <c r="O5" s="9"/>
      <c r="P5" s="5" t="str">
        <f t="shared" si="1"/>
        <v/>
      </c>
      <c r="Q5" s="5" t="str">
        <f t="shared" si="2"/>
        <v/>
      </c>
    </row>
    <row r="6" spans="1:17" x14ac:dyDescent="0.35">
      <c r="A6" t="s">
        <v>17</v>
      </c>
      <c r="B6">
        <v>29073.208999999999</v>
      </c>
      <c r="C6">
        <v>207.65199999999999</v>
      </c>
      <c r="D6">
        <v>1676</v>
      </c>
      <c r="E6">
        <v>1629</v>
      </c>
      <c r="F6">
        <v>168.16800000000001</v>
      </c>
      <c r="G6">
        <v>177.45099999999999</v>
      </c>
      <c r="I6">
        <f t="shared" si="0"/>
        <v>191.95847220688125</v>
      </c>
      <c r="N6" s="4"/>
      <c r="O6" s="4"/>
      <c r="P6" s="5" t="str">
        <f t="shared" si="1"/>
        <v/>
      </c>
      <c r="Q6" s="5" t="str">
        <f t="shared" si="2"/>
        <v/>
      </c>
    </row>
    <row r="7" spans="1:17" x14ac:dyDescent="0.35">
      <c r="A7" t="s">
        <v>18</v>
      </c>
      <c r="B7">
        <v>17264.191999999999</v>
      </c>
      <c r="C7">
        <v>153.87299999999999</v>
      </c>
      <c r="D7">
        <v>1271</v>
      </c>
      <c r="E7">
        <v>564</v>
      </c>
      <c r="F7">
        <v>118.116</v>
      </c>
      <c r="G7">
        <v>146.536</v>
      </c>
      <c r="I7">
        <f t="shared" si="0"/>
        <v>150.15969475195399</v>
      </c>
      <c r="P7" s="5" t="str">
        <f t="shared" si="1"/>
        <v/>
      </c>
      <c r="Q7" s="5" t="str">
        <f t="shared" si="2"/>
        <v/>
      </c>
    </row>
    <row r="8" spans="1:17" x14ac:dyDescent="0.35">
      <c r="A8" t="s">
        <v>19</v>
      </c>
      <c r="B8">
        <v>48303.357000000004</v>
      </c>
      <c r="C8">
        <v>287.053</v>
      </c>
      <c r="D8">
        <v>250</v>
      </c>
      <c r="E8">
        <v>934</v>
      </c>
      <c r="F8">
        <v>46.502000000000002</v>
      </c>
      <c r="G8">
        <v>219.47200000000001</v>
      </c>
      <c r="I8">
        <f t="shared" si="0"/>
        <v>250.99819922860004</v>
      </c>
      <c r="P8" s="5" t="str">
        <f t="shared" si="1"/>
        <v/>
      </c>
      <c r="Q8" s="5" t="str">
        <f t="shared" si="2"/>
        <v/>
      </c>
    </row>
    <row r="9" spans="1:17" x14ac:dyDescent="0.35">
      <c r="A9" t="s">
        <v>20</v>
      </c>
      <c r="B9">
        <v>17567.915000000001</v>
      </c>
      <c r="C9">
        <v>154.13200000000001</v>
      </c>
      <c r="D9">
        <v>733</v>
      </c>
      <c r="E9">
        <v>1865</v>
      </c>
      <c r="F9">
        <v>54.664000000000001</v>
      </c>
      <c r="G9">
        <v>146.583</v>
      </c>
      <c r="I9">
        <f t="shared" si="0"/>
        <v>150.31011594699805</v>
      </c>
      <c r="P9" s="5" t="str">
        <f t="shared" si="1"/>
        <v/>
      </c>
      <c r="Q9" s="5" t="str">
        <f t="shared" si="2"/>
        <v/>
      </c>
    </row>
    <row r="10" spans="1:17" x14ac:dyDescent="0.35">
      <c r="A10" t="s">
        <v>21</v>
      </c>
      <c r="B10">
        <v>33495.614999999998</v>
      </c>
      <c r="C10">
        <v>244.59100000000001</v>
      </c>
      <c r="D10">
        <v>733</v>
      </c>
      <c r="E10">
        <v>541</v>
      </c>
      <c r="F10">
        <v>47.37</v>
      </c>
      <c r="G10">
        <v>191.59800000000001</v>
      </c>
      <c r="I10">
        <f t="shared" si="0"/>
        <v>216.47897454025414</v>
      </c>
      <c r="K10" s="47" t="s">
        <v>178</v>
      </c>
      <c r="L10" s="47"/>
      <c r="P10" s="5" t="str">
        <f t="shared" si="1"/>
        <v/>
      </c>
      <c r="Q10" s="5" t="str">
        <f t="shared" si="2"/>
        <v/>
      </c>
    </row>
    <row r="11" spans="1:17" x14ac:dyDescent="0.35">
      <c r="A11" t="s">
        <v>22</v>
      </c>
      <c r="B11">
        <v>45771.779000000002</v>
      </c>
      <c r="C11">
        <v>265.47800000000001</v>
      </c>
      <c r="D11">
        <v>282</v>
      </c>
      <c r="E11">
        <v>1751</v>
      </c>
      <c r="F11">
        <v>60.994</v>
      </c>
      <c r="G11">
        <v>227.917</v>
      </c>
      <c r="I11">
        <f t="shared" si="0"/>
        <v>245.98160363327986</v>
      </c>
      <c r="K11" s="16" t="s">
        <v>100</v>
      </c>
      <c r="L11" s="16" t="s">
        <v>179</v>
      </c>
      <c r="P11" s="5" t="str">
        <f t="shared" si="1"/>
        <v/>
      </c>
      <c r="Q11" s="5" t="str">
        <f t="shared" si="2"/>
        <v/>
      </c>
    </row>
    <row r="12" spans="1:17" x14ac:dyDescent="0.35">
      <c r="A12" t="s">
        <v>23</v>
      </c>
      <c r="B12">
        <v>61358.578999999998</v>
      </c>
      <c r="C12">
        <v>323.46499999999997</v>
      </c>
      <c r="D12">
        <v>1559</v>
      </c>
      <c r="E12">
        <v>1181</v>
      </c>
      <c r="F12">
        <v>150.21899999999999</v>
      </c>
      <c r="G12">
        <v>250.18299999999999</v>
      </c>
      <c r="I12">
        <f t="shared" si="0"/>
        <v>284.47397788725772</v>
      </c>
      <c r="K12" s="16">
        <f>GEOMEAN(I3:I17,I19:I24,I26:I50)</f>
        <v>202.77655530663108</v>
      </c>
      <c r="L12" s="16">
        <f>STDEV(I3:I17,I19:I24,I26:I50)</f>
        <v>37.071087017859043</v>
      </c>
      <c r="P12" s="5" t="str">
        <f t="shared" si="1"/>
        <v/>
      </c>
      <c r="Q12" s="5" t="str">
        <f t="shared" si="2"/>
        <v/>
      </c>
    </row>
    <row r="13" spans="1:17" x14ac:dyDescent="0.35">
      <c r="A13" t="s">
        <v>24</v>
      </c>
      <c r="B13">
        <v>25753.388999999999</v>
      </c>
      <c r="C13">
        <v>202.13</v>
      </c>
      <c r="D13">
        <v>919</v>
      </c>
      <c r="E13">
        <v>0</v>
      </c>
      <c r="F13">
        <v>140.07400000000001</v>
      </c>
      <c r="G13">
        <v>164.654</v>
      </c>
      <c r="I13">
        <f t="shared" si="0"/>
        <v>182.43221486349387</v>
      </c>
      <c r="K13" s="16"/>
      <c r="L13" s="16"/>
      <c r="P13" s="5" t="str">
        <f t="shared" si="1"/>
        <v/>
      </c>
      <c r="Q13" s="5" t="str">
        <f t="shared" si="2"/>
        <v/>
      </c>
    </row>
    <row r="14" spans="1:17" x14ac:dyDescent="0.35">
      <c r="A14" t="s">
        <v>25</v>
      </c>
      <c r="B14">
        <v>30293.853999999999</v>
      </c>
      <c r="C14">
        <v>210.398</v>
      </c>
      <c r="D14">
        <v>623</v>
      </c>
      <c r="E14">
        <v>817</v>
      </c>
      <c r="F14">
        <v>121.554</v>
      </c>
      <c r="G14">
        <v>189.489</v>
      </c>
      <c r="I14">
        <f t="shared" si="0"/>
        <v>199.66999429558763</v>
      </c>
      <c r="P14" s="5" t="str">
        <f t="shared" si="1"/>
        <v/>
      </c>
      <c r="Q14" s="5" t="str">
        <f t="shared" si="2"/>
        <v/>
      </c>
    </row>
    <row r="15" spans="1:17" x14ac:dyDescent="0.35">
      <c r="A15" t="s">
        <v>26</v>
      </c>
      <c r="B15">
        <v>26168.311000000002</v>
      </c>
      <c r="C15">
        <v>189.97</v>
      </c>
      <c r="D15">
        <v>1990</v>
      </c>
      <c r="E15">
        <v>751</v>
      </c>
      <c r="F15">
        <v>71.629000000000005</v>
      </c>
      <c r="G15">
        <v>180.34299999999999</v>
      </c>
      <c r="I15">
        <f t="shared" si="0"/>
        <v>185.09392132104176</v>
      </c>
      <c r="P15" s="5" t="str">
        <f t="shared" si="1"/>
        <v/>
      </c>
      <c r="Q15" s="5" t="str">
        <f t="shared" si="2"/>
        <v/>
      </c>
    </row>
    <row r="16" spans="1:17" x14ac:dyDescent="0.35">
      <c r="A16" t="s">
        <v>27</v>
      </c>
      <c r="B16">
        <v>37102.008000000002</v>
      </c>
      <c r="C16">
        <v>244.61699999999999</v>
      </c>
      <c r="D16">
        <v>314</v>
      </c>
      <c r="E16">
        <v>1012</v>
      </c>
      <c r="F16">
        <v>31.204000000000001</v>
      </c>
      <c r="G16">
        <v>200.625</v>
      </c>
      <c r="I16">
        <f t="shared" si="0"/>
        <v>221.5316808607744</v>
      </c>
      <c r="P16" s="5" t="str">
        <f t="shared" si="1"/>
        <v/>
      </c>
      <c r="Q16" s="5" t="str">
        <f t="shared" si="2"/>
        <v/>
      </c>
    </row>
    <row r="17" spans="1:17" x14ac:dyDescent="0.35">
      <c r="A17" t="s">
        <v>28</v>
      </c>
      <c r="B17">
        <v>31804.614000000001</v>
      </c>
      <c r="C17">
        <v>210.71600000000001</v>
      </c>
      <c r="D17">
        <v>1466</v>
      </c>
      <c r="E17">
        <v>396</v>
      </c>
      <c r="F17">
        <v>29.195</v>
      </c>
      <c r="G17">
        <v>189.79599999999999</v>
      </c>
      <c r="I17">
        <f t="shared" si="0"/>
        <v>199.98263408606257</v>
      </c>
      <c r="P17" s="5" t="str">
        <f t="shared" si="1"/>
        <v/>
      </c>
      <c r="Q17" s="5" t="str">
        <f t="shared" si="2"/>
        <v/>
      </c>
    </row>
    <row r="18" spans="1:17" x14ac:dyDescent="0.35">
      <c r="A18" t="s">
        <v>29</v>
      </c>
      <c r="B18">
        <v>73215.505000000005</v>
      </c>
      <c r="C18">
        <v>386.06099999999998</v>
      </c>
      <c r="D18">
        <v>0</v>
      </c>
      <c r="E18">
        <v>716</v>
      </c>
      <c r="F18">
        <v>37.155999999999999</v>
      </c>
      <c r="G18" s="2">
        <v>272.017</v>
      </c>
      <c r="H18" s="2"/>
      <c r="I18" s="2">
        <f t="shared" si="0"/>
        <v>324.06041880643181</v>
      </c>
      <c r="J18" s="2"/>
      <c r="K18" s="2"/>
      <c r="L18" s="2"/>
      <c r="M18" s="2"/>
      <c r="N18" s="2"/>
      <c r="O18" s="2"/>
      <c r="P18" s="12" t="str">
        <f t="shared" si="1"/>
        <v>outlier</v>
      </c>
      <c r="Q18" s="5" t="str">
        <f t="shared" si="2"/>
        <v/>
      </c>
    </row>
    <row r="19" spans="1:17" x14ac:dyDescent="0.35">
      <c r="A19" t="s">
        <v>30</v>
      </c>
      <c r="B19">
        <v>19198.282999999999</v>
      </c>
      <c r="C19">
        <v>156.67099999999999</v>
      </c>
      <c r="D19">
        <v>242.82300000000001</v>
      </c>
      <c r="E19">
        <v>459.202</v>
      </c>
      <c r="F19">
        <v>0</v>
      </c>
      <c r="G19">
        <v>156.006</v>
      </c>
      <c r="I19">
        <f t="shared" si="0"/>
        <v>156.33814641986771</v>
      </c>
      <c r="P19" s="5" t="str">
        <f t="shared" si="1"/>
        <v/>
      </c>
      <c r="Q19" s="5" t="str">
        <f t="shared" si="2"/>
        <v/>
      </c>
    </row>
    <row r="20" spans="1:17" x14ac:dyDescent="0.35">
      <c r="A20" t="s">
        <v>31</v>
      </c>
      <c r="B20">
        <v>30982.625</v>
      </c>
      <c r="C20">
        <v>206.23400000000001</v>
      </c>
      <c r="D20">
        <v>62.868000000000002</v>
      </c>
      <c r="E20">
        <v>370.721</v>
      </c>
      <c r="F20">
        <v>0</v>
      </c>
      <c r="G20">
        <v>191.26499999999999</v>
      </c>
      <c r="I20">
        <f t="shared" si="0"/>
        <v>198.60852451493616</v>
      </c>
      <c r="P20" s="5" t="str">
        <f t="shared" si="1"/>
        <v/>
      </c>
      <c r="Q20" s="5" t="str">
        <f t="shared" si="2"/>
        <v/>
      </c>
    </row>
    <row r="21" spans="1:17" x14ac:dyDescent="0.35">
      <c r="A21" t="s">
        <v>32</v>
      </c>
      <c r="B21">
        <v>17666.611000000001</v>
      </c>
      <c r="C21">
        <v>153.012</v>
      </c>
      <c r="D21">
        <v>116.09</v>
      </c>
      <c r="E21">
        <v>533.21400000000006</v>
      </c>
      <c r="F21">
        <v>0</v>
      </c>
      <c r="G21">
        <v>147.02500000000001</v>
      </c>
      <c r="I21">
        <f t="shared" si="0"/>
        <v>149.98863056912015</v>
      </c>
      <c r="P21" s="5" t="str">
        <f t="shared" si="1"/>
        <v/>
      </c>
      <c r="Q21" s="5" t="str">
        <f t="shared" si="2"/>
        <v/>
      </c>
    </row>
    <row r="22" spans="1:17" x14ac:dyDescent="0.35">
      <c r="A22" t="s">
        <v>33</v>
      </c>
      <c r="B22">
        <v>34651.533000000003</v>
      </c>
      <c r="C22">
        <v>237.834</v>
      </c>
      <c r="D22">
        <v>-61.87</v>
      </c>
      <c r="E22">
        <v>249.97499999999999</v>
      </c>
      <c r="F22">
        <v>0</v>
      </c>
      <c r="G22">
        <v>233.84200000000001</v>
      </c>
      <c r="I22">
        <f t="shared" si="0"/>
        <v>235.82955333884684</v>
      </c>
      <c r="P22" s="5" t="str">
        <f t="shared" si="1"/>
        <v/>
      </c>
      <c r="Q22" s="5" t="str">
        <f t="shared" si="2"/>
        <v/>
      </c>
    </row>
    <row r="23" spans="1:17" x14ac:dyDescent="0.35">
      <c r="A23" t="s">
        <v>34</v>
      </c>
      <c r="B23">
        <v>22242.925999999999</v>
      </c>
      <c r="C23">
        <v>224.471</v>
      </c>
      <c r="D23">
        <v>2313</v>
      </c>
      <c r="E23">
        <v>518</v>
      </c>
      <c r="F23">
        <v>111.47</v>
      </c>
      <c r="G23">
        <v>132.84200000000001</v>
      </c>
      <c r="I23">
        <f t="shared" si="0"/>
        <v>172.68229956194122</v>
      </c>
      <c r="P23" s="5" t="str">
        <f t="shared" si="1"/>
        <v/>
      </c>
      <c r="Q23" s="5" t="str">
        <f t="shared" si="2"/>
        <v/>
      </c>
    </row>
    <row r="24" spans="1:17" x14ac:dyDescent="0.35">
      <c r="A24" t="s">
        <v>35</v>
      </c>
      <c r="B24">
        <v>35430.923000000003</v>
      </c>
      <c r="C24">
        <v>230.81</v>
      </c>
      <c r="D24">
        <v>1100</v>
      </c>
      <c r="E24">
        <v>1129</v>
      </c>
      <c r="F24">
        <v>87.108999999999995</v>
      </c>
      <c r="G24">
        <v>201.244</v>
      </c>
      <c r="I24">
        <f t="shared" si="0"/>
        <v>215.52059678833481</v>
      </c>
      <c r="P24" s="5" t="str">
        <f t="shared" si="1"/>
        <v/>
      </c>
      <c r="Q24" s="5" t="str">
        <f t="shared" si="2"/>
        <v/>
      </c>
    </row>
    <row r="25" spans="1:17" x14ac:dyDescent="0.35">
      <c r="A25" t="s">
        <v>36</v>
      </c>
      <c r="B25">
        <v>68239.869000000006</v>
      </c>
      <c r="C25">
        <v>350.387</v>
      </c>
      <c r="D25">
        <v>553</v>
      </c>
      <c r="E25">
        <v>454</v>
      </c>
      <c r="F25">
        <v>108.143</v>
      </c>
      <c r="G25" s="2">
        <v>255.62200000000001</v>
      </c>
      <c r="H25" s="2"/>
      <c r="I25" s="2">
        <f t="shared" si="0"/>
        <v>299.27683791767117</v>
      </c>
      <c r="J25" s="2"/>
      <c r="K25" s="2"/>
      <c r="L25" s="2"/>
      <c r="M25" s="2"/>
      <c r="N25" s="2"/>
      <c r="O25" s="2"/>
      <c r="P25" s="12" t="str">
        <f t="shared" si="1"/>
        <v>outlier</v>
      </c>
      <c r="Q25" s="5" t="str">
        <f t="shared" si="2"/>
        <v/>
      </c>
    </row>
    <row r="26" spans="1:17" x14ac:dyDescent="0.35">
      <c r="A26" t="s">
        <v>37</v>
      </c>
      <c r="B26">
        <v>52751.654999999999</v>
      </c>
      <c r="C26">
        <v>296.34399999999999</v>
      </c>
      <c r="D26">
        <v>1123</v>
      </c>
      <c r="E26">
        <v>980</v>
      </c>
      <c r="F26">
        <v>2.573</v>
      </c>
      <c r="G26">
        <v>215.726</v>
      </c>
      <c r="I26">
        <f t="shared" si="0"/>
        <v>252.84205691300645</v>
      </c>
      <c r="P26" s="5" t="str">
        <f t="shared" si="1"/>
        <v/>
      </c>
      <c r="Q26" s="5" t="str">
        <f t="shared" si="2"/>
        <v/>
      </c>
    </row>
    <row r="27" spans="1:17" x14ac:dyDescent="0.35">
      <c r="A27" t="s">
        <v>38</v>
      </c>
      <c r="B27">
        <v>43409.267</v>
      </c>
      <c r="C27">
        <v>263.64</v>
      </c>
      <c r="D27">
        <v>407</v>
      </c>
      <c r="E27">
        <v>314</v>
      </c>
      <c r="F27">
        <v>147.57300000000001</v>
      </c>
      <c r="G27">
        <v>209.20599999999999</v>
      </c>
      <c r="I27">
        <f t="shared" si="0"/>
        <v>234.85116529410703</v>
      </c>
      <c r="P27" s="5" t="str">
        <f t="shared" si="1"/>
        <v/>
      </c>
      <c r="Q27" s="5" t="str">
        <f t="shared" si="2"/>
        <v/>
      </c>
    </row>
    <row r="28" spans="1:17" x14ac:dyDescent="0.35">
      <c r="A28" t="s">
        <v>39</v>
      </c>
      <c r="B28">
        <v>39393.485000000001</v>
      </c>
      <c r="C28">
        <v>231.62899999999999</v>
      </c>
      <c r="D28">
        <v>151</v>
      </c>
      <c r="E28">
        <v>599</v>
      </c>
      <c r="F28">
        <v>155.57</v>
      </c>
      <c r="G28">
        <v>213.97</v>
      </c>
      <c r="I28">
        <f t="shared" si="0"/>
        <v>222.62447558613138</v>
      </c>
      <c r="P28" s="5" t="str">
        <f t="shared" si="1"/>
        <v/>
      </c>
      <c r="Q28" s="5" t="str">
        <f t="shared" si="2"/>
        <v/>
      </c>
    </row>
    <row r="29" spans="1:17" x14ac:dyDescent="0.35">
      <c r="A29" t="s">
        <v>40</v>
      </c>
      <c r="B29">
        <v>30153.333999999999</v>
      </c>
      <c r="C29">
        <v>195.922</v>
      </c>
      <c r="D29">
        <v>522.23699999999997</v>
      </c>
      <c r="E29">
        <v>471.84199999999998</v>
      </c>
      <c r="F29">
        <v>0</v>
      </c>
      <c r="G29">
        <v>195.922</v>
      </c>
      <c r="I29">
        <f t="shared" si="0"/>
        <v>195.922</v>
      </c>
      <c r="P29" s="5" t="str">
        <f t="shared" si="1"/>
        <v/>
      </c>
      <c r="Q29" s="5" t="str">
        <f t="shared" si="2"/>
        <v/>
      </c>
    </row>
    <row r="30" spans="1:17" x14ac:dyDescent="0.35">
      <c r="A30" t="s">
        <v>41</v>
      </c>
      <c r="B30">
        <v>15577.838</v>
      </c>
      <c r="C30">
        <v>144.364</v>
      </c>
      <c r="D30">
        <v>686.89099999999996</v>
      </c>
      <c r="E30">
        <v>102.61799999999999</v>
      </c>
      <c r="F30">
        <v>0</v>
      </c>
      <c r="G30">
        <v>137.37799999999999</v>
      </c>
      <c r="I30">
        <f t="shared" si="0"/>
        <v>140.82768759018944</v>
      </c>
      <c r="P30" s="5" t="str">
        <f t="shared" si="1"/>
        <v/>
      </c>
      <c r="Q30" s="5" t="str">
        <f t="shared" si="2"/>
        <v/>
      </c>
    </row>
    <row r="31" spans="1:17" x14ac:dyDescent="0.35">
      <c r="A31" t="s">
        <v>72</v>
      </c>
      <c r="B31">
        <v>54369.63</v>
      </c>
      <c r="C31">
        <v>302.04899999999998</v>
      </c>
      <c r="D31">
        <v>721</v>
      </c>
      <c r="E31">
        <v>1553</v>
      </c>
      <c r="F31">
        <v>24.391999999999999</v>
      </c>
      <c r="G31">
        <v>236.96299999999999</v>
      </c>
      <c r="I31">
        <f t="shared" si="0"/>
        <v>267.53399258225113</v>
      </c>
      <c r="P31" s="5" t="str">
        <f t="shared" si="1"/>
        <v/>
      </c>
      <c r="Q31" s="5" t="str">
        <f t="shared" si="2"/>
        <v/>
      </c>
    </row>
    <row r="32" spans="1:17" x14ac:dyDescent="0.35">
      <c r="A32" t="s">
        <v>73</v>
      </c>
      <c r="B32">
        <v>37083.197999999997</v>
      </c>
      <c r="C32">
        <v>239.309</v>
      </c>
      <c r="D32">
        <v>268</v>
      </c>
      <c r="E32">
        <v>1056</v>
      </c>
      <c r="F32">
        <v>82.331999999999994</v>
      </c>
      <c r="G32">
        <v>201.244</v>
      </c>
      <c r="I32">
        <f t="shared" si="0"/>
        <v>219.45272929722245</v>
      </c>
      <c r="P32" s="5" t="str">
        <f t="shared" si="1"/>
        <v/>
      </c>
      <c r="Q32" s="5" t="str">
        <f t="shared" si="2"/>
        <v/>
      </c>
    </row>
    <row r="33" spans="1:17" x14ac:dyDescent="0.35">
      <c r="A33" t="s">
        <v>74</v>
      </c>
      <c r="B33">
        <v>51432.976999999999</v>
      </c>
      <c r="C33">
        <v>299.71600000000001</v>
      </c>
      <c r="D33">
        <v>995</v>
      </c>
      <c r="E33">
        <v>780</v>
      </c>
      <c r="F33">
        <v>35.56</v>
      </c>
      <c r="G33">
        <v>227.643</v>
      </c>
      <c r="I33">
        <f t="shared" si="0"/>
        <v>261.20537779303089</v>
      </c>
      <c r="P33" s="5" t="str">
        <f t="shared" si="1"/>
        <v/>
      </c>
      <c r="Q33" s="5" t="str">
        <f t="shared" si="2"/>
        <v/>
      </c>
    </row>
    <row r="34" spans="1:17" x14ac:dyDescent="0.35">
      <c r="A34" t="s">
        <v>75</v>
      </c>
      <c r="B34">
        <v>50616.741999999998</v>
      </c>
      <c r="C34">
        <v>284.55900000000003</v>
      </c>
      <c r="D34">
        <v>657</v>
      </c>
      <c r="E34">
        <v>1146</v>
      </c>
      <c r="F34">
        <v>168.40100000000001</v>
      </c>
      <c r="G34">
        <v>222.87100000000001</v>
      </c>
      <c r="I34">
        <f t="shared" si="0"/>
        <v>251.83317670434133</v>
      </c>
      <c r="P34" s="5" t="str">
        <f t="shared" si="1"/>
        <v/>
      </c>
      <c r="Q34" s="5" t="str">
        <f t="shared" si="2"/>
        <v/>
      </c>
    </row>
    <row r="35" spans="1:17" x14ac:dyDescent="0.35">
      <c r="A35" t="s">
        <v>76</v>
      </c>
      <c r="B35">
        <v>34408.444000000003</v>
      </c>
      <c r="C35">
        <v>216.32499999999999</v>
      </c>
      <c r="D35">
        <v>1553</v>
      </c>
      <c r="E35">
        <v>1199</v>
      </c>
      <c r="F35">
        <v>173.37799999999999</v>
      </c>
      <c r="G35">
        <v>201.626</v>
      </c>
      <c r="I35">
        <f t="shared" si="0"/>
        <v>208.84622201514682</v>
      </c>
      <c r="P35" s="5" t="str">
        <f t="shared" si="1"/>
        <v/>
      </c>
      <c r="Q35" s="5" t="str">
        <f t="shared" si="2"/>
        <v/>
      </c>
    </row>
    <row r="36" spans="1:17" x14ac:dyDescent="0.35">
      <c r="A36" t="s">
        <v>77</v>
      </c>
      <c r="B36">
        <v>25191.197</v>
      </c>
      <c r="C36">
        <v>205.95400000000001</v>
      </c>
      <c r="D36">
        <v>1004</v>
      </c>
      <c r="E36">
        <v>0</v>
      </c>
      <c r="F36">
        <v>132.84</v>
      </c>
      <c r="G36">
        <v>170.25899999999999</v>
      </c>
      <c r="I36">
        <f t="shared" si="0"/>
        <v>187.25790259959658</v>
      </c>
      <c r="P36" s="5" t="str">
        <f t="shared" si="1"/>
        <v/>
      </c>
      <c r="Q36" s="5" t="str">
        <f t="shared" si="2"/>
        <v/>
      </c>
    </row>
    <row r="37" spans="1:17" x14ac:dyDescent="0.35">
      <c r="A37" t="s">
        <v>78</v>
      </c>
      <c r="B37">
        <v>40231.959000000003</v>
      </c>
      <c r="C37">
        <v>239.35499999999999</v>
      </c>
      <c r="D37">
        <v>1449</v>
      </c>
      <c r="E37">
        <v>364</v>
      </c>
      <c r="F37">
        <v>173.53700000000001</v>
      </c>
      <c r="G37">
        <v>216.15700000000001</v>
      </c>
      <c r="I37">
        <f t="shared" si="0"/>
        <v>227.46045532135912</v>
      </c>
      <c r="P37" s="5" t="str">
        <f t="shared" si="1"/>
        <v/>
      </c>
      <c r="Q37" s="5" t="str">
        <f t="shared" si="2"/>
        <v/>
      </c>
    </row>
    <row r="38" spans="1:17" x14ac:dyDescent="0.35">
      <c r="A38" t="s">
        <v>79</v>
      </c>
      <c r="B38">
        <v>15732.299000000001</v>
      </c>
      <c r="C38">
        <v>143.03299999999999</v>
      </c>
      <c r="D38">
        <v>435.91800000000001</v>
      </c>
      <c r="E38">
        <v>400.49200000000002</v>
      </c>
      <c r="F38">
        <v>90</v>
      </c>
      <c r="G38">
        <v>140.03899999999999</v>
      </c>
      <c r="I38">
        <f t="shared" si="0"/>
        <v>141.52808303301504</v>
      </c>
      <c r="P38" s="5" t="str">
        <f t="shared" si="1"/>
        <v/>
      </c>
      <c r="Q38" s="5" t="str">
        <f t="shared" si="2"/>
        <v/>
      </c>
    </row>
    <row r="39" spans="1:17" x14ac:dyDescent="0.35">
      <c r="A39" t="s">
        <v>80</v>
      </c>
      <c r="B39">
        <v>19485.63</v>
      </c>
      <c r="C39">
        <v>158.334</v>
      </c>
      <c r="D39">
        <v>146.19300000000001</v>
      </c>
      <c r="E39">
        <v>262.11599999999999</v>
      </c>
      <c r="F39">
        <v>90</v>
      </c>
      <c r="G39">
        <v>156.67099999999999</v>
      </c>
      <c r="I39">
        <f t="shared" si="0"/>
        <v>157.50030512351395</v>
      </c>
      <c r="P39" s="5" t="str">
        <f t="shared" si="1"/>
        <v/>
      </c>
      <c r="Q39" s="5" t="str">
        <f t="shared" si="2"/>
        <v/>
      </c>
    </row>
    <row r="40" spans="1:17" x14ac:dyDescent="0.35">
      <c r="A40" t="s">
        <v>81</v>
      </c>
      <c r="B40">
        <v>40213.370999999999</v>
      </c>
      <c r="C40">
        <v>232.179</v>
      </c>
      <c r="D40">
        <v>434.08800000000002</v>
      </c>
      <c r="E40">
        <v>183.78100000000001</v>
      </c>
      <c r="F40">
        <v>0</v>
      </c>
      <c r="G40">
        <v>220.53700000000001</v>
      </c>
      <c r="I40">
        <f t="shared" si="0"/>
        <v>226.28314149092063</v>
      </c>
      <c r="P40" s="5" t="str">
        <f t="shared" si="1"/>
        <v/>
      </c>
      <c r="Q40" s="5" t="str">
        <f t="shared" si="2"/>
        <v/>
      </c>
    </row>
    <row r="41" spans="1:17" x14ac:dyDescent="0.35">
      <c r="A41" t="s">
        <v>82</v>
      </c>
      <c r="B41">
        <v>44130.457000000002</v>
      </c>
      <c r="C41">
        <v>272.58699999999999</v>
      </c>
      <c r="D41">
        <v>0</v>
      </c>
      <c r="E41">
        <v>1321</v>
      </c>
      <c r="F41">
        <v>34.911999999999999</v>
      </c>
      <c r="G41">
        <v>221.227</v>
      </c>
      <c r="I41">
        <f t="shared" si="0"/>
        <v>245.56792186480709</v>
      </c>
      <c r="P41" s="5" t="str">
        <f t="shared" si="1"/>
        <v/>
      </c>
      <c r="Q41" s="5" t="str">
        <f t="shared" si="2"/>
        <v/>
      </c>
    </row>
    <row r="42" spans="1:17" x14ac:dyDescent="0.35">
      <c r="A42" t="s">
        <v>83</v>
      </c>
      <c r="B42">
        <v>36758.451999999997</v>
      </c>
      <c r="C42">
        <v>231.62299999999999</v>
      </c>
      <c r="D42">
        <v>762</v>
      </c>
      <c r="E42">
        <v>1076</v>
      </c>
      <c r="F42">
        <v>122.389</v>
      </c>
      <c r="G42">
        <v>206.50299999999999</v>
      </c>
      <c r="I42">
        <f t="shared" si="0"/>
        <v>218.70263914502721</v>
      </c>
      <c r="P42" s="5" t="str">
        <f t="shared" si="1"/>
        <v/>
      </c>
      <c r="Q42" s="5" t="str">
        <f t="shared" si="2"/>
        <v/>
      </c>
    </row>
    <row r="43" spans="1:17" x14ac:dyDescent="0.35">
      <c r="A43" t="s">
        <v>84</v>
      </c>
      <c r="B43">
        <v>27572.960999999999</v>
      </c>
      <c r="C43">
        <v>213.91900000000001</v>
      </c>
      <c r="D43">
        <v>1536</v>
      </c>
      <c r="E43">
        <v>1920</v>
      </c>
      <c r="F43">
        <v>57.768000000000001</v>
      </c>
      <c r="G43">
        <v>172.21199999999999</v>
      </c>
      <c r="I43">
        <f t="shared" si="0"/>
        <v>191.93597585653399</v>
      </c>
      <c r="P43" s="5" t="str">
        <f t="shared" si="1"/>
        <v/>
      </c>
      <c r="Q43" s="5" t="str">
        <f t="shared" si="2"/>
        <v/>
      </c>
    </row>
    <row r="44" spans="1:17" x14ac:dyDescent="0.35">
      <c r="A44" t="s">
        <v>85</v>
      </c>
      <c r="B44">
        <v>37234.671999999999</v>
      </c>
      <c r="C44">
        <v>251.75299999999999</v>
      </c>
      <c r="D44">
        <v>2083</v>
      </c>
      <c r="E44">
        <v>675</v>
      </c>
      <c r="F44">
        <v>57.738</v>
      </c>
      <c r="G44">
        <v>201.244</v>
      </c>
      <c r="I44">
        <f t="shared" si="0"/>
        <v>225.0861629065634</v>
      </c>
      <c r="P44" s="5" t="str">
        <f t="shared" si="1"/>
        <v/>
      </c>
      <c r="Q44" s="5" t="str">
        <f t="shared" si="2"/>
        <v/>
      </c>
    </row>
    <row r="45" spans="1:17" x14ac:dyDescent="0.35">
      <c r="A45" t="s">
        <v>86</v>
      </c>
      <c r="B45">
        <v>41279.222999999998</v>
      </c>
      <c r="C45">
        <v>252.102</v>
      </c>
      <c r="D45">
        <v>899</v>
      </c>
      <c r="E45">
        <v>1286</v>
      </c>
      <c r="F45">
        <v>82.265000000000001</v>
      </c>
      <c r="G45">
        <v>215.131</v>
      </c>
      <c r="I45">
        <f t="shared" si="0"/>
        <v>232.88399550419948</v>
      </c>
      <c r="P45" s="5" t="str">
        <f t="shared" si="1"/>
        <v/>
      </c>
      <c r="Q45" s="5" t="str">
        <f t="shared" si="2"/>
        <v/>
      </c>
    </row>
    <row r="46" spans="1:17" x14ac:dyDescent="0.35">
      <c r="A46" t="s">
        <v>87</v>
      </c>
      <c r="B46">
        <v>32229.493999999999</v>
      </c>
      <c r="C46">
        <v>203.905</v>
      </c>
      <c r="D46">
        <v>111.43300000000001</v>
      </c>
      <c r="E46">
        <v>176.13</v>
      </c>
      <c r="F46">
        <v>0</v>
      </c>
      <c r="G46">
        <v>201.244</v>
      </c>
      <c r="I46">
        <f t="shared" si="0"/>
        <v>202.57013062147144</v>
      </c>
      <c r="P46" s="5" t="str">
        <f t="shared" si="1"/>
        <v/>
      </c>
      <c r="Q46" s="5" t="str">
        <f t="shared" si="2"/>
        <v/>
      </c>
    </row>
    <row r="47" spans="1:17" x14ac:dyDescent="0.35">
      <c r="A47" t="s">
        <v>88</v>
      </c>
      <c r="B47">
        <v>19318.555</v>
      </c>
      <c r="C47">
        <v>157.33600000000001</v>
      </c>
      <c r="D47">
        <v>446.39600000000002</v>
      </c>
      <c r="E47">
        <v>361.90699999999998</v>
      </c>
      <c r="F47">
        <v>90</v>
      </c>
      <c r="G47">
        <v>156.33799999999999</v>
      </c>
      <c r="I47">
        <f t="shared" si="0"/>
        <v>156.83620617701769</v>
      </c>
      <c r="P47" s="5" t="str">
        <f t="shared" si="1"/>
        <v/>
      </c>
      <c r="Q47" s="5" t="str">
        <f t="shared" si="2"/>
        <v/>
      </c>
    </row>
    <row r="48" spans="1:17" x14ac:dyDescent="0.35">
      <c r="A48" t="s">
        <v>89</v>
      </c>
      <c r="B48">
        <v>33987.546999999999</v>
      </c>
      <c r="C48">
        <v>211.88800000000001</v>
      </c>
      <c r="D48">
        <v>237.16900000000001</v>
      </c>
      <c r="E48">
        <v>124.405</v>
      </c>
      <c r="F48">
        <v>0</v>
      </c>
      <c r="G48">
        <v>204.238</v>
      </c>
      <c r="I48">
        <f t="shared" si="0"/>
        <v>208.02783790637253</v>
      </c>
      <c r="P48" s="5" t="str">
        <f t="shared" si="1"/>
        <v/>
      </c>
      <c r="Q48" s="5" t="str">
        <f t="shared" si="2"/>
        <v/>
      </c>
    </row>
    <row r="49" spans="1:17" x14ac:dyDescent="0.35">
      <c r="A49" t="s">
        <v>93</v>
      </c>
      <c r="B49">
        <v>13494.264999999999</v>
      </c>
      <c r="C49">
        <v>144.137</v>
      </c>
      <c r="D49">
        <v>143</v>
      </c>
      <c r="E49">
        <v>643</v>
      </c>
      <c r="F49">
        <v>130.601</v>
      </c>
      <c r="G49">
        <v>124.358</v>
      </c>
      <c r="I49">
        <f t="shared" si="0"/>
        <v>133.88274364532572</v>
      </c>
      <c r="P49" s="5" t="str">
        <f t="shared" si="1"/>
        <v/>
      </c>
      <c r="Q49" s="5" t="str">
        <f t="shared" si="2"/>
        <v/>
      </c>
    </row>
    <row r="50" spans="1:17" x14ac:dyDescent="0.35">
      <c r="A50" t="s">
        <v>94</v>
      </c>
      <c r="B50">
        <v>40580.273000000001</v>
      </c>
      <c r="C50">
        <v>257.92599999999999</v>
      </c>
      <c r="D50">
        <v>2089</v>
      </c>
      <c r="E50">
        <v>500</v>
      </c>
      <c r="F50">
        <v>106.098</v>
      </c>
      <c r="G50">
        <v>205.29300000000001</v>
      </c>
      <c r="I50">
        <f t="shared" si="0"/>
        <v>230.109544169728</v>
      </c>
      <c r="P50" s="5" t="str">
        <f t="shared" si="1"/>
        <v/>
      </c>
      <c r="Q50" s="5" t="str">
        <f t="shared" si="2"/>
        <v/>
      </c>
    </row>
  </sheetData>
  <mergeCells count="1">
    <mergeCell ref="K10:L10"/>
  </mergeCell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1C172-C1BC-4304-9BD1-5461A8932074}">
  <sheetPr>
    <tabColor rgb="FFFF0000"/>
  </sheetPr>
  <dimension ref="A1:Q14"/>
  <sheetViews>
    <sheetView workbookViewId="0">
      <selection activeCell="K11" sqref="K11"/>
    </sheetView>
  </sheetViews>
  <sheetFormatPr baseColWidth="10" defaultRowHeight="14.5" x14ac:dyDescent="0.35"/>
  <cols>
    <col min="1" max="7" width="10.7265625" bestFit="1" customWidth="1"/>
    <col min="14" max="15" width="11.26953125" bestFit="1" customWidth="1"/>
  </cols>
  <sheetData>
    <row r="1" spans="1:17" x14ac:dyDescent="0.3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</row>
    <row r="2" spans="1:17" ht="29" x14ac:dyDescent="0.3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I2" t="s">
        <v>90</v>
      </c>
      <c r="N2" s="5" t="s">
        <v>174</v>
      </c>
      <c r="O2" s="5" t="s">
        <v>175</v>
      </c>
      <c r="P2" s="5" t="s">
        <v>176</v>
      </c>
      <c r="Q2" s="5" t="s">
        <v>177</v>
      </c>
    </row>
    <row r="3" spans="1:17" x14ac:dyDescent="0.35">
      <c r="A3" t="s">
        <v>14</v>
      </c>
      <c r="B3">
        <v>56998.133999999998</v>
      </c>
      <c r="C3">
        <v>274.09100000000001</v>
      </c>
      <c r="D3">
        <v>451.053</v>
      </c>
      <c r="E3">
        <v>430.42899999999997</v>
      </c>
      <c r="F3">
        <v>0</v>
      </c>
      <c r="G3">
        <v>264.77699999999999</v>
      </c>
      <c r="I3">
        <f>GEOMEAN(C3,G3)</f>
        <v>269.39375031169521</v>
      </c>
      <c r="N3" s="5">
        <f>K5-2*L5</f>
        <v>121.50514864657129</v>
      </c>
      <c r="O3" s="14">
        <f>K5+2*L5</f>
        <v>484.37234745367726</v>
      </c>
      <c r="P3" s="5" t="str">
        <f>IF(I3&gt;$O$3,"outlier","")</f>
        <v/>
      </c>
      <c r="Q3" s="5" t="str">
        <f>IF(I3&lt;$N$3,"outlier","")</f>
        <v/>
      </c>
    </row>
    <row r="4" spans="1:17" x14ac:dyDescent="0.35">
      <c r="A4" t="s">
        <v>15</v>
      </c>
      <c r="B4">
        <v>50982.095000000001</v>
      </c>
      <c r="C4">
        <v>258.125</v>
      </c>
      <c r="D4">
        <v>202.24199999999999</v>
      </c>
      <c r="E4">
        <v>377.20800000000003</v>
      </c>
      <c r="F4">
        <v>0</v>
      </c>
      <c r="G4">
        <v>251.47200000000001</v>
      </c>
      <c r="I4">
        <f>GEOMEAN(C4,G4)</f>
        <v>254.77678465668728</v>
      </c>
      <c r="K4" t="s">
        <v>91</v>
      </c>
      <c r="L4" t="s">
        <v>92</v>
      </c>
      <c r="N4" s="4"/>
      <c r="O4" s="4"/>
      <c r="P4" s="5" t="str">
        <f t="shared" ref="P4:P7" si="0">IF(I4&gt;$O$3,"outlier","")</f>
        <v/>
      </c>
      <c r="Q4" s="5" t="str">
        <f t="shared" ref="Q4:Q7" si="1">IF(I4&lt;$N$3,"outlier","")</f>
        <v/>
      </c>
    </row>
    <row r="5" spans="1:17" x14ac:dyDescent="0.35">
      <c r="A5" t="s">
        <v>16</v>
      </c>
      <c r="B5">
        <v>63092.178999999996</v>
      </c>
      <c r="C5">
        <v>298.62599999999998</v>
      </c>
      <c r="D5">
        <v>768</v>
      </c>
      <c r="E5">
        <v>1021</v>
      </c>
      <c r="F5">
        <v>160.071</v>
      </c>
      <c r="G5">
        <v>275.39299999999997</v>
      </c>
      <c r="I5">
        <f>GEOMEAN(C5,G5)</f>
        <v>286.77431896527969</v>
      </c>
      <c r="K5">
        <f>GEOMEAN(I3:I7)</f>
        <v>302.93874805012427</v>
      </c>
      <c r="L5">
        <f>STDEV(I3:I7)</f>
        <v>90.716799701776495</v>
      </c>
      <c r="N5" s="9"/>
      <c r="O5" s="9"/>
      <c r="P5" s="5" t="str">
        <f t="shared" si="0"/>
        <v/>
      </c>
      <c r="Q5" s="5" t="str">
        <f t="shared" si="1"/>
        <v/>
      </c>
    </row>
    <row r="6" spans="1:17" x14ac:dyDescent="0.35">
      <c r="A6" t="s">
        <v>17</v>
      </c>
      <c r="B6">
        <v>56597.928</v>
      </c>
      <c r="C6">
        <v>305.79599999999999</v>
      </c>
      <c r="D6">
        <v>1521</v>
      </c>
      <c r="E6">
        <v>803</v>
      </c>
      <c r="F6">
        <v>91.495999999999995</v>
      </c>
      <c r="G6">
        <v>246.07400000000001</v>
      </c>
      <c r="I6">
        <f>GEOMEAN(C6,G6)</f>
        <v>274.31449998860796</v>
      </c>
      <c r="N6" s="4"/>
      <c r="O6" s="4"/>
      <c r="P6" s="5" t="str">
        <f t="shared" si="0"/>
        <v/>
      </c>
      <c r="Q6" s="5" t="str">
        <f t="shared" si="1"/>
        <v/>
      </c>
    </row>
    <row r="7" spans="1:17" x14ac:dyDescent="0.35">
      <c r="A7" t="s">
        <v>18</v>
      </c>
      <c r="B7">
        <v>171755.204</v>
      </c>
      <c r="C7">
        <v>540.18799999999999</v>
      </c>
      <c r="D7">
        <v>599</v>
      </c>
      <c r="E7">
        <v>1056</v>
      </c>
      <c r="F7">
        <v>27.306999999999999</v>
      </c>
      <c r="G7">
        <v>413.36200000000002</v>
      </c>
      <c r="I7" s="2">
        <f>GEOMEAN(C7,G7)</f>
        <v>472.53909050574856</v>
      </c>
      <c r="P7" s="5" t="str">
        <f t="shared" si="0"/>
        <v/>
      </c>
      <c r="Q7" s="5" t="str">
        <f t="shared" si="1"/>
        <v/>
      </c>
    </row>
    <row r="8" spans="1:17" x14ac:dyDescent="0.35">
      <c r="P8" s="5"/>
      <c r="Q8" s="5"/>
    </row>
    <row r="9" spans="1:17" x14ac:dyDescent="0.35">
      <c r="H9" s="42" t="s">
        <v>181</v>
      </c>
      <c r="I9" s="42"/>
      <c r="P9" s="5"/>
      <c r="Q9" s="5"/>
    </row>
    <row r="10" spans="1:17" x14ac:dyDescent="0.35">
      <c r="H10" s="42"/>
      <c r="I10" s="42"/>
      <c r="P10" s="5"/>
      <c r="Q10" s="5"/>
    </row>
    <row r="11" spans="1:17" x14ac:dyDescent="0.35">
      <c r="H11" s="42"/>
      <c r="I11" s="42"/>
      <c r="P11" s="5"/>
      <c r="Q11" s="5"/>
    </row>
    <row r="12" spans="1:17" x14ac:dyDescent="0.35">
      <c r="H12" s="42"/>
      <c r="I12" s="42"/>
      <c r="P12" s="5"/>
      <c r="Q12" s="5"/>
    </row>
    <row r="13" spans="1:17" ht="95.5" customHeight="1" x14ac:dyDescent="0.35">
      <c r="H13" s="42"/>
      <c r="I13" s="42"/>
      <c r="P13" s="5"/>
      <c r="Q13" s="5"/>
    </row>
    <row r="14" spans="1:17" x14ac:dyDescent="0.35">
      <c r="P14" s="5"/>
      <c r="Q14" s="5"/>
    </row>
  </sheetData>
  <mergeCells count="1">
    <mergeCell ref="H9:I13"/>
  </mergeCells>
  <pageMargins left="0.7" right="0.7" top="0.75" bottom="0.75" header="0.3" footer="0.3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H M I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Y e b b O a 0 A A A D 3 A A A A E g A A A E N v b m Z p Z y 9 Q Y W N r Y W d l L n h t b I S P s Q 6 C M B i E d x P f g X S n L U U X 8 l M G 4 y a J C Y l x b a C R R m g N L Z Z 3 c / C R f A U h i r o 5 3 t 2 X 3 N 3 j d o d s a J v g K j u r j E 5 R h C k K r B O 6 E o 3 R M k X a o I w v F 7 A X 5 V m c Z D D S 2 i a D r V J U O 3 d J C P H e Y x 9 j 0 5 0 I o z Q i x 3 x X l L V s B f r A 6 j 8 c K j 3 V l h J x O L z W c I Y j u s b x i m E K Z D Y h V / o L s H H w l P 6 Y s O k b 1 3 e S S x t u C y C z B P L + w J 8 A A A D / / w M A U E s D B B Q A A g A I A A A A I Q A l R 4 z 9 g g M A A B R d A A A T A A A A R m 9 y b X V s Y X M v U 2 V j d G l v b j E u b e z c z 0 / i Q B Q H 8 D u J / 8 O k X i D b E g G 7 D W s 4 L L h u T H B 1 F b 0 s G 1 P o U y b p D z I d z L r G / 3 0 H s V A E d A + + 8 h K f F 3 D a O K / 9 T J n m 6 9 A U h l o m s b i Y v d Y O S q V 0 5 C s I x A 0 o 0 N d R 8 j W 8 v R 6 P 9 k V L h K B 3 S s L 8 n C p 5 C 7 F p 6 a R 3 1 c N k O I k g 1 u U j G U K 1 k 8 T a / J K W r c 6 X / m U K K u 0 f x 5 H f z / Z K p + 9 0 o v w g 6 a c w 1 h K i g Y I + x K l / n w h I t T + Q o Q z 8 o H 9 8 U q / t N f e 8 6 7 2 g / 6 K W 6 j C 9 s y r 2 r 0 M I Z S Q 1 q J Z l W 7 b o J O E k i t O W Z 4 t v 8 T A J Z H z b q t X d u i 1 + T h I N F / o + h N b i b f V H E s P v i j 0 7 p l 2 r 4 0 c D 6 S u h 5 T i x z M H 1 / I H Z q a f 8 O L 1 J V D T 7 6 7 3 7 M a T l 2 Q m w H x 6 s W W v N 9 K 7 N F q H h j 3 6 0 R d Z e 3 9 D e 2 N C + v 6 H d 3 d D + e U O 7 t 9 T + W N k p y X j t Y W 7 i d g l x u 8 y N z e 0 R 4 v a Y G 5 u 7 S Y i 7 y d y 4 3 O d n J 8 d k v K f F M D g u e B B B d E 5 G / K k a J s c n b 5 M i b z P 5 + 5 P v W k t z 5 y D 9 Z N G Z y U 0 1 b F 6 A u U P K 3 G F z r I / 2 b r v 7 H U I i 2 c u i G A Z H B 3 c p g X P 8 g g / u U Q L n A A Y f v E k J n C M Y b H A I t E 9 H f F o N k y O T q 3 E k 6 Z B P q 2 F y Z H I q w V u + H E Y v A L 1 N C 5 2 z N 8 Q c J j v P V N K 3 f D 3 s X o i 7 Q 8 y d M z g E 9 6 P s L H d G c u s Z 3 M t i G B w d 3 K U E z h k c P r h H C Z w z O H z w J i V w z u C w w b e e w a 1 U w + T I 5 F v P 4 F a q Y X J k 8 u 1 n c K v l M H o B 6 G 1 a 6 J z B o W Q x y + d 5 + x n c a j 3 s X o i 7 Q 8 y d M z j M f 7 S c d b t 0 1 s E 9 F 8 P g 6 O A u J X D O 4 P D B P U r g n M H h g z c p g X M G h w 1 O Z x 1 c V g 2 T I 5 P T W Q e X V c P k i H H M 9 C Q T y u D m 5 T A 6 8 n V O a B 3 c v B x G R 1 0 P 9 X S e C a 2 D m 9 f D 7 o W 4 O 8 T c O Y P D / / 7 x a F + U 6 x W L n w b 2 s d R d a u q c x h W g 7 l F T 5 0 i u k C d M E G P n m b 2 I b z Y Q m t r 5 Y R M F 3 9 E 1 + I 7 u A 8 7 t D Z 7 b P 9 x n / L v c 0 p 3 G c K j k H Q h H X J 5 d z U d B s n 4 Y O I E c U n o Q y Z U f J k o o g G g c + n 9 N r Y t h c Q 6 m a Q h m j w l k w 8 G q T j u 1 7 O d t K t u p Z x D s / F D J j Y 7 c g M i N g R x 7 T n q O + / h K i b U N N a 4 7 G n u 2 W s q 8 1 t 6 o u v F q n / X / 7 9 N 0 Z J 3 I O O u 3 / k a / S 8 f a M y N W D J + G b / D W F b q 2 y s U F O 7 9 A 4 k k 0 A L X u 0 n z e s n z x L J d w 8 A 8 A A P / / A w B Q S w E C L Q A U A A Y A C A A A A C E A K t 2 q Q N I A A A A 3 A Q A A E w A A A A A A A A A A A A A A A A A A A A A A W 0 N v b n R l b n R f V H l w Z X N d L n h t b F B L A Q I t A B Q A A g A I A A A A I Q B h 5 t s 5 r Q A A A P c A A A A S A A A A A A A A A A A A A A A A A A s D A A B D b 2 5 m a W c v U G F j a 2 F n Z S 5 4 b W x Q S w E C L Q A U A A I A C A A A A C E A J U e M / Y I D A A A U X Q A A E w A A A A A A A A A A A A A A A A D o A w A A R m 9 y b X V s Y X M v U 2 V j d G l v b j E u b V B L B Q Y A A A A A A w A D A M I A A A C b B w A A A A A R A Q A A 7 7 u / P D 9 4 b W w g d m V y c 2 l v b j 0 i M S 4 w I i B z d G F u Z G F s b 2 5 l P S J u b y I / P g 0 K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i v I B A A A A A A B o 8 g E A 7 7 u / P D 9 4 b W w g d m V y c 2 l v b j 0 i M S 4 w I i B z d G F u Z G F s b 2 5 l P S J u b y I / P g 0 K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2 Z l c m V 0 X 2 1 v Q W x n X 3 B o N D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E t M T A t M T R U M T M 6 N T Q 6 M j k u M z g w M j c 1 M V o i L z 4 8 R W 5 0 c n k g V H l w Z T 0 i R m l s b E N v b H V t b l R 5 c G V z I i B W Y W x 1 Z T 0 i c 0 J n W U d C Z 1 l H Q m c 9 P S I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2 V h M m E x M z N i L T R j Z W U t N D E 4 Z i 0 4 Z G U z L W E y O W I x Z D M 0 M j Y y N S I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m Z X J l d F 9 t b 0 F s Z 1 9 w a D Q v Q X V 0 b 1 J l b W 9 2 Z W R D b 2 x 1 b W 5 z M S 5 7 Q 2 9 s d W 1 u M S w w f S Z x d W 9 0 O y w m c X V v d D t T Z W N 0 a W 9 u M S 9 m Z X J l d F 9 t b 0 F s Z 1 9 w a D Q v Q X V 0 b 1 J l b W 9 2 Z W R D b 2 x 1 b W 5 z M S 5 7 Q 2 9 s d W 1 u M i w x f S Z x d W 9 0 O y w m c X V v d D t T Z W N 0 a W 9 u M S 9 m Z X J l d F 9 t b 0 F s Z 1 9 w a D Q v Q X V 0 b 1 J l b W 9 2 Z W R D b 2 x 1 b W 5 z M S 5 7 Q 2 9 s d W 1 u M y w y f S Z x d W 9 0 O y w m c X V v d D t T Z W N 0 a W 9 u M S 9 m Z X J l d F 9 t b 0 F s Z 1 9 w a D Q v Q X V 0 b 1 J l b W 9 2 Z W R D b 2 x 1 b W 5 z M S 5 7 Q 2 9 s d W 1 u N C w z f S Z x d W 9 0 O y w m c X V v d D t T Z W N 0 a W 9 u M S 9 m Z X J l d F 9 t b 0 F s Z 1 9 w a D Q v Q X V 0 b 1 J l b W 9 2 Z W R D b 2 x 1 b W 5 z M S 5 7 Q 2 9 s d W 1 u N S w 0 f S Z x d W 9 0 O y w m c X V v d D t T Z W N 0 a W 9 u M S 9 m Z X J l d F 9 t b 0 F s Z 1 9 w a D Q v Q X V 0 b 1 J l b W 9 2 Z W R D b 2 x 1 b W 5 z M S 5 7 Q 2 9 s d W 1 u N i w 1 f S Z x d W 9 0 O y w m c X V v d D t T Z W N 0 a W 9 u M S 9 m Z X J l d F 9 t b 0 F s Z 1 9 w a D Q v Q X V 0 b 1 J l b W 9 2 Z W R D b 2 x 1 b W 5 z M S 5 7 Q 2 9 s d W 1 u N y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m Z X J l d F 9 t b 0 F s Z 1 9 w a D Q v Q X V 0 b 1 J l b W 9 2 Z W R D b 2 x 1 b W 5 z M S 5 7 Q 2 9 s d W 1 u M S w w f S Z x d W 9 0 O y w m c X V v d D t T Z W N 0 a W 9 u M S 9 m Z X J l d F 9 t b 0 F s Z 1 9 w a D Q v Q X V 0 b 1 J l b W 9 2 Z W R D b 2 x 1 b W 5 z M S 5 7 Q 2 9 s d W 1 u M i w x f S Z x d W 9 0 O y w m c X V v d D t T Z W N 0 a W 9 u M S 9 m Z X J l d F 9 t b 0 F s Z 1 9 w a D Q v Q X V 0 b 1 J l b W 9 2 Z W R D b 2 x 1 b W 5 z M S 5 7 Q 2 9 s d W 1 u M y w y f S Z x d W 9 0 O y w m c X V v d D t T Z W N 0 a W 9 u M S 9 m Z X J l d F 9 t b 0 F s Z 1 9 w a D Q v Q X V 0 b 1 J l b W 9 2 Z W R D b 2 x 1 b W 5 z M S 5 7 Q 2 9 s d W 1 u N C w z f S Z x d W 9 0 O y w m c X V v d D t T Z W N 0 a W 9 u M S 9 m Z X J l d F 9 t b 0 F s Z 1 9 w a D Q v Q X V 0 b 1 J l b W 9 2 Z W R D b 2 x 1 b W 5 z M S 5 7 Q 2 9 s d W 1 u N S w 0 f S Z x d W 9 0 O y w m c X V v d D t T Z W N 0 a W 9 u M S 9 m Z X J l d F 9 t b 0 F s Z 1 9 w a D Q v Q X V 0 b 1 J l b W 9 2 Z W R D b 2 x 1 b W 5 z M S 5 7 Q 2 9 s d W 1 u N i w 1 f S Z x d W 9 0 O y w m c X V v d D t T Z W N 0 a W 9 u M S 9 m Z X J l d F 9 t b 0 F s Z 1 9 w a D Q v Q X V 0 b 1 J l b W 9 2 Z W R D b 2 x 1 b W 5 z M S 5 7 Q 2 9 s d W 1 u N y w 2 f S Z x d W 9 0 O 1 0 s J n F 1 b 3 Q 7 U m V s Y X R p b 2 5 z a G l w S W 5 m b y Z x d W 9 0 O z p b X X 0 i L z 4 8 R W 5 0 c n k g V H l w Z T 0 i U m V z d W x 0 V H l w Z S I g V m F s d W U 9 I n N F e G N l c H R p b 2 4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2 Z l c m V 0 X 2 1 v Q W x n X 3 B o N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E t M T A t M T R U M T M 6 N T Q 6 M j k u N T A z O D g 0 M 1 o i L z 4 8 R W 5 0 c n k g V H l w Z T 0 i R m l s b E N v b H V t b l R 5 c G V z I i B W Y W x 1 Z T 0 i c 0 J n W U d C Z 1 l H Q m c 9 P S I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2 U 5 N m E y N 2 U y L T Y 3 O D g t N D F m N i 1 h O T I 0 L T A 0 M 2 Z l N z Z h Z T g 2 Y y I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m Z X J l d F 9 t b 0 F s Z 1 9 w a D U v Q X V 0 b 1 J l b W 9 2 Z W R D b 2 x 1 b W 5 z M S 5 7 Q 2 9 s d W 1 u M S w w f S Z x d W 9 0 O y w m c X V v d D t T Z W N 0 a W 9 u M S 9 m Z X J l d F 9 t b 0 F s Z 1 9 w a D U v Q X V 0 b 1 J l b W 9 2 Z W R D b 2 x 1 b W 5 z M S 5 7 Q 2 9 s d W 1 u M i w x f S Z x d W 9 0 O y w m c X V v d D t T Z W N 0 a W 9 u M S 9 m Z X J l d F 9 t b 0 F s Z 1 9 w a D U v Q X V 0 b 1 J l b W 9 2 Z W R D b 2 x 1 b W 5 z M S 5 7 Q 2 9 s d W 1 u M y w y f S Z x d W 9 0 O y w m c X V v d D t T Z W N 0 a W 9 u M S 9 m Z X J l d F 9 t b 0 F s Z 1 9 w a D U v Q X V 0 b 1 J l b W 9 2 Z W R D b 2 x 1 b W 5 z M S 5 7 Q 2 9 s d W 1 u N C w z f S Z x d W 9 0 O y w m c X V v d D t T Z W N 0 a W 9 u M S 9 m Z X J l d F 9 t b 0 F s Z 1 9 w a D U v Q X V 0 b 1 J l b W 9 2 Z W R D b 2 x 1 b W 5 z M S 5 7 Q 2 9 s d W 1 u N S w 0 f S Z x d W 9 0 O y w m c X V v d D t T Z W N 0 a W 9 u M S 9 m Z X J l d F 9 t b 0 F s Z 1 9 w a D U v Q X V 0 b 1 J l b W 9 2 Z W R D b 2 x 1 b W 5 z M S 5 7 Q 2 9 s d W 1 u N i w 1 f S Z x d W 9 0 O y w m c X V v d D t T Z W N 0 a W 9 u M S 9 m Z X J l d F 9 t b 0 F s Z 1 9 w a D U v Q X V 0 b 1 J l b W 9 2 Z W R D b 2 x 1 b W 5 z M S 5 7 Q 2 9 s d W 1 u N y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m Z X J l d F 9 t b 0 F s Z 1 9 w a D U v Q X V 0 b 1 J l b W 9 2 Z W R D b 2 x 1 b W 5 z M S 5 7 Q 2 9 s d W 1 u M S w w f S Z x d W 9 0 O y w m c X V v d D t T Z W N 0 a W 9 u M S 9 m Z X J l d F 9 t b 0 F s Z 1 9 w a D U v Q X V 0 b 1 J l b W 9 2 Z W R D b 2 x 1 b W 5 z M S 5 7 Q 2 9 s d W 1 u M i w x f S Z x d W 9 0 O y w m c X V v d D t T Z W N 0 a W 9 u M S 9 m Z X J l d F 9 t b 0 F s Z 1 9 w a D U v Q X V 0 b 1 J l b W 9 2 Z W R D b 2 x 1 b W 5 z M S 5 7 Q 2 9 s d W 1 u M y w y f S Z x d W 9 0 O y w m c X V v d D t T Z W N 0 a W 9 u M S 9 m Z X J l d F 9 t b 0 F s Z 1 9 w a D U v Q X V 0 b 1 J l b W 9 2 Z W R D b 2 x 1 b W 5 z M S 5 7 Q 2 9 s d W 1 u N C w z f S Z x d W 9 0 O y w m c X V v d D t T Z W N 0 a W 9 u M S 9 m Z X J l d F 9 t b 0 F s Z 1 9 w a D U v Q X V 0 b 1 J l b W 9 2 Z W R D b 2 x 1 b W 5 z M S 5 7 Q 2 9 s d W 1 u N S w 0 f S Z x d W 9 0 O y w m c X V v d D t T Z W N 0 a W 9 u M S 9 m Z X J l d F 9 t b 0 F s Z 1 9 w a D U v Q X V 0 b 1 J l b W 9 2 Z W R D b 2 x 1 b W 5 z M S 5 7 Q 2 9 s d W 1 u N i w 1 f S Z x d W 9 0 O y w m c X V v d D t T Z W N 0 a W 9 u M S 9 m Z X J l d F 9 t b 0 F s Z 1 9 w a D U v Q X V 0 b 1 J l b W 9 2 Z W R D b 2 x 1 b W 5 z M S 5 7 Q 2 9 s d W 1 u N y w 2 f S Z x d W 9 0 O 1 0 s J n F 1 b 3 Q 7 U m V s Y X R p b 2 5 z a G l w S W 5 m b y Z x d W 9 0 O z p b X X 0 i L z 4 8 R W 5 0 c n k g V H l w Z T 0 i U m V z d W x 0 V H l w Z S I g V m F s d W U 9 I n N F e G N l c H R p b 2 4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2 Z l c m V 0 X 2 1 v Q W x n X 3 B o N z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E t M T A t M T R U M T M 6 N T Q 6 M j k u N j M z M z k 4 M l o i L z 4 8 R W 5 0 c n k g V H l w Z T 0 i R m l s b E N v b H V t b l R 5 c G V z I i B W Y W x 1 Z T 0 i c 0 J n W U d C Z 1 l H Q m c 9 P S I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2 Y 3 Y m E y Y W Q 0 L T Q w M D Q t N G U x M S 0 4 Z W U 5 L T R i Y j M w Y m E x M z g 2 N C I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m Z X J l d F 9 t b 0 F s Z 1 9 w a D c v Q X V 0 b 1 J l b W 9 2 Z W R D b 2 x 1 b W 5 z M S 5 7 Q 2 9 s d W 1 u M S w w f S Z x d W 9 0 O y w m c X V v d D t T Z W N 0 a W 9 u M S 9 m Z X J l d F 9 t b 0 F s Z 1 9 w a D c v Q X V 0 b 1 J l b W 9 2 Z W R D b 2 x 1 b W 5 z M S 5 7 Q 2 9 s d W 1 u M i w x f S Z x d W 9 0 O y w m c X V v d D t T Z W N 0 a W 9 u M S 9 m Z X J l d F 9 t b 0 F s Z 1 9 w a D c v Q X V 0 b 1 J l b W 9 2 Z W R D b 2 x 1 b W 5 z M S 5 7 Q 2 9 s d W 1 u M y w y f S Z x d W 9 0 O y w m c X V v d D t T Z W N 0 a W 9 u M S 9 m Z X J l d F 9 t b 0 F s Z 1 9 w a D c v Q X V 0 b 1 J l b W 9 2 Z W R D b 2 x 1 b W 5 z M S 5 7 Q 2 9 s d W 1 u N C w z f S Z x d W 9 0 O y w m c X V v d D t T Z W N 0 a W 9 u M S 9 m Z X J l d F 9 t b 0 F s Z 1 9 w a D c v Q X V 0 b 1 J l b W 9 2 Z W R D b 2 x 1 b W 5 z M S 5 7 Q 2 9 s d W 1 u N S w 0 f S Z x d W 9 0 O y w m c X V v d D t T Z W N 0 a W 9 u M S 9 m Z X J l d F 9 t b 0 F s Z 1 9 w a D c v Q X V 0 b 1 J l b W 9 2 Z W R D b 2 x 1 b W 5 z M S 5 7 Q 2 9 s d W 1 u N i w 1 f S Z x d W 9 0 O y w m c X V v d D t T Z W N 0 a W 9 u M S 9 m Z X J l d F 9 t b 0 F s Z 1 9 w a D c v Q X V 0 b 1 J l b W 9 2 Z W R D b 2 x 1 b W 5 z M S 5 7 Q 2 9 s d W 1 u N y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m Z X J l d F 9 t b 0 F s Z 1 9 w a D c v Q X V 0 b 1 J l b W 9 2 Z W R D b 2 x 1 b W 5 z M S 5 7 Q 2 9 s d W 1 u M S w w f S Z x d W 9 0 O y w m c X V v d D t T Z W N 0 a W 9 u M S 9 m Z X J l d F 9 t b 0 F s Z 1 9 w a D c v Q X V 0 b 1 J l b W 9 2 Z W R D b 2 x 1 b W 5 z M S 5 7 Q 2 9 s d W 1 u M i w x f S Z x d W 9 0 O y w m c X V v d D t T Z W N 0 a W 9 u M S 9 m Z X J l d F 9 t b 0 F s Z 1 9 w a D c v Q X V 0 b 1 J l b W 9 2 Z W R D b 2 x 1 b W 5 z M S 5 7 Q 2 9 s d W 1 u M y w y f S Z x d W 9 0 O y w m c X V v d D t T Z W N 0 a W 9 u M S 9 m Z X J l d F 9 t b 0 F s Z 1 9 w a D c v Q X V 0 b 1 J l b W 9 2 Z W R D b 2 x 1 b W 5 z M S 5 7 Q 2 9 s d W 1 u N C w z f S Z x d W 9 0 O y w m c X V v d D t T Z W N 0 a W 9 u M S 9 m Z X J l d F 9 t b 0 F s Z 1 9 w a D c v Q X V 0 b 1 J l b W 9 2 Z W R D b 2 x 1 b W 5 z M S 5 7 Q 2 9 s d W 1 u N S w 0 f S Z x d W 9 0 O y w m c X V v d D t T Z W N 0 a W 9 u M S 9 m Z X J l d F 9 t b 0 F s Z 1 9 w a D c v Q X V 0 b 1 J l b W 9 2 Z W R D b 2 x 1 b W 5 z M S 5 7 Q 2 9 s d W 1 u N i w 1 f S Z x d W 9 0 O y w m c X V v d D t T Z W N 0 a W 9 u M S 9 m Z X J l d F 9 t b 0 F s Z 1 9 w a D c v Q X V 0 b 1 J l b W 9 2 Z W R D b 2 x 1 b W 5 z M S 5 7 Q 2 9 s d W 1 u N y w 2 f S Z x d W 9 0 O 1 0 s J n F 1 b 3 Q 7 U m V s Y X R p b 2 5 z a G l w S W 5 m b y Z x d W 9 0 O z p b X X 0 i L z 4 8 R W 5 0 c n k g V H l w Z T 0 i U m V z d W x 0 V H l w Z S I g V m F s d W U 9 I n N F e G N l c H R p b 2 4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2 Z l c m V 0 X 2 1 v Q W x n X 3 B o O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z M i I v P j x F b n R y e S B U e X B l P S J G a W x s R W 5 h Y m x l Z C I g V m F s d W U 9 I m w x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x L T E w L T E 0 V D E z O j U 0 O j I 5 L j c 3 M T A y N T J a I i 8 + P E V u d H J 5 I F R 5 c G U 9 I k Z p b G x D b 2 x 1 b W 5 U e X B l c y I g V m F s d W U 9 I n N C Z 1 l H Q m d Z R 0 J n P T 0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N i O T Y x Y j R h M y 0 0 M m M y L T R l M T k t Y m M 2 Y S 1 k M T M w O T c 2 N m Y w M W Q i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m V y Z X R f b W 9 B b G d f c G g 5 L 0 F 1 d G 9 S Z W 1 v d m V k Q 2 9 s d W 1 u c z E u e 0 N v b H V t b j E s M H 0 m c X V v d D s s J n F 1 b 3 Q 7 U 2 V j d G l v b j E v Z m V y Z X R f b W 9 B b G d f c G g 5 L 0 F 1 d G 9 S Z W 1 v d m V k Q 2 9 s d W 1 u c z E u e 0 N v b H V t b j I s M X 0 m c X V v d D s s J n F 1 b 3 Q 7 U 2 V j d G l v b j E v Z m V y Z X R f b W 9 B b G d f c G g 5 L 0 F 1 d G 9 S Z W 1 v d m V k Q 2 9 s d W 1 u c z E u e 0 N v b H V t b j M s M n 0 m c X V v d D s s J n F 1 b 3 Q 7 U 2 V j d G l v b j E v Z m V y Z X R f b W 9 B b G d f c G g 5 L 0 F 1 d G 9 S Z W 1 v d m V k Q 2 9 s d W 1 u c z E u e 0 N v b H V t b j Q s M 3 0 m c X V v d D s s J n F 1 b 3 Q 7 U 2 V j d G l v b j E v Z m V y Z X R f b W 9 B b G d f c G g 5 L 0 F 1 d G 9 S Z W 1 v d m V k Q 2 9 s d W 1 u c z E u e 0 N v b H V t b j U s N H 0 m c X V v d D s s J n F 1 b 3 Q 7 U 2 V j d G l v b j E v Z m V y Z X R f b W 9 B b G d f c G g 5 L 0 F 1 d G 9 S Z W 1 v d m V k Q 2 9 s d W 1 u c z E u e 0 N v b H V t b j Y s N X 0 m c X V v d D s s J n F 1 b 3 Q 7 U 2 V j d G l v b j E v Z m V y Z X R f b W 9 B b G d f c G g 5 L 0 F 1 d G 9 S Z W 1 v d m V k Q 2 9 s d W 1 u c z E u e 0 N v b H V t b j c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Z m V y Z X R f b W 9 B b G d f c G g 5 L 0 F 1 d G 9 S Z W 1 v d m V k Q 2 9 s d W 1 u c z E u e 0 N v b H V t b j E s M H 0 m c X V v d D s s J n F 1 b 3 Q 7 U 2 V j d G l v b j E v Z m V y Z X R f b W 9 B b G d f c G g 5 L 0 F 1 d G 9 S Z W 1 v d m V k Q 2 9 s d W 1 u c z E u e 0 N v b H V t b j I s M X 0 m c X V v d D s s J n F 1 b 3 Q 7 U 2 V j d G l v b j E v Z m V y Z X R f b W 9 B b G d f c G g 5 L 0 F 1 d G 9 S Z W 1 v d m V k Q 2 9 s d W 1 u c z E u e 0 N v b H V t b j M s M n 0 m c X V v d D s s J n F 1 b 3 Q 7 U 2 V j d G l v b j E v Z m V y Z X R f b W 9 B b G d f c G g 5 L 0 F 1 d G 9 S Z W 1 v d m V k Q 2 9 s d W 1 u c z E u e 0 N v b H V t b j Q s M 3 0 m c X V v d D s s J n F 1 b 3 Q 7 U 2 V j d G l v b j E v Z m V y Z X R f b W 9 B b G d f c G g 5 L 0 F 1 d G 9 S Z W 1 v d m V k Q 2 9 s d W 1 u c z E u e 0 N v b H V t b j U s N H 0 m c X V v d D s s J n F 1 b 3 Q 7 U 2 V j d G l v b j E v Z m V y Z X R f b W 9 B b G d f c G g 5 L 0 F 1 d G 9 S Z W 1 v d m V k Q 2 9 s d W 1 u c z E u e 0 N v b H V t b j Y s N X 0 m c X V v d D s s J n F 1 b 3 Q 7 U 2 V j d G l v b j E v Z m V y Z X R f b W 9 B b G d f c G g 5 L 0 F 1 d G 9 S Z W 1 v d m V k Q 2 9 s d W 1 u c z E u e 0 N v b H V t b j c s N n 0 m c X V v d D t d L C Z x d W 9 0 O 1 J l b G F 0 a W 9 u c 2 h p c E l u Z m 8 m c X V v d D s 6 W 1 1 9 I i 8 + P E V u d H J 5 I F R 5 c G U 9 I l J l c 3 V s d F R 5 c G U i I F Z h b H V l P S J z R X h j Z X B 0 a W 9 u I i 8 + P E V u d H J 5 I F R 5 c G U 9 I k Z p b G x P Y m p l Y 3 R U e X B l I i B W Y W x 1 Z T 0 i c 1 R h Y m x l I i 8 + P E V u d H J 5 I F R 5 c G U 9 I k 5 h b W V V c G R h d G V k Q W Z 0 Z X J G a W x s I i B W Y W x 1 Z T 0 i b D A i L z 4 8 R W 5 0 c n k g V H l w Z T 0 i R m l s b F R h c m d l d C I g V m F s d W U 9 I n N m Z X J l d F 9 t b 0 F s Z 1 9 w a D k i L z 4 8 L 1 N 0 Y W J s Z U V u d H J p Z X M + P C 9 J d G V t P j x J d G V t P j x J d G V t T G 9 j Y X R p b 2 4 + P E l 0 Z W 1 U e X B l P k Z v c m 1 1 b G E 8 L 0 l 0 Z W 1 U e X B l P j x J d G V t U G F 0 a D 5 T Z W N 0 a W 9 u M S 9 m Z X J l d F 9 t b 0 F s Z 1 9 S U E 1 J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E 5 I i 8 + P E V u d H J 5 I F R 5 c G U 9 I k Z p b G x F b m F i b G V k I i B W Y W x 1 Z T 0 i b D E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E t M T A t M T R U M T M 6 N T Q 6 M j k u O D g z O D g 1 N V o i L z 4 8 R W 5 0 c n k g V H l w Z T 0 i R m l s b E N v b H V t b l R 5 c G V z I i B W Y W x 1 Z T 0 i c 0 J n W U d C Z 1 l H Q m c 9 P S I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z E w Z T g 1 M W M y L T N m N z g t N G F h Z i 1 h M D J j L W Q w N G I 4 M 2 E 2 Y T k w Y i I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m Z X J l d F 9 t b 0 F s Z 1 9 S U E 1 J L 0 F 1 d G 9 S Z W 1 v d m V k Q 2 9 s d W 1 u c z E u e 0 N v b H V t b j E s M H 0 m c X V v d D s s J n F 1 b 3 Q 7 U 2 V j d G l v b j E v Z m V y Z X R f b W 9 B b G d f U l B N S S 9 B d X R v U m V t b 3 Z l Z E N v b H V t b n M x L n t D b 2 x 1 b W 4 y L D F 9 J n F 1 b 3 Q 7 L C Z x d W 9 0 O 1 N l Y 3 R p b 2 4 x L 2 Z l c m V 0 X 2 1 v Q W x n X 1 J Q T U k v Q X V 0 b 1 J l b W 9 2 Z W R D b 2 x 1 b W 5 z M S 5 7 Q 2 9 s d W 1 u M y w y f S Z x d W 9 0 O y w m c X V v d D t T Z W N 0 a W 9 u M S 9 m Z X J l d F 9 t b 0 F s Z 1 9 S U E 1 J L 0 F 1 d G 9 S Z W 1 v d m V k Q 2 9 s d W 1 u c z E u e 0 N v b H V t b j Q s M 3 0 m c X V v d D s s J n F 1 b 3 Q 7 U 2 V j d G l v b j E v Z m V y Z X R f b W 9 B b G d f U l B N S S 9 B d X R v U m V t b 3 Z l Z E N v b H V t b n M x L n t D b 2 x 1 b W 4 1 L D R 9 J n F 1 b 3 Q 7 L C Z x d W 9 0 O 1 N l Y 3 R p b 2 4 x L 2 Z l c m V 0 X 2 1 v Q W x n X 1 J Q T U k v Q X V 0 b 1 J l b W 9 2 Z W R D b 2 x 1 b W 5 z M S 5 7 Q 2 9 s d W 1 u N i w 1 f S Z x d W 9 0 O y w m c X V v d D t T Z W N 0 a W 9 u M S 9 m Z X J l d F 9 t b 0 F s Z 1 9 S U E 1 J L 0 F 1 d G 9 S Z W 1 v d m V k Q 2 9 s d W 1 u c z E u e 0 N v b H V t b j c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Z m V y Z X R f b W 9 B b G d f U l B N S S 9 B d X R v U m V t b 3 Z l Z E N v b H V t b n M x L n t D b 2 x 1 b W 4 x L D B 9 J n F 1 b 3 Q 7 L C Z x d W 9 0 O 1 N l Y 3 R p b 2 4 x L 2 Z l c m V 0 X 2 1 v Q W x n X 1 J Q T U k v Q X V 0 b 1 J l b W 9 2 Z W R D b 2 x 1 b W 5 z M S 5 7 Q 2 9 s d W 1 u M i w x f S Z x d W 9 0 O y w m c X V v d D t T Z W N 0 a W 9 u M S 9 m Z X J l d F 9 t b 0 F s Z 1 9 S U E 1 J L 0 F 1 d G 9 S Z W 1 v d m V k Q 2 9 s d W 1 u c z E u e 0 N v b H V t b j M s M n 0 m c X V v d D s s J n F 1 b 3 Q 7 U 2 V j d G l v b j E v Z m V y Z X R f b W 9 B b G d f U l B N S S 9 B d X R v U m V t b 3 Z l Z E N v b H V t b n M x L n t D b 2 x 1 b W 4 0 L D N 9 J n F 1 b 3 Q 7 L C Z x d W 9 0 O 1 N l Y 3 R p b 2 4 x L 2 Z l c m V 0 X 2 1 v Q W x n X 1 J Q T U k v Q X V 0 b 1 J l b W 9 2 Z W R D b 2 x 1 b W 5 z M S 5 7 Q 2 9 s d W 1 u N S w 0 f S Z x d W 9 0 O y w m c X V v d D t T Z W N 0 a W 9 u M S 9 m Z X J l d F 9 t b 0 F s Z 1 9 S U E 1 J L 0 F 1 d G 9 S Z W 1 v d m V k Q 2 9 s d W 1 u c z E u e 0 N v b H V t b j Y s N X 0 m c X V v d D s s J n F 1 b 3 Q 7 U 2 V j d G l v b j E v Z m V y Z X R f b W 9 B b G d f U l B N S S 9 B d X R v U m V t b 3 Z l Z E N v b H V t b n M x L n t D b 2 x 1 b W 4 3 L D Z 9 J n F 1 b 3 Q 7 X S w m c X V v d D t S Z W x h d G l v b n N o a X B J b m Z v J n F 1 b 3 Q 7 O l t d f S I v P j x F b n R y e S B U e X B l P S J S Z X N 1 b H R U e X B l I i B W Y W x 1 Z T 0 i c 0 V 4 Y 2 V w d G l v b i I v P j x F b n R y e S B U e X B l P S J G a W x s T 2 J q Z W N 0 V H l w Z S I g V m F s d W U 9 I n N U Y W J s Z S I v P j x F b n R y e S B U e X B l P S J O Y W 1 l V X B k Y X R l Z E F m d G V y R m l s b C I g V m F s d W U 9 I m w w I i 8 + P E V u d H J 5 I F R 5 c G U 9 I k Z p b G x U Y X J n Z X Q i I F Z h b H V l P S J z Z m V y Z X R f b W 9 B b G d f U l B N S S I v P j w v U 3 R h Y m x l R W 5 0 c m l l c z 4 8 L 0 l 0 Z W 0 + P E l 0 Z W 0 + P E l 0 Z W 1 M b 2 N h d G l v b j 4 8 S X R l b V R 5 c G U + R m 9 y b X V s Y T w v S X R l b V R 5 c G U + P E l 0 Z W 1 Q Y X R o P l N l Y 3 R p b 2 4 x L 2 Z l c m V 0 X 2 1 v Q W x n X 2 R t Z W 1 S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E 3 I i 8 + P E V u d H J 5 I F R 5 c G U 9 I k Z p b G x F b m F i b G V k I i B W Y W x 1 Z T 0 i b D E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E t M T A t M T R U M T M 6 N T Q 6 M j k u O T Q 0 N z I y O V o i L z 4 8 R W 5 0 c n k g V H l w Z T 0 i R m l s b E N v b H V t b l R 5 c G V z I i B W Y W x 1 Z T 0 i c 0 J n W U d C Z 1 l H Q m c 9 P S I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z B l Y m E y M W M 3 L W R h M W M t N G F j Y i 0 5 Y W Q 5 L T c 5 Z j B l M G Z j O T k z Y i I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m Z X J l d F 9 t b 0 F s Z 1 9 k b W V t U i 9 B d X R v U m V t b 3 Z l Z E N v b H V t b n M x L n t D b 2 x 1 b W 4 x L D B 9 J n F 1 b 3 Q 7 L C Z x d W 9 0 O 1 N l Y 3 R p b 2 4 x L 2 Z l c m V 0 X 2 1 v Q W x n X 2 R t Z W 1 S L 0 F 1 d G 9 S Z W 1 v d m V k Q 2 9 s d W 1 u c z E u e 0 N v b H V t b j I s M X 0 m c X V v d D s s J n F 1 b 3 Q 7 U 2 V j d G l v b j E v Z m V y Z X R f b W 9 B b G d f Z G 1 l b V I v Q X V 0 b 1 J l b W 9 2 Z W R D b 2 x 1 b W 5 z M S 5 7 Q 2 9 s d W 1 u M y w y f S Z x d W 9 0 O y w m c X V v d D t T Z W N 0 a W 9 u M S 9 m Z X J l d F 9 t b 0 F s Z 1 9 k b W V t U i 9 B d X R v U m V t b 3 Z l Z E N v b H V t b n M x L n t D b 2 x 1 b W 4 0 L D N 9 J n F 1 b 3 Q 7 L C Z x d W 9 0 O 1 N l Y 3 R p b 2 4 x L 2 Z l c m V 0 X 2 1 v Q W x n X 2 R t Z W 1 S L 0 F 1 d G 9 S Z W 1 v d m V k Q 2 9 s d W 1 u c z E u e 0 N v b H V t b j U s N H 0 m c X V v d D s s J n F 1 b 3 Q 7 U 2 V j d G l v b j E v Z m V y Z X R f b W 9 B b G d f Z G 1 l b V I v Q X V 0 b 1 J l b W 9 2 Z W R D b 2 x 1 b W 5 z M S 5 7 Q 2 9 s d W 1 u N i w 1 f S Z x d W 9 0 O y w m c X V v d D t T Z W N 0 a W 9 u M S 9 m Z X J l d F 9 t b 0 F s Z 1 9 k b W V t U i 9 B d X R v U m V t b 3 Z l Z E N v b H V t b n M x L n t D b 2 x 1 b W 4 3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2 Z l c m V 0 X 2 1 v Q W x n X 2 R t Z W 1 S L 0 F 1 d G 9 S Z W 1 v d m V k Q 2 9 s d W 1 u c z E u e 0 N v b H V t b j E s M H 0 m c X V v d D s s J n F 1 b 3 Q 7 U 2 V j d G l v b j E v Z m V y Z X R f b W 9 B b G d f Z G 1 l b V I v Q X V 0 b 1 J l b W 9 2 Z W R D b 2 x 1 b W 5 z M S 5 7 Q 2 9 s d W 1 u M i w x f S Z x d W 9 0 O y w m c X V v d D t T Z W N 0 a W 9 u M S 9 m Z X J l d F 9 t b 0 F s Z 1 9 k b W V t U i 9 B d X R v U m V t b 3 Z l Z E N v b H V t b n M x L n t D b 2 x 1 b W 4 z L D J 9 J n F 1 b 3 Q 7 L C Z x d W 9 0 O 1 N l Y 3 R p b 2 4 x L 2 Z l c m V 0 X 2 1 v Q W x n X 2 R t Z W 1 S L 0 F 1 d G 9 S Z W 1 v d m V k Q 2 9 s d W 1 u c z E u e 0 N v b H V t b j Q s M 3 0 m c X V v d D s s J n F 1 b 3 Q 7 U 2 V j d G l v b j E v Z m V y Z X R f b W 9 B b G d f Z G 1 l b V I v Q X V 0 b 1 J l b W 9 2 Z W R D b 2 x 1 b W 5 z M S 5 7 Q 2 9 s d W 1 u N S w 0 f S Z x d W 9 0 O y w m c X V v d D t T Z W N 0 a W 9 u M S 9 m Z X J l d F 9 t b 0 F s Z 1 9 k b W V t U i 9 B d X R v U m V t b 3 Z l Z E N v b H V t b n M x L n t D b 2 x 1 b W 4 2 L D V 9 J n F 1 b 3 Q 7 L C Z x d W 9 0 O 1 N l Y 3 R p b 2 4 x L 2 Z l c m V 0 X 2 1 v Q W x n X 2 R t Z W 1 S L 0 F 1 d G 9 S Z W 1 v d m V k Q 2 9 s d W 1 u c z E u e 0 N v b H V t b j c s N n 0 m c X V v d D t d L C Z x d W 9 0 O 1 J l b G F 0 a W 9 u c 2 h p c E l u Z m 8 m c X V v d D s 6 W 1 1 9 I i 8 + P E V u d H J 5 I F R 5 c G U 9 I l J l c 3 V s d F R 5 c G U i I F Z h b H V l P S J z R X h j Z X B 0 a W 9 u I i 8 + P E V u d H J 5 I F R 5 c G U 9 I k Z p b G x P Y m p l Y 3 R U e X B l I i B W Y W x 1 Z T 0 i c 1 R h Y m x l I i 8 + P E V u d H J 5 I F R 5 c G U 9 I k 5 h b W V V c G R h d G V k Q W Z 0 Z X J G a W x s I i B W Y W x 1 Z T 0 i b D A i L z 4 8 R W 5 0 c n k g V H l w Z T 0 i R m l s b F R h c m d l d C I g V m F s d W U 9 I n N m Z X J l d F 9 t b 0 F s Z 1 9 k b W V t U i I v P j w v U 3 R h Y m x l R W 5 0 c m l l c z 4 8 L 0 l 0 Z W 0 + P E l 0 Z W 0 + P E l 0 Z W 1 M b 2 N h d G l v b j 4 8 S X R l b V R 5 c G U + R m 9 y b X V s Y T w v S X R l b V R 5 c G U + P E l 0 Z W 1 Q Y X R o P l N l Y 3 R p b 2 4 x L 2 Z l c m V 0 X 2 1 v Q W x n X 2 R t Z W 1 C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I 1 I i 8 + P E V u d H J 5 I F R 5 c G U 9 I k Z p b G x F b m F i b G V k I i B W Y W x 1 Z T 0 i b D E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E t M T A t M T R U M T M 6 N T Q 6 M z A u M D E x N T Q 0 N 1 o i L z 4 8 R W 5 0 c n k g V H l w Z T 0 i R m l s b E N v b H V t b l R 5 c G V z I i B W Y W x 1 Z T 0 i c 0 J n W U d C Z 1 l H Q m c 9 P S I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2 Y y M D c 3 N T R h L T M y Y W E t N D F h M i 1 h M j Y 3 L W M 5 M T h k Z j k w N W M 3 Y y I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m Z X J l d F 9 t b 0 F s Z 1 9 k b W V t Q i 9 B d X R v U m V t b 3 Z l Z E N v b H V t b n M x L n t D b 2 x 1 b W 4 x L D B 9 J n F 1 b 3 Q 7 L C Z x d W 9 0 O 1 N l Y 3 R p b 2 4 x L 2 Z l c m V 0 X 2 1 v Q W x n X 2 R t Z W 1 C L 0 F 1 d G 9 S Z W 1 v d m V k Q 2 9 s d W 1 u c z E u e 0 N v b H V t b j I s M X 0 m c X V v d D s s J n F 1 b 3 Q 7 U 2 V j d G l v b j E v Z m V y Z X R f b W 9 B b G d f Z G 1 l b U I v Q X V 0 b 1 J l b W 9 2 Z W R D b 2 x 1 b W 5 z M S 5 7 Q 2 9 s d W 1 u M y w y f S Z x d W 9 0 O y w m c X V v d D t T Z W N 0 a W 9 u M S 9 m Z X J l d F 9 t b 0 F s Z 1 9 k b W V t Q i 9 B d X R v U m V t b 3 Z l Z E N v b H V t b n M x L n t D b 2 x 1 b W 4 0 L D N 9 J n F 1 b 3 Q 7 L C Z x d W 9 0 O 1 N l Y 3 R p b 2 4 x L 2 Z l c m V 0 X 2 1 v Q W x n X 2 R t Z W 1 C L 0 F 1 d G 9 S Z W 1 v d m V k Q 2 9 s d W 1 u c z E u e 0 N v b H V t b j U s N H 0 m c X V v d D s s J n F 1 b 3 Q 7 U 2 V j d G l v b j E v Z m V y Z X R f b W 9 B b G d f Z G 1 l b U I v Q X V 0 b 1 J l b W 9 2 Z W R D b 2 x 1 b W 5 z M S 5 7 Q 2 9 s d W 1 u N i w 1 f S Z x d W 9 0 O y w m c X V v d D t T Z W N 0 a W 9 u M S 9 m Z X J l d F 9 t b 0 F s Z 1 9 k b W V t Q i 9 B d X R v U m V t b 3 Z l Z E N v b H V t b n M x L n t D b 2 x 1 b W 4 3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2 Z l c m V 0 X 2 1 v Q W x n X 2 R t Z W 1 C L 0 F 1 d G 9 S Z W 1 v d m V k Q 2 9 s d W 1 u c z E u e 0 N v b H V t b j E s M H 0 m c X V v d D s s J n F 1 b 3 Q 7 U 2 V j d G l v b j E v Z m V y Z X R f b W 9 B b G d f Z G 1 l b U I v Q X V 0 b 1 J l b W 9 2 Z W R D b 2 x 1 b W 5 z M S 5 7 Q 2 9 s d W 1 u M i w x f S Z x d W 9 0 O y w m c X V v d D t T Z W N 0 a W 9 u M S 9 m Z X J l d F 9 t b 0 F s Z 1 9 k b W V t Q i 9 B d X R v U m V t b 3 Z l Z E N v b H V t b n M x L n t D b 2 x 1 b W 4 z L D J 9 J n F 1 b 3 Q 7 L C Z x d W 9 0 O 1 N l Y 3 R p b 2 4 x L 2 Z l c m V 0 X 2 1 v Q W x n X 2 R t Z W 1 C L 0 F 1 d G 9 S Z W 1 v d m V k Q 2 9 s d W 1 u c z E u e 0 N v b H V t b j Q s M 3 0 m c X V v d D s s J n F 1 b 3 Q 7 U 2 V j d G l v b j E v Z m V y Z X R f b W 9 B b G d f Z G 1 l b U I v Q X V 0 b 1 J l b W 9 2 Z W R D b 2 x 1 b W 5 z M S 5 7 Q 2 9 s d W 1 u N S w 0 f S Z x d W 9 0 O y w m c X V v d D t T Z W N 0 a W 9 u M S 9 m Z X J l d F 9 t b 0 F s Z 1 9 k b W V t Q i 9 B d X R v U m V t b 3 Z l Z E N v b H V t b n M x L n t D b 2 x 1 b W 4 2 L D V 9 J n F 1 b 3 Q 7 L C Z x d W 9 0 O 1 N l Y 3 R p b 2 4 x L 2 Z l c m V 0 X 2 1 v Q W x n X 2 R t Z W 1 C L 0 F 1 d G 9 S Z W 1 v d m V k Q 2 9 s d W 1 u c z E u e 0 N v b H V t b j c s N n 0 m c X V v d D t d L C Z x d W 9 0 O 1 J l b G F 0 a W 9 u c 2 h p c E l u Z m 8 m c X V v d D s 6 W 1 1 9 I i 8 + P E V u d H J 5 I F R 5 c G U 9 I l J l c 3 V s d F R 5 c G U i I F Z h b H V l P S J z R X h j Z X B 0 a W 9 u I i 8 + P E V u d H J 5 I F R 5 c G U 9 I k Z p b G x P Y m p l Y 3 R U e X B l I i B W Y W x 1 Z T 0 i c 1 R h Y m x l I i 8 + P E V u d H J 5 I F R 5 c G U 9 I k 5 h b W V V c G R h d G V k Q W Z 0 Z X J G a W x s I i B W Y W x 1 Z T 0 i b D A i L z 4 8 R W 5 0 c n k g V H l w Z T 0 i R m l s b F R h c m d l d C I g V m F s d W U 9 I n N m Z X J l d F 9 t b 0 F s Z 1 9 k b W V t Q i I v P j w v U 3 R h Y m x l R W 5 0 c m l l c z 4 8 L 0 l 0 Z W 0 + P E l 0 Z W 0 + P E l 0 Z W 1 M b 2 N h d G l v b j 4 8 S X R l b V R 5 c G U + R m 9 y b X V s Y T w v S X R l b V R 5 c G U + P E l 0 Z W 1 Q Y X R o P l N l Y 3 R p b 2 4 x L 2 Z l c m V 0 X 2 1 v Q W x n X 3 B i c y U y Q j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0 O S I v P j x F b n R y e S B U e X B l P S J G a W x s R W 5 h Y m x l Z C I g V m F s d W U 9 I m w x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x L T E w L T E 0 V D E z O j U 0 O j M z L j I z O D k w N T F a I i 8 + P E V u d H J 5 I F R 5 c G U 9 I k Z p b G x D b 2 x 1 b W 5 U e X B l c y I g V m F s d W U 9 I n N C Z 1 l H Q m d Z R 0 J n P T 0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N i M m I 1 O G F k N i 1 l N T k 4 L T R i M j M t Y W E 2 M S 1 h M W I w Y z h k Z W F h N 2 E i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m V y Z X R f b W 9 B b G d f c G J z K y 9 B d X R v U m V t b 3 Z l Z E N v b H V t b n M x L n t D b 2 x 1 b W 4 x L D B 9 J n F 1 b 3 Q 7 L C Z x d W 9 0 O 1 N l Y 3 R p b 2 4 x L 2 Z l c m V 0 X 2 1 v Q W x n X 3 B i c y s v Q X V 0 b 1 J l b W 9 2 Z W R D b 2 x 1 b W 5 z M S 5 7 Q 2 9 s d W 1 u M i w x f S Z x d W 9 0 O y w m c X V v d D t T Z W N 0 a W 9 u M S 9 m Z X J l d F 9 t b 0 F s Z 1 9 w Y n M r L 0 F 1 d G 9 S Z W 1 v d m V k Q 2 9 s d W 1 u c z E u e 0 N v b H V t b j M s M n 0 m c X V v d D s s J n F 1 b 3 Q 7 U 2 V j d G l v b j E v Z m V y Z X R f b W 9 B b G d f c G J z K y 9 B d X R v U m V t b 3 Z l Z E N v b H V t b n M x L n t D b 2 x 1 b W 4 0 L D N 9 J n F 1 b 3 Q 7 L C Z x d W 9 0 O 1 N l Y 3 R p b 2 4 x L 2 Z l c m V 0 X 2 1 v Q W x n X 3 B i c y s v Q X V 0 b 1 J l b W 9 2 Z W R D b 2 x 1 b W 5 z M S 5 7 Q 2 9 s d W 1 u N S w 0 f S Z x d W 9 0 O y w m c X V v d D t T Z W N 0 a W 9 u M S 9 m Z X J l d F 9 t b 0 F s Z 1 9 w Y n M r L 0 F 1 d G 9 S Z W 1 v d m V k Q 2 9 s d W 1 u c z E u e 0 N v b H V t b j Y s N X 0 m c X V v d D s s J n F 1 b 3 Q 7 U 2 V j d G l v b j E v Z m V y Z X R f b W 9 B b G d f c G J z K y 9 B d X R v U m V t b 3 Z l Z E N v b H V t b n M x L n t D b 2 x 1 b W 4 3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2 Z l c m V 0 X 2 1 v Q W x n X 3 B i c y s v Q X V 0 b 1 J l b W 9 2 Z W R D b 2 x 1 b W 5 z M S 5 7 Q 2 9 s d W 1 u M S w w f S Z x d W 9 0 O y w m c X V v d D t T Z W N 0 a W 9 u M S 9 m Z X J l d F 9 t b 0 F s Z 1 9 w Y n M r L 0 F 1 d G 9 S Z W 1 v d m V k Q 2 9 s d W 1 u c z E u e 0 N v b H V t b j I s M X 0 m c X V v d D s s J n F 1 b 3 Q 7 U 2 V j d G l v b j E v Z m V y Z X R f b W 9 B b G d f c G J z K y 9 B d X R v U m V t b 3 Z l Z E N v b H V t b n M x L n t D b 2 x 1 b W 4 z L D J 9 J n F 1 b 3 Q 7 L C Z x d W 9 0 O 1 N l Y 3 R p b 2 4 x L 2 Z l c m V 0 X 2 1 v Q W x n X 3 B i c y s v Q X V 0 b 1 J l b W 9 2 Z W R D b 2 x 1 b W 5 z M S 5 7 Q 2 9 s d W 1 u N C w z f S Z x d W 9 0 O y w m c X V v d D t T Z W N 0 a W 9 u M S 9 m Z X J l d F 9 t b 0 F s Z 1 9 w Y n M r L 0 F 1 d G 9 S Z W 1 v d m V k Q 2 9 s d W 1 u c z E u e 0 N v b H V t b j U s N H 0 m c X V v d D s s J n F 1 b 3 Q 7 U 2 V j d G l v b j E v Z m V y Z X R f b W 9 B b G d f c G J z K y 9 B d X R v U m V t b 3 Z l Z E N v b H V t b n M x L n t D b 2 x 1 b W 4 2 L D V 9 J n F 1 b 3 Q 7 L C Z x d W 9 0 O 1 N l Y 3 R p b 2 4 x L 2 Z l c m V 0 X 2 1 v Q W x n X 3 B i c y s v Q X V 0 b 1 J l b W 9 2 Z W R D b 2 x 1 b W 5 z M S 5 7 Q 2 9 s d W 1 u N y w 2 f S Z x d W 9 0 O 1 0 s J n F 1 b 3 Q 7 U m V s Y X R p b 2 5 z a G l w S W 5 m b y Z x d W 9 0 O z p b X X 0 i L z 4 8 R W 5 0 c n k g V H l w Z T 0 i U m V z d W x 0 V H l w Z S I g V m F s d W U 9 I n N F e G N l c H R p b 2 4 i L z 4 8 R W 5 0 c n k g V H l w Z T 0 i R m l s b E 9 i a m V j d F R 5 c G U i I F Z h b H V l P S J z V G F i b G U i L z 4 8 R W 5 0 c n k g V H l w Z T 0 i T m F t Z V V w Z G F 0 Z W R B Z n R l c k Z p b G w i I F Z h b H V l P S J s M C I v P j x F b n R y e S B U e X B l P S J G a W x s V G F y Z 2 V 0 I i B W Y W x 1 Z T 0 i c 2 Z l c m V 0 X 2 1 v Q W x n X 3 B i c y I v P j w v U 3 R h Y m x l R W 5 0 c m l l c z 4 8 L 0 l 0 Z W 0 + P E l 0 Z W 0 + P E l 0 Z W 1 M b 2 N h d G l v b j 4 8 S X R l b V R 5 c G U + R m 9 y b X V s Y T w v S X R l b V R 5 c G U + P E l 0 Z W 1 Q Y X R o P l N l Y 3 R p b 2 4 x L 2 Z l c m V 0 X 2 1 v Q W x n X 3 B i c y 0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N i I v P j x F b n R y e S B U e X B l P S J G a W x s R W 5 h Y m x l Z C I g V m F s d W U 9 I m w x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x L T E w L T E 0 V D E z O j U 0 O j M z L j I 3 M j g 2 O D F a I i 8 + P E V u d H J 5 I F R 5 c G U 9 I k Z p b G x D b 2 x 1 b W 5 U e X B l c y I g V m F s d W U 9 I n N C Z 1 l H Q m d Z R 0 J n P T 0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M 2 Y m Q z O T Q w Y y 0 2 Z m M 0 L T R h Z W U t Y j A 3 O S 0 y M 2 Y z Z m E y Y j A y Y z U i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m V y Z X R f b W 9 B b G d f c G J z L S 9 B d X R v U m V t b 3 Z l Z E N v b H V t b n M x L n t D b 2 x 1 b W 4 x L D B 9 J n F 1 b 3 Q 7 L C Z x d W 9 0 O 1 N l Y 3 R p b 2 4 x L 2 Z l c m V 0 X 2 1 v Q W x n X 3 B i c y 0 v Q X V 0 b 1 J l b W 9 2 Z W R D b 2 x 1 b W 5 z M S 5 7 Q 2 9 s d W 1 u M i w x f S Z x d W 9 0 O y w m c X V v d D t T Z W N 0 a W 9 u M S 9 m Z X J l d F 9 t b 0 F s Z 1 9 w Y n M t L 0 F 1 d G 9 S Z W 1 v d m V k Q 2 9 s d W 1 u c z E u e 0 N v b H V t b j M s M n 0 m c X V v d D s s J n F 1 b 3 Q 7 U 2 V j d G l v b j E v Z m V y Z X R f b W 9 B b G d f c G J z L S 9 B d X R v U m V t b 3 Z l Z E N v b H V t b n M x L n t D b 2 x 1 b W 4 0 L D N 9 J n F 1 b 3 Q 7 L C Z x d W 9 0 O 1 N l Y 3 R p b 2 4 x L 2 Z l c m V 0 X 2 1 v Q W x n X 3 B i c y 0 v Q X V 0 b 1 J l b W 9 2 Z W R D b 2 x 1 b W 5 z M S 5 7 Q 2 9 s d W 1 u N S w 0 f S Z x d W 9 0 O y w m c X V v d D t T Z W N 0 a W 9 u M S 9 m Z X J l d F 9 t b 0 F s Z 1 9 w Y n M t L 0 F 1 d G 9 S Z W 1 v d m V k Q 2 9 s d W 1 u c z E u e 0 N v b H V t b j Y s N X 0 m c X V v d D s s J n F 1 b 3 Q 7 U 2 V j d G l v b j E v Z m V y Z X R f b W 9 B b G d f c G J z L S 9 B d X R v U m V t b 3 Z l Z E N v b H V t b n M x L n t D b 2 x 1 b W 4 3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2 Z l c m V 0 X 2 1 v Q W x n X 3 B i c y 0 v Q X V 0 b 1 J l b W 9 2 Z W R D b 2 x 1 b W 5 z M S 5 7 Q 2 9 s d W 1 u M S w w f S Z x d W 9 0 O y w m c X V v d D t T Z W N 0 a W 9 u M S 9 m Z X J l d F 9 t b 0 F s Z 1 9 w Y n M t L 0 F 1 d G 9 S Z W 1 v d m V k Q 2 9 s d W 1 u c z E u e 0 N v b H V t b j I s M X 0 m c X V v d D s s J n F 1 b 3 Q 7 U 2 V j d G l v b j E v Z m V y Z X R f b W 9 B b G d f c G J z L S 9 B d X R v U m V t b 3 Z l Z E N v b H V t b n M x L n t D b 2 x 1 b W 4 z L D J 9 J n F 1 b 3 Q 7 L C Z x d W 9 0 O 1 N l Y 3 R p b 2 4 x L 2 Z l c m V 0 X 2 1 v Q W x n X 3 B i c y 0 v Q X V 0 b 1 J l b W 9 2 Z W R D b 2 x 1 b W 5 z M S 5 7 Q 2 9 s d W 1 u N C w z f S Z x d W 9 0 O y w m c X V v d D t T Z W N 0 a W 9 u M S 9 m Z X J l d F 9 t b 0 F s Z 1 9 w Y n M t L 0 F 1 d G 9 S Z W 1 v d m V k Q 2 9 s d W 1 u c z E u e 0 N v b H V t b j U s N H 0 m c X V v d D s s J n F 1 b 3 Q 7 U 2 V j d G l v b j E v Z m V y Z X R f b W 9 B b G d f c G J z L S 9 B d X R v U m V t b 3 Z l Z E N v b H V t b n M x L n t D b 2 x 1 b W 4 2 L D V 9 J n F 1 b 3 Q 7 L C Z x d W 9 0 O 1 N l Y 3 R p b 2 4 x L 2 Z l c m V 0 X 2 1 v Q W x n X 3 B i c y 0 v Q X V 0 b 1 J l b W 9 2 Z W R D b 2 x 1 b W 5 z M S 5 7 Q 2 9 s d W 1 u N y w 2 f S Z x d W 9 0 O 1 0 s J n F 1 b 3 Q 7 U m V s Y X R p b 2 5 z a G l w S W 5 m b y Z x d W 9 0 O z p b X X 0 i L z 4 8 R W 5 0 c n k g V H l w Z T 0 i U m V z d W x 0 V H l w Z S I g V m F s d W U 9 I n N F e G N l c H R p b 2 4 i L z 4 8 R W 5 0 c n k g V H l w Z T 0 i R m l s b E 9 i a m V j d F R 5 c G U i I F Z h b H V l P S J z V G F i b G U i L z 4 8 R W 5 0 c n k g V H l w Z T 0 i T m F t Z V V w Z G F 0 Z W R B Z n R l c k Z p b G w i I F Z h b H V l P S J s M C I v P j x F b n R y e S B U e X B l P S J G a W x s V G F y Z 2 V 0 I i B W Y W x 1 Z T 0 i c 2 Z l c m V 0 X 2 1 v Q W x n X 3 B i c 1 8 y I i 8 + P C 9 T d G F i b G V F b n R y a W V z P j w v S X R l b T 4 8 S X R l b T 4 8 S X R l b U x v Y 2 F 0 a W 9 u P j x J d G V t V H l w Z T 5 G b 3 J t d W x h P C 9 J d G V t V H l w Z T 4 8 S X R l b V B h d G g + U 2 V j d G l v b j E v Z m V y Z X R f T E J M R 2 V s X 3 B o N D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E t M T A t M T R U M T M 6 N T Q 6 M z M u M z k 2 N z E 3 N 1 o i L z 4 8 R W 5 0 c n k g V H l w Z T 0 i R m l s b E N v b H V t b l R 5 c G V z I i B W Y W x 1 Z T 0 i c 0 J n W U d C Z 1 l H Q m c 9 P S I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z l k Y z h i N D c 3 L T g 4 Y W E t N D M w Y i 1 i M z c w L T M x M G M z Y 2 Q z O T M 4 N i I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m Z X J l d F 9 M Q k x H Z W x f c G g 0 L 0 F 1 d G 9 S Z W 1 v d m V k Q 2 9 s d W 1 u c z E u e 0 N v b H V t b j E s M H 0 m c X V v d D s s J n F 1 b 3 Q 7 U 2 V j d G l v b j E v Z m V y Z X R f T E J M R 2 V s X 3 B o N C 9 B d X R v U m V t b 3 Z l Z E N v b H V t b n M x L n t D b 2 x 1 b W 4 y L D F 9 J n F 1 b 3 Q 7 L C Z x d W 9 0 O 1 N l Y 3 R p b 2 4 x L 2 Z l c m V 0 X 0 x C T E d l b F 9 w a D Q v Q X V 0 b 1 J l b W 9 2 Z W R D b 2 x 1 b W 5 z M S 5 7 Q 2 9 s d W 1 u M y w y f S Z x d W 9 0 O y w m c X V v d D t T Z W N 0 a W 9 u M S 9 m Z X J l d F 9 M Q k x H Z W x f c G g 0 L 0 F 1 d G 9 S Z W 1 v d m V k Q 2 9 s d W 1 u c z E u e 0 N v b H V t b j Q s M 3 0 m c X V v d D s s J n F 1 b 3 Q 7 U 2 V j d G l v b j E v Z m V y Z X R f T E J M R 2 V s X 3 B o N C 9 B d X R v U m V t b 3 Z l Z E N v b H V t b n M x L n t D b 2 x 1 b W 4 1 L D R 9 J n F 1 b 3 Q 7 L C Z x d W 9 0 O 1 N l Y 3 R p b 2 4 x L 2 Z l c m V 0 X 0 x C T E d l b F 9 w a D Q v Q X V 0 b 1 J l b W 9 2 Z W R D b 2 x 1 b W 5 z M S 5 7 Q 2 9 s d W 1 u N i w 1 f S Z x d W 9 0 O y w m c X V v d D t T Z W N 0 a W 9 u M S 9 m Z X J l d F 9 M Q k x H Z W x f c G g 0 L 0 F 1 d G 9 S Z W 1 v d m V k Q 2 9 s d W 1 u c z E u e 0 N v b H V t b j c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Z m V y Z X R f T E J M R 2 V s X 3 B o N C 9 B d X R v U m V t b 3 Z l Z E N v b H V t b n M x L n t D b 2 x 1 b W 4 x L D B 9 J n F 1 b 3 Q 7 L C Z x d W 9 0 O 1 N l Y 3 R p b 2 4 x L 2 Z l c m V 0 X 0 x C T E d l b F 9 w a D Q v Q X V 0 b 1 J l b W 9 2 Z W R D b 2 x 1 b W 5 z M S 5 7 Q 2 9 s d W 1 u M i w x f S Z x d W 9 0 O y w m c X V v d D t T Z W N 0 a W 9 u M S 9 m Z X J l d F 9 M Q k x H Z W x f c G g 0 L 0 F 1 d G 9 S Z W 1 v d m V k Q 2 9 s d W 1 u c z E u e 0 N v b H V t b j M s M n 0 m c X V v d D s s J n F 1 b 3 Q 7 U 2 V j d G l v b j E v Z m V y Z X R f T E J M R 2 V s X 3 B o N C 9 B d X R v U m V t b 3 Z l Z E N v b H V t b n M x L n t D b 2 x 1 b W 4 0 L D N 9 J n F 1 b 3 Q 7 L C Z x d W 9 0 O 1 N l Y 3 R p b 2 4 x L 2 Z l c m V 0 X 0 x C T E d l b F 9 w a D Q v Q X V 0 b 1 J l b W 9 2 Z W R D b 2 x 1 b W 5 z M S 5 7 Q 2 9 s d W 1 u N S w 0 f S Z x d W 9 0 O y w m c X V v d D t T Z W N 0 a W 9 u M S 9 m Z X J l d F 9 M Q k x H Z W x f c G g 0 L 0 F 1 d G 9 S Z W 1 v d m V k Q 2 9 s d W 1 u c z E u e 0 N v b H V t b j Y s N X 0 m c X V v d D s s J n F 1 b 3 Q 7 U 2 V j d G l v b j E v Z m V y Z X R f T E J M R 2 V s X 3 B o N C 9 B d X R v U m V t b 3 Z l Z E N v b H V t b n M x L n t D b 2 x 1 b W 4 3 L D Z 9 J n F 1 b 3 Q 7 X S w m c X V v d D t S Z W x h d G l v b n N o a X B J b m Z v J n F 1 b 3 Q 7 O l t d f S I v P j x F b n R y e S B U e X B l P S J S Z X N 1 b H R U e X B l I i B W Y W x 1 Z T 0 i c 0 V 4 Y 2 V w d G l v b i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Z m V y Z X R f T E J M R 2 V s X 3 B o N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E t M T A t M T R U M T M 6 N T Q 6 M z M u N D k y M D g y N V o i L z 4 8 R W 5 0 c n k g V H l w Z T 0 i R m l s b E N v b H V t b l R 5 c G V z I i B W Y W x 1 Z T 0 i c 0 J n W U d C Z 1 l H Q m c 9 P S I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z Y 4 M D U 5 Z G M 5 L W F i M 2 Q t N D c 2 Y i 0 4 O W E 3 L W I 5 Z j U 4 Z T U 2 M 2 F j Z C I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m Z X J l d F 9 M Q k x H Z W x f c G g 1 L 0 F 1 d G 9 S Z W 1 v d m V k Q 2 9 s d W 1 u c z E u e 0 N v b H V t b j E s M H 0 m c X V v d D s s J n F 1 b 3 Q 7 U 2 V j d G l v b j E v Z m V y Z X R f T E J M R 2 V s X 3 B o N S 9 B d X R v U m V t b 3 Z l Z E N v b H V t b n M x L n t D b 2 x 1 b W 4 y L D F 9 J n F 1 b 3 Q 7 L C Z x d W 9 0 O 1 N l Y 3 R p b 2 4 x L 2 Z l c m V 0 X 0 x C T E d l b F 9 w a D U v Q X V 0 b 1 J l b W 9 2 Z W R D b 2 x 1 b W 5 z M S 5 7 Q 2 9 s d W 1 u M y w y f S Z x d W 9 0 O y w m c X V v d D t T Z W N 0 a W 9 u M S 9 m Z X J l d F 9 M Q k x H Z W x f c G g 1 L 0 F 1 d G 9 S Z W 1 v d m V k Q 2 9 s d W 1 u c z E u e 0 N v b H V t b j Q s M 3 0 m c X V v d D s s J n F 1 b 3 Q 7 U 2 V j d G l v b j E v Z m V y Z X R f T E J M R 2 V s X 3 B o N S 9 B d X R v U m V t b 3 Z l Z E N v b H V t b n M x L n t D b 2 x 1 b W 4 1 L D R 9 J n F 1 b 3 Q 7 L C Z x d W 9 0 O 1 N l Y 3 R p b 2 4 x L 2 Z l c m V 0 X 0 x C T E d l b F 9 w a D U v Q X V 0 b 1 J l b W 9 2 Z W R D b 2 x 1 b W 5 z M S 5 7 Q 2 9 s d W 1 u N i w 1 f S Z x d W 9 0 O y w m c X V v d D t T Z W N 0 a W 9 u M S 9 m Z X J l d F 9 M Q k x H Z W x f c G g 1 L 0 F 1 d G 9 S Z W 1 v d m V k Q 2 9 s d W 1 u c z E u e 0 N v b H V t b j c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Z m V y Z X R f T E J M R 2 V s X 3 B o N S 9 B d X R v U m V t b 3 Z l Z E N v b H V t b n M x L n t D b 2 x 1 b W 4 x L D B 9 J n F 1 b 3 Q 7 L C Z x d W 9 0 O 1 N l Y 3 R p b 2 4 x L 2 Z l c m V 0 X 0 x C T E d l b F 9 w a D U v Q X V 0 b 1 J l b W 9 2 Z W R D b 2 x 1 b W 5 z M S 5 7 Q 2 9 s d W 1 u M i w x f S Z x d W 9 0 O y w m c X V v d D t T Z W N 0 a W 9 u M S 9 m Z X J l d F 9 M Q k x H Z W x f c G g 1 L 0 F 1 d G 9 S Z W 1 v d m V k Q 2 9 s d W 1 u c z E u e 0 N v b H V t b j M s M n 0 m c X V v d D s s J n F 1 b 3 Q 7 U 2 V j d G l v b j E v Z m V y Z X R f T E J M R 2 V s X 3 B o N S 9 B d X R v U m V t b 3 Z l Z E N v b H V t b n M x L n t D b 2 x 1 b W 4 0 L D N 9 J n F 1 b 3 Q 7 L C Z x d W 9 0 O 1 N l Y 3 R p b 2 4 x L 2 Z l c m V 0 X 0 x C T E d l b F 9 w a D U v Q X V 0 b 1 J l b W 9 2 Z W R D b 2 x 1 b W 5 z M S 5 7 Q 2 9 s d W 1 u N S w 0 f S Z x d W 9 0 O y w m c X V v d D t T Z W N 0 a W 9 u M S 9 m Z X J l d F 9 M Q k x H Z W x f c G g 1 L 0 F 1 d G 9 S Z W 1 v d m V k Q 2 9 s d W 1 u c z E u e 0 N v b H V t b j Y s N X 0 m c X V v d D s s J n F 1 b 3 Q 7 U 2 V j d G l v b j E v Z m V y Z X R f T E J M R 2 V s X 3 B o N S 9 B d X R v U m V t b 3 Z l Z E N v b H V t b n M x L n t D b 2 x 1 b W 4 3 L D Z 9 J n F 1 b 3 Q 7 X S w m c X V v d D t S Z W x h d G l v b n N o a X B J b m Z v J n F 1 b 3 Q 7 O l t d f S I v P j x F b n R y e S B U e X B l P S J S Z X N 1 b H R U e X B l I i B W Y W x 1 Z T 0 i c 0 V 4 Y 2 V w d G l v b i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Z m V y Z X R f T E J M R 2 V s X 3 B o N z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E t M T A t M T R U M T M 6 N T Q 6 M z M u N T M 5 O D I 0 M F o i L z 4 8 R W 5 0 c n k g V H l w Z T 0 i R m l s b E N v b H V t b l R 5 c G V z I i B W Y W x 1 Z T 0 i c 0 J n W U d C Z 1 l H Q m c 9 P S I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2 F m O W Z l Y 2 E 1 L W I 4 O G I t N D A 5 N S 1 h M m E 3 L W Q 4 M G E 2 N T E w M m E x N y I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m Z X J l d F 9 M Q k x H Z W x f c G g 3 L 0 F 1 d G 9 S Z W 1 v d m V k Q 2 9 s d W 1 u c z E u e 0 N v b H V t b j E s M H 0 m c X V v d D s s J n F 1 b 3 Q 7 U 2 V j d G l v b j E v Z m V y Z X R f T E J M R 2 V s X 3 B o N y 9 B d X R v U m V t b 3 Z l Z E N v b H V t b n M x L n t D b 2 x 1 b W 4 y L D F 9 J n F 1 b 3 Q 7 L C Z x d W 9 0 O 1 N l Y 3 R p b 2 4 x L 2 Z l c m V 0 X 0 x C T E d l b F 9 w a D c v Q X V 0 b 1 J l b W 9 2 Z W R D b 2 x 1 b W 5 z M S 5 7 Q 2 9 s d W 1 u M y w y f S Z x d W 9 0 O y w m c X V v d D t T Z W N 0 a W 9 u M S 9 m Z X J l d F 9 M Q k x H Z W x f c G g 3 L 0 F 1 d G 9 S Z W 1 v d m V k Q 2 9 s d W 1 u c z E u e 0 N v b H V t b j Q s M 3 0 m c X V v d D s s J n F 1 b 3 Q 7 U 2 V j d G l v b j E v Z m V y Z X R f T E J M R 2 V s X 3 B o N y 9 B d X R v U m V t b 3 Z l Z E N v b H V t b n M x L n t D b 2 x 1 b W 4 1 L D R 9 J n F 1 b 3 Q 7 L C Z x d W 9 0 O 1 N l Y 3 R p b 2 4 x L 2 Z l c m V 0 X 0 x C T E d l b F 9 w a D c v Q X V 0 b 1 J l b W 9 2 Z W R D b 2 x 1 b W 5 z M S 5 7 Q 2 9 s d W 1 u N i w 1 f S Z x d W 9 0 O y w m c X V v d D t T Z W N 0 a W 9 u M S 9 m Z X J l d F 9 M Q k x H Z W x f c G g 3 L 0 F 1 d G 9 S Z W 1 v d m V k Q 2 9 s d W 1 u c z E u e 0 N v b H V t b j c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Z m V y Z X R f T E J M R 2 V s X 3 B o N y 9 B d X R v U m V t b 3 Z l Z E N v b H V t b n M x L n t D b 2 x 1 b W 4 x L D B 9 J n F 1 b 3 Q 7 L C Z x d W 9 0 O 1 N l Y 3 R p b 2 4 x L 2 Z l c m V 0 X 0 x C T E d l b F 9 w a D c v Q X V 0 b 1 J l b W 9 2 Z W R D b 2 x 1 b W 5 z M S 5 7 Q 2 9 s d W 1 u M i w x f S Z x d W 9 0 O y w m c X V v d D t T Z W N 0 a W 9 u M S 9 m Z X J l d F 9 M Q k x H Z W x f c G g 3 L 0 F 1 d G 9 S Z W 1 v d m V k Q 2 9 s d W 1 u c z E u e 0 N v b H V t b j M s M n 0 m c X V v d D s s J n F 1 b 3 Q 7 U 2 V j d G l v b j E v Z m V y Z X R f T E J M R 2 V s X 3 B o N y 9 B d X R v U m V t b 3 Z l Z E N v b H V t b n M x L n t D b 2 x 1 b W 4 0 L D N 9 J n F 1 b 3 Q 7 L C Z x d W 9 0 O 1 N l Y 3 R p b 2 4 x L 2 Z l c m V 0 X 0 x C T E d l b F 9 w a D c v Q X V 0 b 1 J l b W 9 2 Z W R D b 2 x 1 b W 5 z M S 5 7 Q 2 9 s d W 1 u N S w 0 f S Z x d W 9 0 O y w m c X V v d D t T Z W N 0 a W 9 u M S 9 m Z X J l d F 9 M Q k x H Z W x f c G g 3 L 0 F 1 d G 9 S Z W 1 v d m V k Q 2 9 s d W 1 u c z E u e 0 N v b H V t b j Y s N X 0 m c X V v d D s s J n F 1 b 3 Q 7 U 2 V j d G l v b j E v Z m V y Z X R f T E J M R 2 V s X 3 B o N y 9 B d X R v U m V t b 3 Z l Z E N v b H V t b n M x L n t D b 2 x 1 b W 4 3 L D Z 9 J n F 1 b 3 Q 7 X S w m c X V v d D t S Z W x h d G l v b n N o a X B J b m Z v J n F 1 b 3 Q 7 O l t d f S I v P j x F b n R y e S B U e X B l P S J S Z X N 1 b H R U e X B l I i B W Y W x 1 Z T 0 i c 0 V 4 Y 2 V w d G l v b i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Z m V y Z X R f T E J M R 2 V s X 3 B o O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E t M T A t M T R U M T M 6 N T Q 6 M z M u N T g 3 M z A z O F o i L z 4 8 R W 5 0 c n k g V H l w Z T 0 i R m l s b E N v b H V t b l R 5 c G V z I i B W Y W x 1 Z T 0 i c 0 J n W U d C Z 1 l H Q m c 9 P S I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z k x N W R k Y j d h L T Y 2 M 2 I t N G Z k N C 1 h Y j E 5 L W Q 0 O T g 2 M m E 1 M G M z N C I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m Z X J l d F 9 M Q k x H Z W x f c G g 5 L 0 F 1 d G 9 S Z W 1 v d m V k Q 2 9 s d W 1 u c z E u e 0 N v b H V t b j E s M H 0 m c X V v d D s s J n F 1 b 3 Q 7 U 2 V j d G l v b j E v Z m V y Z X R f T E J M R 2 V s X 3 B o O S 9 B d X R v U m V t b 3 Z l Z E N v b H V t b n M x L n t D b 2 x 1 b W 4 y L D F 9 J n F 1 b 3 Q 7 L C Z x d W 9 0 O 1 N l Y 3 R p b 2 4 x L 2 Z l c m V 0 X 0 x C T E d l b F 9 w a D k v Q X V 0 b 1 J l b W 9 2 Z W R D b 2 x 1 b W 5 z M S 5 7 Q 2 9 s d W 1 u M y w y f S Z x d W 9 0 O y w m c X V v d D t T Z W N 0 a W 9 u M S 9 m Z X J l d F 9 M Q k x H Z W x f c G g 5 L 0 F 1 d G 9 S Z W 1 v d m V k Q 2 9 s d W 1 u c z E u e 0 N v b H V t b j Q s M 3 0 m c X V v d D s s J n F 1 b 3 Q 7 U 2 V j d G l v b j E v Z m V y Z X R f T E J M R 2 V s X 3 B o O S 9 B d X R v U m V t b 3 Z l Z E N v b H V t b n M x L n t D b 2 x 1 b W 4 1 L D R 9 J n F 1 b 3 Q 7 L C Z x d W 9 0 O 1 N l Y 3 R p b 2 4 x L 2 Z l c m V 0 X 0 x C T E d l b F 9 w a D k v Q X V 0 b 1 J l b W 9 2 Z W R D b 2 x 1 b W 5 z M S 5 7 Q 2 9 s d W 1 u N i w 1 f S Z x d W 9 0 O y w m c X V v d D t T Z W N 0 a W 9 u M S 9 m Z X J l d F 9 M Q k x H Z W x f c G g 5 L 0 F 1 d G 9 S Z W 1 v d m V k Q 2 9 s d W 1 u c z E u e 0 N v b H V t b j c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Z m V y Z X R f T E J M R 2 V s X 3 B o O S 9 B d X R v U m V t b 3 Z l Z E N v b H V t b n M x L n t D b 2 x 1 b W 4 x L D B 9 J n F 1 b 3 Q 7 L C Z x d W 9 0 O 1 N l Y 3 R p b 2 4 x L 2 Z l c m V 0 X 0 x C T E d l b F 9 w a D k v Q X V 0 b 1 J l b W 9 2 Z W R D b 2 x 1 b W 5 z M S 5 7 Q 2 9 s d W 1 u M i w x f S Z x d W 9 0 O y w m c X V v d D t T Z W N 0 a W 9 u M S 9 m Z X J l d F 9 M Q k x H Z W x f c G g 5 L 0 F 1 d G 9 S Z W 1 v d m V k Q 2 9 s d W 1 u c z E u e 0 N v b H V t b j M s M n 0 m c X V v d D s s J n F 1 b 3 Q 7 U 2 V j d G l v b j E v Z m V y Z X R f T E J M R 2 V s X 3 B o O S 9 B d X R v U m V t b 3 Z l Z E N v b H V t b n M x L n t D b 2 x 1 b W 4 0 L D N 9 J n F 1 b 3 Q 7 L C Z x d W 9 0 O 1 N l Y 3 R p b 2 4 x L 2 Z l c m V 0 X 0 x C T E d l b F 9 w a D k v Q X V 0 b 1 J l b W 9 2 Z W R D b 2 x 1 b W 5 z M S 5 7 Q 2 9 s d W 1 u N S w 0 f S Z x d W 9 0 O y w m c X V v d D t T Z W N 0 a W 9 u M S 9 m Z X J l d F 9 M Q k x H Z W x f c G g 5 L 0 F 1 d G 9 S Z W 1 v d m V k Q 2 9 s d W 1 u c z E u e 0 N v b H V t b j Y s N X 0 m c X V v d D s s J n F 1 b 3 Q 7 U 2 V j d G l v b j E v Z m V y Z X R f T E J M R 2 V s X 3 B o O S 9 B d X R v U m V t b 3 Z l Z E N v b H V t b n M x L n t D b 2 x 1 b W 4 3 L D Z 9 J n F 1 b 3 Q 7 X S w m c X V v d D t S Z W x h d G l v b n N o a X B J b m Z v J n F 1 b 3 Q 7 O l t d f S I v P j x F b n R y e S B U e X B l P S J S Z X N 1 b H R U e X B l I i B W Y W x 1 Z T 0 i c 0 V 4 Y 2 V w d G l v b i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Z m V y Z X R f T E J M R 2 V s X 2 V k d G E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x L T E w L T E 0 V D E z O j U 0 O j M z L j Y 0 M j I w M j d a I i 8 + P E V u d H J 5 I F R 5 c G U 9 I k Z p b G x D b 2 x 1 b W 5 U e X B l c y I g V m F s d W U 9 I n N C Z 1 l H Q m d Z R 0 J n P T 0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M 2 M j c 0 M z c 2 Z S 1 h M T A y L T R k Z j E t O T Y w M y 0 x Z D c w N W I 4 Z j J k N m U i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m V y Z X R f T E J M R 2 V s X 2 V k d G E v Q X V 0 b 1 J l b W 9 2 Z W R D b 2 x 1 b W 5 z M S 5 7 Q 2 9 s d W 1 u M S w w f S Z x d W 9 0 O y w m c X V v d D t T Z W N 0 a W 9 u M S 9 m Z X J l d F 9 M Q k x H Z W x f Z W R 0 Y S 9 B d X R v U m V t b 3 Z l Z E N v b H V t b n M x L n t D b 2 x 1 b W 4 y L D F 9 J n F 1 b 3 Q 7 L C Z x d W 9 0 O 1 N l Y 3 R p b 2 4 x L 2 Z l c m V 0 X 0 x C T E d l b F 9 l Z H R h L 0 F 1 d G 9 S Z W 1 v d m V k Q 2 9 s d W 1 u c z E u e 0 N v b H V t b j M s M n 0 m c X V v d D s s J n F 1 b 3 Q 7 U 2 V j d G l v b j E v Z m V y Z X R f T E J M R 2 V s X 2 V k d G E v Q X V 0 b 1 J l b W 9 2 Z W R D b 2 x 1 b W 5 z M S 5 7 Q 2 9 s d W 1 u N C w z f S Z x d W 9 0 O y w m c X V v d D t T Z W N 0 a W 9 u M S 9 m Z X J l d F 9 M Q k x H Z W x f Z W R 0 Y S 9 B d X R v U m V t b 3 Z l Z E N v b H V t b n M x L n t D b 2 x 1 b W 4 1 L D R 9 J n F 1 b 3 Q 7 L C Z x d W 9 0 O 1 N l Y 3 R p b 2 4 x L 2 Z l c m V 0 X 0 x C T E d l b F 9 l Z H R h L 0 F 1 d G 9 S Z W 1 v d m V k Q 2 9 s d W 1 u c z E u e 0 N v b H V t b j Y s N X 0 m c X V v d D s s J n F 1 b 3 Q 7 U 2 V j d G l v b j E v Z m V y Z X R f T E J M R 2 V s X 2 V k d G E v Q X V 0 b 1 J l b W 9 2 Z W R D b 2 x 1 b W 5 z M S 5 7 Q 2 9 s d W 1 u N y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m Z X J l d F 9 M Q k x H Z W x f Z W R 0 Y S 9 B d X R v U m V t b 3 Z l Z E N v b H V t b n M x L n t D b 2 x 1 b W 4 x L D B 9 J n F 1 b 3 Q 7 L C Z x d W 9 0 O 1 N l Y 3 R p b 2 4 x L 2 Z l c m V 0 X 0 x C T E d l b F 9 l Z H R h L 0 F 1 d G 9 S Z W 1 v d m V k Q 2 9 s d W 1 u c z E u e 0 N v b H V t b j I s M X 0 m c X V v d D s s J n F 1 b 3 Q 7 U 2 V j d G l v b j E v Z m V y Z X R f T E J M R 2 V s X 2 V k d G E v Q X V 0 b 1 J l b W 9 2 Z W R D b 2 x 1 b W 5 z M S 5 7 Q 2 9 s d W 1 u M y w y f S Z x d W 9 0 O y w m c X V v d D t T Z W N 0 a W 9 u M S 9 m Z X J l d F 9 M Q k x H Z W x f Z W R 0 Y S 9 B d X R v U m V t b 3 Z l Z E N v b H V t b n M x L n t D b 2 x 1 b W 4 0 L D N 9 J n F 1 b 3 Q 7 L C Z x d W 9 0 O 1 N l Y 3 R p b 2 4 x L 2 Z l c m V 0 X 0 x C T E d l b F 9 l Z H R h L 0 F 1 d G 9 S Z W 1 v d m V k Q 2 9 s d W 1 u c z E u e 0 N v b H V t b j U s N H 0 m c X V v d D s s J n F 1 b 3 Q 7 U 2 V j d G l v b j E v Z m V y Z X R f T E J M R 2 V s X 2 V k d G E v Q X V 0 b 1 J l b W 9 2 Z W R D b 2 x 1 b W 5 z M S 5 7 Q 2 9 s d W 1 u N i w 1 f S Z x d W 9 0 O y w m c X V v d D t T Z W N 0 a W 9 u M S 9 m Z X J l d F 9 M Q k x H Z W x f Z W R 0 Y S 9 B d X R v U m V t b 3 Z l Z E N v b H V t b n M x L n t D b 2 x 1 b W 4 3 L D Z 9 J n F 1 b 3 Q 7 X S w m c X V v d D t S Z W x h d G l v b n N o a X B J b m Z v J n F 1 b 3 Q 7 O l t d f S I v P j x F b n R y e S B U e X B l P S J S Z X N 1 b H R U e X B l I i B W Y W x 1 Z T 0 i c 0 V 4 Y 2 V w d G l v b i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Z m V y Z X R f T E J M R 2 V s X 3 J w b W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x L T E w L T E 0 V D E z O j U 0 O j M z L j Y 4 N z A z O T R a I i 8 + P E V u d H J 5 I F R 5 c G U 9 I k Z p b G x D b 2 x 1 b W 5 U e X B l c y I g V m F s d W U 9 I n N C Z 1 l H Q m d Z R 0 J n P T 0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M 0 O W V k N T A y M i 0 y M G Y x L T Q x Y m Y t O G N m O C 1 l Y j h i Z T N j Y m Q y N z Q i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m V y Z X R f T E J M R 2 V s X 3 J w b W k v Q X V 0 b 1 J l b W 9 2 Z W R D b 2 x 1 b W 5 z M S 5 7 Q 2 9 s d W 1 u M S w w f S Z x d W 9 0 O y w m c X V v d D t T Z W N 0 a W 9 u M S 9 m Z X J l d F 9 M Q k x H Z W x f c n B t a S 9 B d X R v U m V t b 3 Z l Z E N v b H V t b n M x L n t D b 2 x 1 b W 4 y L D F 9 J n F 1 b 3 Q 7 L C Z x d W 9 0 O 1 N l Y 3 R p b 2 4 x L 2 Z l c m V 0 X 0 x C T E d l b F 9 y c G 1 p L 0 F 1 d G 9 S Z W 1 v d m V k Q 2 9 s d W 1 u c z E u e 0 N v b H V t b j M s M n 0 m c X V v d D s s J n F 1 b 3 Q 7 U 2 V j d G l v b j E v Z m V y Z X R f T E J M R 2 V s X 3 J w b W k v Q X V 0 b 1 J l b W 9 2 Z W R D b 2 x 1 b W 5 z M S 5 7 Q 2 9 s d W 1 u N C w z f S Z x d W 9 0 O y w m c X V v d D t T Z W N 0 a W 9 u M S 9 m Z X J l d F 9 M Q k x H Z W x f c n B t a S 9 B d X R v U m V t b 3 Z l Z E N v b H V t b n M x L n t D b 2 x 1 b W 4 1 L D R 9 J n F 1 b 3 Q 7 L C Z x d W 9 0 O 1 N l Y 3 R p b 2 4 x L 2 Z l c m V 0 X 0 x C T E d l b F 9 y c G 1 p L 0 F 1 d G 9 S Z W 1 v d m V k Q 2 9 s d W 1 u c z E u e 0 N v b H V t b j Y s N X 0 m c X V v d D s s J n F 1 b 3 Q 7 U 2 V j d G l v b j E v Z m V y Z X R f T E J M R 2 V s X 3 J w b W k v Q X V 0 b 1 J l b W 9 2 Z W R D b 2 x 1 b W 5 z M S 5 7 Q 2 9 s d W 1 u N y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m Z X J l d F 9 M Q k x H Z W x f c n B t a S 9 B d X R v U m V t b 3 Z l Z E N v b H V t b n M x L n t D b 2 x 1 b W 4 x L D B 9 J n F 1 b 3 Q 7 L C Z x d W 9 0 O 1 N l Y 3 R p b 2 4 x L 2 Z l c m V 0 X 0 x C T E d l b F 9 y c G 1 p L 0 F 1 d G 9 S Z W 1 v d m V k Q 2 9 s d W 1 u c z E u e 0 N v b H V t b j I s M X 0 m c X V v d D s s J n F 1 b 3 Q 7 U 2 V j d G l v b j E v Z m V y Z X R f T E J M R 2 V s X 3 J w b W k v Q X V 0 b 1 J l b W 9 2 Z W R D b 2 x 1 b W 5 z M S 5 7 Q 2 9 s d W 1 u M y w y f S Z x d W 9 0 O y w m c X V v d D t T Z W N 0 a W 9 u M S 9 m Z X J l d F 9 M Q k x H Z W x f c n B t a S 9 B d X R v U m V t b 3 Z l Z E N v b H V t b n M x L n t D b 2 x 1 b W 4 0 L D N 9 J n F 1 b 3 Q 7 L C Z x d W 9 0 O 1 N l Y 3 R p b 2 4 x L 2 Z l c m V 0 X 0 x C T E d l b F 9 y c G 1 p L 0 F 1 d G 9 S Z W 1 v d m V k Q 2 9 s d W 1 u c z E u e 0 N v b H V t b j U s N H 0 m c X V v d D s s J n F 1 b 3 Q 7 U 2 V j d G l v b j E v Z m V y Z X R f T E J M R 2 V s X 3 J w b W k v Q X V 0 b 1 J l b W 9 2 Z W R D b 2 x 1 b W 5 z M S 5 7 Q 2 9 s d W 1 u N i w 1 f S Z x d W 9 0 O y w m c X V v d D t T Z W N 0 a W 9 u M S 9 m Z X J l d F 9 M Q k x H Z W x f c n B t a S 9 B d X R v U m V t b 3 Z l Z E N v b H V t b n M x L n t D b 2 x 1 b W 4 3 L D Z 9 J n F 1 b 3 Q 7 X S w m c X V v d D t S Z W x h d G l v b n N o a X B J b m Z v J n F 1 b 3 Q 7 O l t d f S I v P j x F b n R y e S B U e X B l P S J S Z X N 1 b H R U e X B l I i B W Y W x 1 Z T 0 i c 0 V 4 Y 2 V w d G l v b i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Z m V y Z X R f T E J M R 2 V s X 2 R t Z W 1 S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S 0 x M C 0 x N F Q x M z o 1 N D o z M y 4 3 N D g 2 N j g y W i I v P j x F b n R y e S B U e X B l P S J G a W x s Q 2 9 s d W 1 u V H l w Z X M i I F Z h b H V l P S J z Q m d Z R 0 J n W U d C Z z 0 9 I i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S U Q i I F Z h b H V l P S J z O T l m Y W Z m N W U t N D I 1 N i 0 0 Y z R i L T l k Y T I t Y z Y 4 O T I w O W Z h Y T E z I i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Z l c m V 0 X 0 x C T E d l b F 9 k b W V t U i 9 B d X R v U m V t b 3 Z l Z E N v b H V t b n M x L n t D b 2 x 1 b W 4 x L D B 9 J n F 1 b 3 Q 7 L C Z x d W 9 0 O 1 N l Y 3 R p b 2 4 x L 2 Z l c m V 0 X 0 x C T E d l b F 9 k b W V t U i 9 B d X R v U m V t b 3 Z l Z E N v b H V t b n M x L n t D b 2 x 1 b W 4 y L D F 9 J n F 1 b 3 Q 7 L C Z x d W 9 0 O 1 N l Y 3 R p b 2 4 x L 2 Z l c m V 0 X 0 x C T E d l b F 9 k b W V t U i 9 B d X R v U m V t b 3 Z l Z E N v b H V t b n M x L n t D b 2 x 1 b W 4 z L D J 9 J n F 1 b 3 Q 7 L C Z x d W 9 0 O 1 N l Y 3 R p b 2 4 x L 2 Z l c m V 0 X 0 x C T E d l b F 9 k b W V t U i 9 B d X R v U m V t b 3 Z l Z E N v b H V t b n M x L n t D b 2 x 1 b W 4 0 L D N 9 J n F 1 b 3 Q 7 L C Z x d W 9 0 O 1 N l Y 3 R p b 2 4 x L 2 Z l c m V 0 X 0 x C T E d l b F 9 k b W V t U i 9 B d X R v U m V t b 3 Z l Z E N v b H V t b n M x L n t D b 2 x 1 b W 4 1 L D R 9 J n F 1 b 3 Q 7 L C Z x d W 9 0 O 1 N l Y 3 R p b 2 4 x L 2 Z l c m V 0 X 0 x C T E d l b F 9 k b W V t U i 9 B d X R v U m V t b 3 Z l Z E N v b H V t b n M x L n t D b 2 x 1 b W 4 2 L D V 9 J n F 1 b 3 Q 7 L C Z x d W 9 0 O 1 N l Y 3 R p b 2 4 x L 2 Z l c m V 0 X 0 x C T E d l b F 9 k b W V t U i 9 B d X R v U m V t b 3 Z l Z E N v b H V t b n M x L n t D b 2 x 1 b W 4 3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2 Z l c m V 0 X 0 x C T E d l b F 9 k b W V t U i 9 B d X R v U m V t b 3 Z l Z E N v b H V t b n M x L n t D b 2 x 1 b W 4 x L D B 9 J n F 1 b 3 Q 7 L C Z x d W 9 0 O 1 N l Y 3 R p b 2 4 x L 2 Z l c m V 0 X 0 x C T E d l b F 9 k b W V t U i 9 B d X R v U m V t b 3 Z l Z E N v b H V t b n M x L n t D b 2 x 1 b W 4 y L D F 9 J n F 1 b 3 Q 7 L C Z x d W 9 0 O 1 N l Y 3 R p b 2 4 x L 2 Z l c m V 0 X 0 x C T E d l b F 9 k b W V t U i 9 B d X R v U m V t b 3 Z l Z E N v b H V t b n M x L n t D b 2 x 1 b W 4 z L D J 9 J n F 1 b 3 Q 7 L C Z x d W 9 0 O 1 N l Y 3 R p b 2 4 x L 2 Z l c m V 0 X 0 x C T E d l b F 9 k b W V t U i 9 B d X R v U m V t b 3 Z l Z E N v b H V t b n M x L n t D b 2 x 1 b W 4 0 L D N 9 J n F 1 b 3 Q 7 L C Z x d W 9 0 O 1 N l Y 3 R p b 2 4 x L 2 Z l c m V 0 X 0 x C T E d l b F 9 k b W V t U i 9 B d X R v U m V t b 3 Z l Z E N v b H V t b n M x L n t D b 2 x 1 b W 4 1 L D R 9 J n F 1 b 3 Q 7 L C Z x d W 9 0 O 1 N l Y 3 R p b 2 4 x L 2 Z l c m V 0 X 0 x C T E d l b F 9 k b W V t U i 9 B d X R v U m V t b 3 Z l Z E N v b H V t b n M x L n t D b 2 x 1 b W 4 2 L D V 9 J n F 1 b 3 Q 7 L C Z x d W 9 0 O 1 N l Y 3 R p b 2 4 x L 2 Z l c m V 0 X 0 x C T E d l b F 9 k b W V t U i 9 B d X R v U m V t b 3 Z l Z E N v b H V t b n M x L n t D b 2 x 1 b W 4 3 L D Z 9 J n F 1 b 3 Q 7 X S w m c X V v d D t S Z W x h d G l v b n N o a X B J b m Z v J n F 1 b 3 Q 7 O l t d f S I v P j x F b n R y e S B U e X B l P S J S Z X N 1 b H R U e X B l I i B W Y W x 1 Z T 0 i c 0 V 4 Y 2 V w d G l v b i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Z m V y Z X R f T E J M R 2 V s X 2 R t Z W 1 C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S 0 x M C 0 x N F Q x M z o 1 N D o z M y 4 4 M T Y 1 M j g 3 W i I v P j x F b n R y e S B U e X B l P S J G a W x s Q 2 9 s d W 1 u V H l w Z X M i I F Z h b H V l P S J z Q m d Z R 0 J n W U d C Z z 0 9 I i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S U Q i I F Z h b H V l P S J z Z D Z j Z j V j M T A t Y W E x M C 0 0 O G Y 2 L W I y O G U t N T U 2 N T Q w O T V h M W R l I i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Z l c m V 0 X 0 x C T E d l b F 9 k b W V t Q i 9 B d X R v U m V t b 3 Z l Z E N v b H V t b n M x L n t D b 2 x 1 b W 4 x L D B 9 J n F 1 b 3 Q 7 L C Z x d W 9 0 O 1 N l Y 3 R p b 2 4 x L 2 Z l c m V 0 X 0 x C T E d l b F 9 k b W V t Q i 9 B d X R v U m V t b 3 Z l Z E N v b H V t b n M x L n t D b 2 x 1 b W 4 y L D F 9 J n F 1 b 3 Q 7 L C Z x d W 9 0 O 1 N l Y 3 R p b 2 4 x L 2 Z l c m V 0 X 0 x C T E d l b F 9 k b W V t Q i 9 B d X R v U m V t b 3 Z l Z E N v b H V t b n M x L n t D b 2 x 1 b W 4 z L D J 9 J n F 1 b 3 Q 7 L C Z x d W 9 0 O 1 N l Y 3 R p b 2 4 x L 2 Z l c m V 0 X 0 x C T E d l b F 9 k b W V t Q i 9 B d X R v U m V t b 3 Z l Z E N v b H V t b n M x L n t D b 2 x 1 b W 4 0 L D N 9 J n F 1 b 3 Q 7 L C Z x d W 9 0 O 1 N l Y 3 R p b 2 4 x L 2 Z l c m V 0 X 0 x C T E d l b F 9 k b W V t Q i 9 B d X R v U m V t b 3 Z l Z E N v b H V t b n M x L n t D b 2 x 1 b W 4 1 L D R 9 J n F 1 b 3 Q 7 L C Z x d W 9 0 O 1 N l Y 3 R p b 2 4 x L 2 Z l c m V 0 X 0 x C T E d l b F 9 k b W V t Q i 9 B d X R v U m V t b 3 Z l Z E N v b H V t b n M x L n t D b 2 x 1 b W 4 2 L D V 9 J n F 1 b 3 Q 7 L C Z x d W 9 0 O 1 N l Y 3 R p b 2 4 x L 2 Z l c m V 0 X 0 x C T E d l b F 9 k b W V t Q i 9 B d X R v U m V t b 3 Z l Z E N v b H V t b n M x L n t D b 2 x 1 b W 4 3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2 Z l c m V 0 X 0 x C T E d l b F 9 k b W V t Q i 9 B d X R v U m V t b 3 Z l Z E N v b H V t b n M x L n t D b 2 x 1 b W 4 x L D B 9 J n F 1 b 3 Q 7 L C Z x d W 9 0 O 1 N l Y 3 R p b 2 4 x L 2 Z l c m V 0 X 0 x C T E d l b F 9 k b W V t Q i 9 B d X R v U m V t b 3 Z l Z E N v b H V t b n M x L n t D b 2 x 1 b W 4 y L D F 9 J n F 1 b 3 Q 7 L C Z x d W 9 0 O 1 N l Y 3 R p b 2 4 x L 2 Z l c m V 0 X 0 x C T E d l b F 9 k b W V t Q i 9 B d X R v U m V t b 3 Z l Z E N v b H V t b n M x L n t D b 2 x 1 b W 4 z L D J 9 J n F 1 b 3 Q 7 L C Z x d W 9 0 O 1 N l Y 3 R p b 2 4 x L 2 Z l c m V 0 X 0 x C T E d l b F 9 k b W V t Q i 9 B d X R v U m V t b 3 Z l Z E N v b H V t b n M x L n t D b 2 x 1 b W 4 0 L D N 9 J n F 1 b 3 Q 7 L C Z x d W 9 0 O 1 N l Y 3 R p b 2 4 x L 2 Z l c m V 0 X 0 x C T E d l b F 9 k b W V t Q i 9 B d X R v U m V t b 3 Z l Z E N v b H V t b n M x L n t D b 2 x 1 b W 4 1 L D R 9 J n F 1 b 3 Q 7 L C Z x d W 9 0 O 1 N l Y 3 R p b 2 4 x L 2 Z l c m V 0 X 0 x C T E d l b F 9 k b W V t Q i 9 B d X R v U m V t b 3 Z l Z E N v b H V t b n M x L n t D b 2 x 1 b W 4 2 L D V 9 J n F 1 b 3 Q 7 L C Z x d W 9 0 O 1 N l Y 3 R p b 2 4 x L 2 Z l c m V 0 X 0 x C T E d l b F 9 k b W V t Q i 9 B d X R v U m V t b 3 Z l Z E N v b H V t b n M x L n t D b 2 x 1 b W 4 3 L D Z 9 J n F 1 b 3 Q 7 X S w m c X V v d D t S Z W x h d G l v b n N o a X B J b m Z v J n F 1 b 3 Q 7 O l t d f S I v P j x F b n R y e S B U e X B l P S J S Z X N 1 b H R U e X B l I i B W Y W x 1 Z T 0 i c 0 V 4 Y 2 V w d G l v b i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Z m V y Z X R f T E J M R 2 V s X 2 R w Y n M l M k I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x L T E w L T E 0 V D E z O j U 0 O j M z L j g 1 N z Q 2 M j l a I i 8 + P E V u d H J 5 I F R 5 c G U 9 I k Z p b G x D b 2 x 1 b W 5 U e X B l c y I g V m F s d W U 9 I n N C Z 1 l H Q m d Z R 0 J n P T 0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M y N z c x M W I 0 M y 1 k M z B l L T Q w M m M t Y j J k Z C 1 m M G N k M G U w Y z h i Z T Q i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m V y Z X R f T E J M R 2 V s X 2 R w Y n M r L 0 F 1 d G 9 S Z W 1 v d m V k Q 2 9 s d W 1 u c z E u e 0 N v b H V t b j E s M H 0 m c X V v d D s s J n F 1 b 3 Q 7 U 2 V j d G l v b j E v Z m V y Z X R f T E J M R 2 V s X 2 R w Y n M r L 0 F 1 d G 9 S Z W 1 v d m V k Q 2 9 s d W 1 u c z E u e 0 N v b H V t b j I s M X 0 m c X V v d D s s J n F 1 b 3 Q 7 U 2 V j d G l v b j E v Z m V y Z X R f T E J M R 2 V s X 2 R w Y n M r L 0 F 1 d G 9 S Z W 1 v d m V k Q 2 9 s d W 1 u c z E u e 0 N v b H V t b j M s M n 0 m c X V v d D s s J n F 1 b 3 Q 7 U 2 V j d G l v b j E v Z m V y Z X R f T E J M R 2 V s X 2 R w Y n M r L 0 F 1 d G 9 S Z W 1 v d m V k Q 2 9 s d W 1 u c z E u e 0 N v b H V t b j Q s M 3 0 m c X V v d D s s J n F 1 b 3 Q 7 U 2 V j d G l v b j E v Z m V y Z X R f T E J M R 2 V s X 2 R w Y n M r L 0 F 1 d G 9 S Z W 1 v d m V k Q 2 9 s d W 1 u c z E u e 0 N v b H V t b j U s N H 0 m c X V v d D s s J n F 1 b 3 Q 7 U 2 V j d G l v b j E v Z m V y Z X R f T E J M R 2 V s X 2 R w Y n M r L 0 F 1 d G 9 S Z W 1 v d m V k Q 2 9 s d W 1 u c z E u e 0 N v b H V t b j Y s N X 0 m c X V v d D s s J n F 1 b 3 Q 7 U 2 V j d G l v b j E v Z m V y Z X R f T E J M R 2 V s X 2 R w Y n M r L 0 F 1 d G 9 S Z W 1 v d m V k Q 2 9 s d W 1 u c z E u e 0 N v b H V t b j c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Z m V y Z X R f T E J M R 2 V s X 2 R w Y n M r L 0 F 1 d G 9 S Z W 1 v d m V k Q 2 9 s d W 1 u c z E u e 0 N v b H V t b j E s M H 0 m c X V v d D s s J n F 1 b 3 Q 7 U 2 V j d G l v b j E v Z m V y Z X R f T E J M R 2 V s X 2 R w Y n M r L 0 F 1 d G 9 S Z W 1 v d m V k Q 2 9 s d W 1 u c z E u e 0 N v b H V t b j I s M X 0 m c X V v d D s s J n F 1 b 3 Q 7 U 2 V j d G l v b j E v Z m V y Z X R f T E J M R 2 V s X 2 R w Y n M r L 0 F 1 d G 9 S Z W 1 v d m V k Q 2 9 s d W 1 u c z E u e 0 N v b H V t b j M s M n 0 m c X V v d D s s J n F 1 b 3 Q 7 U 2 V j d G l v b j E v Z m V y Z X R f T E J M R 2 V s X 2 R w Y n M r L 0 F 1 d G 9 S Z W 1 v d m V k Q 2 9 s d W 1 u c z E u e 0 N v b H V t b j Q s M 3 0 m c X V v d D s s J n F 1 b 3 Q 7 U 2 V j d G l v b j E v Z m V y Z X R f T E J M R 2 V s X 2 R w Y n M r L 0 F 1 d G 9 S Z W 1 v d m V k Q 2 9 s d W 1 u c z E u e 0 N v b H V t b j U s N H 0 m c X V v d D s s J n F 1 b 3 Q 7 U 2 V j d G l v b j E v Z m V y Z X R f T E J M R 2 V s X 2 R w Y n M r L 0 F 1 d G 9 S Z W 1 v d m V k Q 2 9 s d W 1 u c z E u e 0 N v b H V t b j Y s N X 0 m c X V v d D s s J n F 1 b 3 Q 7 U 2 V j d G l v b j E v Z m V y Z X R f T E J M R 2 V s X 2 R w Y n M r L 0 F 1 d G 9 S Z W 1 v d m V k Q 2 9 s d W 1 u c z E u e 0 N v b H V t b j c s N n 0 m c X V v d D t d L C Z x d W 9 0 O 1 J l b G F 0 a W 9 u c 2 h p c E l u Z m 8 m c X V v d D s 6 W 1 1 9 I i 8 + P E V u d H J 5 I F R 5 c G U 9 I l J l c 3 V s d F R 5 c G U i I F Z h b H V l P S J z R X h j Z X B 0 a W 9 u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m Z X J l d F 9 M Q k x H Z W x f Z H B i c y 0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x L T E w L T E 0 V D E z O j U 0 O j M z L j k w N T c 2 M D J a I i 8 + P E V u d H J 5 I F R 5 c G U 9 I k Z p b G x D b 2 x 1 b W 5 U e X B l c y I g V m F s d W U 9 I n N C Z 1 l H Q m d Z R 0 J n P T 0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M 5 Z D J h N z E 4 O C 0 0 Z T k 2 L T R i N z c t Y T A 4 O S 0 z Z W I 2 M W I 4 Y m F m Y T U i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m V y Z X R f T E J M R 2 V s X 2 R w Y n M t L 0 F 1 d G 9 S Z W 1 v d m V k Q 2 9 s d W 1 u c z E u e 0 N v b H V t b j E s M H 0 m c X V v d D s s J n F 1 b 3 Q 7 U 2 V j d G l v b j E v Z m V y Z X R f T E J M R 2 V s X 2 R w Y n M t L 0 F 1 d G 9 S Z W 1 v d m V k Q 2 9 s d W 1 u c z E u e 0 N v b H V t b j I s M X 0 m c X V v d D s s J n F 1 b 3 Q 7 U 2 V j d G l v b j E v Z m V y Z X R f T E J M R 2 V s X 2 R w Y n M t L 0 F 1 d G 9 S Z W 1 v d m V k Q 2 9 s d W 1 u c z E u e 0 N v b H V t b j M s M n 0 m c X V v d D s s J n F 1 b 3 Q 7 U 2 V j d G l v b j E v Z m V y Z X R f T E J M R 2 V s X 2 R w Y n M t L 0 F 1 d G 9 S Z W 1 v d m V k Q 2 9 s d W 1 u c z E u e 0 N v b H V t b j Q s M 3 0 m c X V v d D s s J n F 1 b 3 Q 7 U 2 V j d G l v b j E v Z m V y Z X R f T E J M R 2 V s X 2 R w Y n M t L 0 F 1 d G 9 S Z W 1 v d m V k Q 2 9 s d W 1 u c z E u e 0 N v b H V t b j U s N H 0 m c X V v d D s s J n F 1 b 3 Q 7 U 2 V j d G l v b j E v Z m V y Z X R f T E J M R 2 V s X 2 R w Y n M t L 0 F 1 d G 9 S Z W 1 v d m V k Q 2 9 s d W 1 u c z E u e 0 N v b H V t b j Y s N X 0 m c X V v d D s s J n F 1 b 3 Q 7 U 2 V j d G l v b j E v Z m V y Z X R f T E J M R 2 V s X 2 R w Y n M t L 0 F 1 d G 9 S Z W 1 v d m V k Q 2 9 s d W 1 u c z E u e 0 N v b H V t b j c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Z m V y Z X R f T E J M R 2 V s X 2 R w Y n M t L 0 F 1 d G 9 S Z W 1 v d m V k Q 2 9 s d W 1 u c z E u e 0 N v b H V t b j E s M H 0 m c X V v d D s s J n F 1 b 3 Q 7 U 2 V j d G l v b j E v Z m V y Z X R f T E J M R 2 V s X 2 R w Y n M t L 0 F 1 d G 9 S Z W 1 v d m V k Q 2 9 s d W 1 u c z E u e 0 N v b H V t b j I s M X 0 m c X V v d D s s J n F 1 b 3 Q 7 U 2 V j d G l v b j E v Z m V y Z X R f T E J M R 2 V s X 2 R w Y n M t L 0 F 1 d G 9 S Z W 1 v d m V k Q 2 9 s d W 1 u c z E u e 0 N v b H V t b j M s M n 0 m c X V v d D s s J n F 1 b 3 Q 7 U 2 V j d G l v b j E v Z m V y Z X R f T E J M R 2 V s X 2 R w Y n M t L 0 F 1 d G 9 S Z W 1 v d m V k Q 2 9 s d W 1 u c z E u e 0 N v b H V t b j Q s M 3 0 m c X V v d D s s J n F 1 b 3 Q 7 U 2 V j d G l v b j E v Z m V y Z X R f T E J M R 2 V s X 2 R w Y n M t L 0 F 1 d G 9 S Z W 1 v d m V k Q 2 9 s d W 1 u c z E u e 0 N v b H V t b j U s N H 0 m c X V v d D s s J n F 1 b 3 Q 7 U 2 V j d G l v b j E v Z m V y Z X R f T E J M R 2 V s X 2 R w Y n M t L 0 F 1 d G 9 S Z W 1 v d m V k Q 2 9 s d W 1 u c z E u e 0 N v b H V t b j Y s N X 0 m c X V v d D s s J n F 1 b 3 Q 7 U 2 V j d G l v b j E v Z m V y Z X R f T E J M R 2 V s X 2 R w Y n M t L 0 F 1 d G 9 S Z W 1 v d m V k Q 2 9 s d W 1 u c z E u e 0 N v b H V t b j c s N n 0 m c X V v d D t d L C Z x d W 9 0 O 1 J l b G F 0 a W 9 u c 2 h p c E l u Z m 8 m c X V v d D s 6 W 1 1 9 I i 8 + P E V u d H J 5 I F R 5 c G U 9 I l J l c 3 V s d F R 5 c G U i I F Z h b H V l P S J z R X h j Z X B 0 a W 9 u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G Z X J l d F 9 M Q k x D a G l f c G g 0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I 1 I i 8 + P E V u d H J 5 I F R 5 c G U 9 I k Z p b G x F b m F i b G V k I i B W Y W x 1 Z T 0 i b D E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E t M T A t M T R U M T M 6 N T Q 6 M z M u O T Y x N T Q 1 O F o i L z 4 8 R W 5 0 c n k g V H l w Z T 0 i R m l s b E N v b H V t b l R 5 c G V z I i B W Y W x 1 Z T 0 i c 0 J n W U d C Z 1 l H Q m c 9 P S I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2 U 4 M j k y Y T g 2 L W U x Y W I t N D d m O S 0 5 O W R k L T g 0 Z W Q 2 Z j k w Y j d l Z S I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G Z X J l d F 9 M Q k x D a G l f c G g 0 L 0 F 1 d G 9 S Z W 1 v d m V k Q 2 9 s d W 1 u c z E u e 0 N v b H V t b j E s M H 0 m c X V v d D s s J n F 1 b 3 Q 7 U 2 V j d G l v b j E v R m V y Z X R f T E J M Q 2 h p X 3 B o N C 9 B d X R v U m V t b 3 Z l Z E N v b H V t b n M x L n t D b 2 x 1 b W 4 y L D F 9 J n F 1 b 3 Q 7 L C Z x d W 9 0 O 1 N l Y 3 R p b 2 4 x L 0 Z l c m V 0 X 0 x C T E N o a V 9 w a D Q v Q X V 0 b 1 J l b W 9 2 Z W R D b 2 x 1 b W 5 z M S 5 7 Q 2 9 s d W 1 u M y w y f S Z x d W 9 0 O y w m c X V v d D t T Z W N 0 a W 9 u M S 9 G Z X J l d F 9 M Q k x D a G l f c G g 0 L 0 F 1 d G 9 S Z W 1 v d m V k Q 2 9 s d W 1 u c z E u e 0 N v b H V t b j Q s M 3 0 m c X V v d D s s J n F 1 b 3 Q 7 U 2 V j d G l v b j E v R m V y Z X R f T E J M Q 2 h p X 3 B o N C 9 B d X R v U m V t b 3 Z l Z E N v b H V t b n M x L n t D b 2 x 1 b W 4 1 L D R 9 J n F 1 b 3 Q 7 L C Z x d W 9 0 O 1 N l Y 3 R p b 2 4 x L 0 Z l c m V 0 X 0 x C T E N o a V 9 w a D Q v Q X V 0 b 1 J l b W 9 2 Z W R D b 2 x 1 b W 5 z M S 5 7 Q 2 9 s d W 1 u N i w 1 f S Z x d W 9 0 O y w m c X V v d D t T Z W N 0 a W 9 u M S 9 G Z X J l d F 9 M Q k x D a G l f c G g 0 L 0 F 1 d G 9 S Z W 1 v d m V k Q 2 9 s d W 1 u c z E u e 0 N v b H V t b j c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R m V y Z X R f T E J M Q 2 h p X 3 B o N C 9 B d X R v U m V t b 3 Z l Z E N v b H V t b n M x L n t D b 2 x 1 b W 4 x L D B 9 J n F 1 b 3 Q 7 L C Z x d W 9 0 O 1 N l Y 3 R p b 2 4 x L 0 Z l c m V 0 X 0 x C T E N o a V 9 w a D Q v Q X V 0 b 1 J l b W 9 2 Z W R D b 2 x 1 b W 5 z M S 5 7 Q 2 9 s d W 1 u M i w x f S Z x d W 9 0 O y w m c X V v d D t T Z W N 0 a W 9 u M S 9 G Z X J l d F 9 M Q k x D a G l f c G g 0 L 0 F 1 d G 9 S Z W 1 v d m V k Q 2 9 s d W 1 u c z E u e 0 N v b H V t b j M s M n 0 m c X V v d D s s J n F 1 b 3 Q 7 U 2 V j d G l v b j E v R m V y Z X R f T E J M Q 2 h p X 3 B o N C 9 B d X R v U m V t b 3 Z l Z E N v b H V t b n M x L n t D b 2 x 1 b W 4 0 L D N 9 J n F 1 b 3 Q 7 L C Z x d W 9 0 O 1 N l Y 3 R p b 2 4 x L 0 Z l c m V 0 X 0 x C T E N o a V 9 w a D Q v Q X V 0 b 1 J l b W 9 2 Z W R D b 2 x 1 b W 5 z M S 5 7 Q 2 9 s d W 1 u N S w 0 f S Z x d W 9 0 O y w m c X V v d D t T Z W N 0 a W 9 u M S 9 G Z X J l d F 9 M Q k x D a G l f c G g 0 L 0 F 1 d G 9 S Z W 1 v d m V k Q 2 9 s d W 1 u c z E u e 0 N v b H V t b j Y s N X 0 m c X V v d D s s J n F 1 b 3 Q 7 U 2 V j d G l v b j E v R m V y Z X R f T E J M Q 2 h p X 3 B o N C 9 B d X R v U m V t b 3 Z l Z E N v b H V t b n M x L n t D b 2 x 1 b W 4 3 L D Z 9 J n F 1 b 3 Q 7 X S w m c X V v d D t S Z W x h d G l v b n N o a X B J b m Z v J n F 1 b 3 Q 7 O l t d f S I v P j x F b n R y e S B U e X B l P S J S Z X N 1 b H R U e X B l I i B W Y W x 1 Z T 0 i c 0 V 4 Y 2 V w d G l v b i I v P j x F b n R y e S B U e X B l P S J G a W x s T 2 J q Z W N 0 V H l w Z S I g V m F s d W U 9 I n N U Y W J s Z S I v P j x F b n R y e S B U e X B l P S J O Y W 1 l V X B k Y X R l Z E F m d G V y R m l s b C I g V m F s d W U 9 I m w w I i 8 + P E V u d H J 5 I F R 5 c G U 9 I k Z p b G x U Y X J n Z X Q i I F Z h b H V l P S J z R m V y Z X R f T E J M Q 2 h p X 3 B o N C I v P j w v U 3 R h Y m x l R W 5 0 c m l l c z 4 8 L 0 l 0 Z W 0 + P E l 0 Z W 0 + P E l 0 Z W 1 M b 2 N h d G l v b j 4 8 S X R l b V R 5 c G U + R m 9 y b X V s Y T w v S X R l b V R 5 c G U + P E l 0 Z W 1 Q Y X R o P l N l Y 3 R p b 2 4 x L 0 Z l c m V 0 X 0 x C T E N o a V 9 w a D U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O S I v P j x F b n R y e S B U e X B l P S J G a W x s R W 5 h Y m x l Z C I g V m F s d W U 9 I m w x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x L T E w L T E 0 V D E z O j U 0 O j M 0 L j A w N T c w O T h a I i 8 + P E V u d H J 5 I F R 5 c G U 9 I k Z p b G x D b 2 x 1 b W 5 U e X B l c y I g V m F s d W U 9 I n N C Z 1 l H Q m d Z R 0 J n P T 0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M 2 N z Q 0 O W R i M i 0 x M 2 Z i L T R k Z G Q t Y T F l N S 1 j N z F h M m R k Y m U 0 N T E i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m V y Z X R f T E J M Q 2 h p X 3 B o N S 9 B d X R v U m V t b 3 Z l Z E N v b H V t b n M x L n t D b 2 x 1 b W 4 x L D B 9 J n F 1 b 3 Q 7 L C Z x d W 9 0 O 1 N l Y 3 R p b 2 4 x L 0 Z l c m V 0 X 0 x C T E N o a V 9 w a D U v Q X V 0 b 1 J l b W 9 2 Z W R D b 2 x 1 b W 5 z M S 5 7 Q 2 9 s d W 1 u M i w x f S Z x d W 9 0 O y w m c X V v d D t T Z W N 0 a W 9 u M S 9 G Z X J l d F 9 M Q k x D a G l f c G g 1 L 0 F 1 d G 9 S Z W 1 v d m V k Q 2 9 s d W 1 u c z E u e 0 N v b H V t b j M s M n 0 m c X V v d D s s J n F 1 b 3 Q 7 U 2 V j d G l v b j E v R m V y Z X R f T E J M Q 2 h p X 3 B o N S 9 B d X R v U m V t b 3 Z l Z E N v b H V t b n M x L n t D b 2 x 1 b W 4 0 L D N 9 J n F 1 b 3 Q 7 L C Z x d W 9 0 O 1 N l Y 3 R p b 2 4 x L 0 Z l c m V 0 X 0 x C T E N o a V 9 w a D U v Q X V 0 b 1 J l b W 9 2 Z W R D b 2 x 1 b W 5 z M S 5 7 Q 2 9 s d W 1 u N S w 0 f S Z x d W 9 0 O y w m c X V v d D t T Z W N 0 a W 9 u M S 9 G Z X J l d F 9 M Q k x D a G l f c G g 1 L 0 F 1 d G 9 S Z W 1 v d m V k Q 2 9 s d W 1 u c z E u e 0 N v b H V t b j Y s N X 0 m c X V v d D s s J n F 1 b 3 Q 7 U 2 V j d G l v b j E v R m V y Z X R f T E J M Q 2 h p X 3 B o N S 9 B d X R v U m V t b 3 Z l Z E N v b H V t b n M x L n t D b 2 x 1 b W 4 3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0 Z l c m V 0 X 0 x C T E N o a V 9 w a D U v Q X V 0 b 1 J l b W 9 2 Z W R D b 2 x 1 b W 5 z M S 5 7 Q 2 9 s d W 1 u M S w w f S Z x d W 9 0 O y w m c X V v d D t T Z W N 0 a W 9 u M S 9 G Z X J l d F 9 M Q k x D a G l f c G g 1 L 0 F 1 d G 9 S Z W 1 v d m V k Q 2 9 s d W 1 u c z E u e 0 N v b H V t b j I s M X 0 m c X V v d D s s J n F 1 b 3 Q 7 U 2 V j d G l v b j E v R m V y Z X R f T E J M Q 2 h p X 3 B o N S 9 B d X R v U m V t b 3 Z l Z E N v b H V t b n M x L n t D b 2 x 1 b W 4 z L D J 9 J n F 1 b 3 Q 7 L C Z x d W 9 0 O 1 N l Y 3 R p b 2 4 x L 0 Z l c m V 0 X 0 x C T E N o a V 9 w a D U v Q X V 0 b 1 J l b W 9 2 Z W R D b 2 x 1 b W 5 z M S 5 7 Q 2 9 s d W 1 u N C w z f S Z x d W 9 0 O y w m c X V v d D t T Z W N 0 a W 9 u M S 9 G Z X J l d F 9 M Q k x D a G l f c G g 1 L 0 F 1 d G 9 S Z W 1 v d m V k Q 2 9 s d W 1 u c z E u e 0 N v b H V t b j U s N H 0 m c X V v d D s s J n F 1 b 3 Q 7 U 2 V j d G l v b j E v R m V y Z X R f T E J M Q 2 h p X 3 B o N S 9 B d X R v U m V t b 3 Z l Z E N v b H V t b n M x L n t D b 2 x 1 b W 4 2 L D V 9 J n F 1 b 3 Q 7 L C Z x d W 9 0 O 1 N l Y 3 R p b 2 4 x L 0 Z l c m V 0 X 0 x C T E N o a V 9 w a D U v Q X V 0 b 1 J l b W 9 2 Z W R D b 2 x 1 b W 5 z M S 5 7 Q 2 9 s d W 1 u N y w 2 f S Z x d W 9 0 O 1 0 s J n F 1 b 3 Q 7 U m V s Y X R p b 2 5 z a G l w S W 5 m b y Z x d W 9 0 O z p b X X 0 i L z 4 8 R W 5 0 c n k g V H l w Z T 0 i U m V z d W x 0 V H l w Z S I g V m F s d W U 9 I n N F e G N l c H R p b 2 4 i L z 4 8 R W 5 0 c n k g V H l w Z T 0 i R m l s b E 9 i a m V j d F R 5 c G U i I F Z h b H V l P S J z V G F i b G U i L z 4 8 R W 5 0 c n k g V H l w Z T 0 i T m F t Z V V w Z G F 0 Z W R B Z n R l c k Z p b G w i I F Z h b H V l P S J s M C I v P j x F b n R y e S B U e X B l P S J G a W x s V G F y Z 2 V 0 I i B W Y W x 1 Z T 0 i c 0 Z l c m V 0 X 0 x C T E N o a V 9 w a D U i L z 4 8 L 1 N 0 Y W J s Z U V u d H J p Z X M + P C 9 J d G V t P j x J d G V t P j x J d G V t T G 9 j Y X R p b 2 4 + P E l 0 Z W 1 U e X B l P k Z v c m 1 1 b G E 8 L 0 l 0 Z W 1 U e X B l P j x J d G V t U G F 0 a D 5 T Z W N 0 a W 9 u M S 9 G Z X J l d F 9 M Q k x D a G l f c G g 3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E y I i 8 + P E V u d H J 5 I F R 5 c G U 9 I k Z p b G x F b m F i b G V k I i B W Y W x 1 Z T 0 i b D E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E t M T A t M T R U M T M 6 N T Q 6 M z Q u M D U z M D M 0 N V o i L z 4 8 R W 5 0 c n k g V H l w Z T 0 i R m l s b E N v b H V t b l R 5 c G V z I i B W Y W x 1 Z T 0 i c 0 J n W U d C Z 1 l H Q m c 9 P S I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z R i Z j J l O T A 4 L T J m M z U t N D F j O C 1 h M D A 3 L T Z m N T U 3 Y m Y w M T Q 3 N C I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G Z X J l d F 9 M Q k x D a G l f c G g 3 L 0 F 1 d G 9 S Z W 1 v d m V k Q 2 9 s d W 1 u c z E u e 0 N v b H V t b j E s M H 0 m c X V v d D s s J n F 1 b 3 Q 7 U 2 V j d G l v b j E v R m V y Z X R f T E J M Q 2 h p X 3 B o N y 9 B d X R v U m V t b 3 Z l Z E N v b H V t b n M x L n t D b 2 x 1 b W 4 y L D F 9 J n F 1 b 3 Q 7 L C Z x d W 9 0 O 1 N l Y 3 R p b 2 4 x L 0 Z l c m V 0 X 0 x C T E N o a V 9 w a D c v Q X V 0 b 1 J l b W 9 2 Z W R D b 2 x 1 b W 5 z M S 5 7 Q 2 9 s d W 1 u M y w y f S Z x d W 9 0 O y w m c X V v d D t T Z W N 0 a W 9 u M S 9 G Z X J l d F 9 M Q k x D a G l f c G g 3 L 0 F 1 d G 9 S Z W 1 v d m V k Q 2 9 s d W 1 u c z E u e 0 N v b H V t b j Q s M 3 0 m c X V v d D s s J n F 1 b 3 Q 7 U 2 V j d G l v b j E v R m V y Z X R f T E J M Q 2 h p X 3 B o N y 9 B d X R v U m V t b 3 Z l Z E N v b H V t b n M x L n t D b 2 x 1 b W 4 1 L D R 9 J n F 1 b 3 Q 7 L C Z x d W 9 0 O 1 N l Y 3 R p b 2 4 x L 0 Z l c m V 0 X 0 x C T E N o a V 9 w a D c v Q X V 0 b 1 J l b W 9 2 Z W R D b 2 x 1 b W 5 z M S 5 7 Q 2 9 s d W 1 u N i w 1 f S Z x d W 9 0 O y w m c X V v d D t T Z W N 0 a W 9 u M S 9 G Z X J l d F 9 M Q k x D a G l f c G g 3 L 0 F 1 d G 9 S Z W 1 v d m V k Q 2 9 s d W 1 u c z E u e 0 N v b H V t b j c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R m V y Z X R f T E J M Q 2 h p X 3 B o N y 9 B d X R v U m V t b 3 Z l Z E N v b H V t b n M x L n t D b 2 x 1 b W 4 x L D B 9 J n F 1 b 3 Q 7 L C Z x d W 9 0 O 1 N l Y 3 R p b 2 4 x L 0 Z l c m V 0 X 0 x C T E N o a V 9 w a D c v Q X V 0 b 1 J l b W 9 2 Z W R D b 2 x 1 b W 5 z M S 5 7 Q 2 9 s d W 1 u M i w x f S Z x d W 9 0 O y w m c X V v d D t T Z W N 0 a W 9 u M S 9 G Z X J l d F 9 M Q k x D a G l f c G g 3 L 0 F 1 d G 9 S Z W 1 v d m V k Q 2 9 s d W 1 u c z E u e 0 N v b H V t b j M s M n 0 m c X V v d D s s J n F 1 b 3 Q 7 U 2 V j d G l v b j E v R m V y Z X R f T E J M Q 2 h p X 3 B o N y 9 B d X R v U m V t b 3 Z l Z E N v b H V t b n M x L n t D b 2 x 1 b W 4 0 L D N 9 J n F 1 b 3 Q 7 L C Z x d W 9 0 O 1 N l Y 3 R p b 2 4 x L 0 Z l c m V 0 X 0 x C T E N o a V 9 w a D c v Q X V 0 b 1 J l b W 9 2 Z W R D b 2 x 1 b W 5 z M S 5 7 Q 2 9 s d W 1 u N S w 0 f S Z x d W 9 0 O y w m c X V v d D t T Z W N 0 a W 9 u M S 9 G Z X J l d F 9 M Q k x D a G l f c G g 3 L 0 F 1 d G 9 S Z W 1 v d m V k Q 2 9 s d W 1 u c z E u e 0 N v b H V t b j Y s N X 0 m c X V v d D s s J n F 1 b 3 Q 7 U 2 V j d G l v b j E v R m V y Z X R f T E J M Q 2 h p X 3 B o N y 9 B d X R v U m V t b 3 Z l Z E N v b H V t b n M x L n t D b 2 x 1 b W 4 3 L D Z 9 J n F 1 b 3 Q 7 X S w m c X V v d D t S Z W x h d G l v b n N o a X B J b m Z v J n F 1 b 3 Q 7 O l t d f S I v P j x F b n R y e S B U e X B l P S J S Z X N 1 b H R U e X B l I i B W Y W x 1 Z T 0 i c 0 V 4 Y 2 V w d G l v b i I v P j x F b n R y e S B U e X B l P S J G a W x s T 2 J q Z W N 0 V H l w Z S I g V m F s d W U 9 I n N U Y W J s Z S I v P j x F b n R y e S B U e X B l P S J O Y W 1 l V X B k Y X R l Z E F m d G V y R m l s b C I g V m F s d W U 9 I m w w I i 8 + P E V u d H J 5 I F R 5 c G U 9 I k Z p b G x U Y X J n Z X Q i I F Z h b H V l P S J z R m V y Z X R f T E J M Q 2 h p X 3 B o N y I v P j w v U 3 R h Y m x l R W 5 0 c m l l c z 4 8 L 0 l 0 Z W 0 + P E l 0 Z W 0 + P E l 0 Z W 1 M b 2 N h d G l v b j 4 8 S X R l b V R 5 c G U + R m 9 y b X V s Y T w v S X R l b V R 5 c G U + P E l 0 Z W 1 Q Y X R o P l N l Y 3 R p b 2 4 x L 0 Z l c m V 0 X 0 x C T E N o a V 9 w a D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M T E i L z 4 8 R W 5 0 c n k g V H l w Z T 0 i R m l s b E V u Y W J s Z W Q i I F Z h b H V l P S J s M S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S 0 x M C 0 x N F Q x M z o 1 N D o z N C 4 x M D E x O T M w W i I v P j x F b n R y e S B U e X B l P S J G a W x s Q 2 9 s d W 1 u V H l w Z X M i I F Z h b H V l P S J z Q m d Z R 0 J n W U d C Z z 0 9 I i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S U Q i I F Z h b H V l P S J z Y z R l Y 2 Y z Z G E t O W M 0 Z i 0 0 N 2 M 1 L W E 5 N T U t N D Z i M W Q 0 O G M 5 Y z I 5 I i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Z l c m V 0 X 0 x C T E N o a V 9 w a D k v Q X V 0 b 1 J l b W 9 2 Z W R D b 2 x 1 b W 5 z M S 5 7 Q 2 9 s d W 1 u M S w w f S Z x d W 9 0 O y w m c X V v d D t T Z W N 0 a W 9 u M S 9 G Z X J l d F 9 M Q k x D a G l f c G g 5 L 0 F 1 d G 9 S Z W 1 v d m V k Q 2 9 s d W 1 u c z E u e 0 N v b H V t b j I s M X 0 m c X V v d D s s J n F 1 b 3 Q 7 U 2 V j d G l v b j E v R m V y Z X R f T E J M Q 2 h p X 3 B o O S 9 B d X R v U m V t b 3 Z l Z E N v b H V t b n M x L n t D b 2 x 1 b W 4 z L D J 9 J n F 1 b 3 Q 7 L C Z x d W 9 0 O 1 N l Y 3 R p b 2 4 x L 0 Z l c m V 0 X 0 x C T E N o a V 9 w a D k v Q X V 0 b 1 J l b W 9 2 Z W R D b 2 x 1 b W 5 z M S 5 7 Q 2 9 s d W 1 u N C w z f S Z x d W 9 0 O y w m c X V v d D t T Z W N 0 a W 9 u M S 9 G Z X J l d F 9 M Q k x D a G l f c G g 5 L 0 F 1 d G 9 S Z W 1 v d m V k Q 2 9 s d W 1 u c z E u e 0 N v b H V t b j U s N H 0 m c X V v d D s s J n F 1 b 3 Q 7 U 2 V j d G l v b j E v R m V y Z X R f T E J M Q 2 h p X 3 B o O S 9 B d X R v U m V t b 3 Z l Z E N v b H V t b n M x L n t D b 2 x 1 b W 4 2 L D V 9 J n F 1 b 3 Q 7 L C Z x d W 9 0 O 1 N l Y 3 R p b 2 4 x L 0 Z l c m V 0 X 0 x C T E N o a V 9 w a D k v Q X V 0 b 1 J l b W 9 2 Z W R D b 2 x 1 b W 5 z M S 5 7 Q 2 9 s d W 1 u N y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G Z X J l d F 9 M Q k x D a G l f c G g 5 L 0 F 1 d G 9 S Z W 1 v d m V k Q 2 9 s d W 1 u c z E u e 0 N v b H V t b j E s M H 0 m c X V v d D s s J n F 1 b 3 Q 7 U 2 V j d G l v b j E v R m V y Z X R f T E J M Q 2 h p X 3 B o O S 9 B d X R v U m V t b 3 Z l Z E N v b H V t b n M x L n t D b 2 x 1 b W 4 y L D F 9 J n F 1 b 3 Q 7 L C Z x d W 9 0 O 1 N l Y 3 R p b 2 4 x L 0 Z l c m V 0 X 0 x C T E N o a V 9 w a D k v Q X V 0 b 1 J l b W 9 2 Z W R D b 2 x 1 b W 5 z M S 5 7 Q 2 9 s d W 1 u M y w y f S Z x d W 9 0 O y w m c X V v d D t T Z W N 0 a W 9 u M S 9 G Z X J l d F 9 M Q k x D a G l f c G g 5 L 0 F 1 d G 9 S Z W 1 v d m V k Q 2 9 s d W 1 u c z E u e 0 N v b H V t b j Q s M 3 0 m c X V v d D s s J n F 1 b 3 Q 7 U 2 V j d G l v b j E v R m V y Z X R f T E J M Q 2 h p X 3 B o O S 9 B d X R v U m V t b 3 Z l Z E N v b H V t b n M x L n t D b 2 x 1 b W 4 1 L D R 9 J n F 1 b 3 Q 7 L C Z x d W 9 0 O 1 N l Y 3 R p b 2 4 x L 0 Z l c m V 0 X 0 x C T E N o a V 9 w a D k v Q X V 0 b 1 J l b W 9 2 Z W R D b 2 x 1 b W 5 z M S 5 7 Q 2 9 s d W 1 u N i w 1 f S Z x d W 9 0 O y w m c X V v d D t T Z W N 0 a W 9 u M S 9 G Z X J l d F 9 M Q k x D a G l f c G g 5 L 0 F 1 d G 9 S Z W 1 v d m V k Q 2 9 s d W 1 u c z E u e 0 N v b H V t b j c s N n 0 m c X V v d D t d L C Z x d W 9 0 O 1 J l b G F 0 a W 9 u c 2 h p c E l u Z m 8 m c X V v d D s 6 W 1 1 9 I i 8 + P E V u d H J 5 I F R 5 c G U 9 I l J l c 3 V s d F R 5 c G U i I F Z h b H V l P S J z R X h j Z X B 0 a W 9 u I i 8 + P E V u d H J 5 I F R 5 c G U 9 I k Z p b G x P Y m p l Y 3 R U e X B l I i B W Y W x 1 Z T 0 i c 1 R h Y m x l I i 8 + P E V u d H J 5 I F R 5 c G U 9 I k 5 h b W V V c G R h d G V k Q W Z 0 Z X J G a W x s I i B W Y W x 1 Z T 0 i b D A i L z 4 8 R W 5 0 c n k g V H l w Z T 0 i R m l s b F R h c m d l d C I g V m F s d W U 9 I n N G Z X J l d F 9 M Q k x D a G l f c G g 5 I i 8 + P C 9 T d G F i b G V F b n R y a W V z P j w v S X R l b T 4 8 S X R l b T 4 8 S X R l b U x v Y 2 F 0 a W 9 u P j x J d G V t V H l w Z T 5 G b 3 J t d W x h P C 9 J d G V t V H l w Z T 4 8 S X R l b V B h d G g + U 2 V j d G l v b j E v R m V y Z X R f T E J M Q 2 h p X 2 V k d G E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M i I v P j x F b n R y e S B U e X B l P S J G a W x s R W 5 h Y m x l Z C I g V m F s d W U 9 I m w x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x L T E w L T E 0 V D E z O j U 0 O j M 0 L j I y O D g 1 M D d a I i 8 + P E V u d H J 5 I F R 5 c G U 9 I k Z p b G x D b 2 x 1 b W 5 U e X B l c y I g V m F s d W U 9 I n N C Z 1 l H Q m d Z R 0 J n P T 0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M z O W V k N W Y 4 O S 1 i M m I 0 L T Q y N D I t O T c 4 Y y 1 h M m N h Z D J m Z T M 1 N G Y i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m V y Z X R f T E J M Q 2 h p X 2 V k d G E v Q X V 0 b 1 J l b W 9 2 Z W R D b 2 x 1 b W 5 z M S 5 7 Q 2 9 s d W 1 u M S w w f S Z x d W 9 0 O y w m c X V v d D t T Z W N 0 a W 9 u M S 9 G Z X J l d F 9 M Q k x D a G l f Z W R 0 Y S 9 B d X R v U m V t b 3 Z l Z E N v b H V t b n M x L n t D b 2 x 1 b W 4 y L D F 9 J n F 1 b 3 Q 7 L C Z x d W 9 0 O 1 N l Y 3 R p b 2 4 x L 0 Z l c m V 0 X 0 x C T E N o a V 9 l Z H R h L 0 F 1 d G 9 S Z W 1 v d m V k Q 2 9 s d W 1 u c z E u e 0 N v b H V t b j M s M n 0 m c X V v d D s s J n F 1 b 3 Q 7 U 2 V j d G l v b j E v R m V y Z X R f T E J M Q 2 h p X 2 V k d G E v Q X V 0 b 1 J l b W 9 2 Z W R D b 2 x 1 b W 5 z M S 5 7 Q 2 9 s d W 1 u N C w z f S Z x d W 9 0 O y w m c X V v d D t T Z W N 0 a W 9 u M S 9 G Z X J l d F 9 M Q k x D a G l f Z W R 0 Y S 9 B d X R v U m V t b 3 Z l Z E N v b H V t b n M x L n t D b 2 x 1 b W 4 1 L D R 9 J n F 1 b 3 Q 7 L C Z x d W 9 0 O 1 N l Y 3 R p b 2 4 x L 0 Z l c m V 0 X 0 x C T E N o a V 9 l Z H R h L 0 F 1 d G 9 S Z W 1 v d m V k Q 2 9 s d W 1 u c z E u e 0 N v b H V t b j Y s N X 0 m c X V v d D s s J n F 1 b 3 Q 7 U 2 V j d G l v b j E v R m V y Z X R f T E J M Q 2 h p X 2 V k d G E v Q X V 0 b 1 J l b W 9 2 Z W R D b 2 x 1 b W 5 z M S 5 7 Q 2 9 s d W 1 u N y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G Z X J l d F 9 M Q k x D a G l f Z W R 0 Y S 9 B d X R v U m V t b 3 Z l Z E N v b H V t b n M x L n t D b 2 x 1 b W 4 x L D B 9 J n F 1 b 3 Q 7 L C Z x d W 9 0 O 1 N l Y 3 R p b 2 4 x L 0 Z l c m V 0 X 0 x C T E N o a V 9 l Z H R h L 0 F 1 d G 9 S Z W 1 v d m V k Q 2 9 s d W 1 u c z E u e 0 N v b H V t b j I s M X 0 m c X V v d D s s J n F 1 b 3 Q 7 U 2 V j d G l v b j E v R m V y Z X R f T E J M Q 2 h p X 2 V k d G E v Q X V 0 b 1 J l b W 9 2 Z W R D b 2 x 1 b W 5 z M S 5 7 Q 2 9 s d W 1 u M y w y f S Z x d W 9 0 O y w m c X V v d D t T Z W N 0 a W 9 u M S 9 G Z X J l d F 9 M Q k x D a G l f Z W R 0 Y S 9 B d X R v U m V t b 3 Z l Z E N v b H V t b n M x L n t D b 2 x 1 b W 4 0 L D N 9 J n F 1 b 3 Q 7 L C Z x d W 9 0 O 1 N l Y 3 R p b 2 4 x L 0 Z l c m V 0 X 0 x C T E N o a V 9 l Z H R h L 0 F 1 d G 9 S Z W 1 v d m V k Q 2 9 s d W 1 u c z E u e 0 N v b H V t b j U s N H 0 m c X V v d D s s J n F 1 b 3 Q 7 U 2 V j d G l v b j E v R m V y Z X R f T E J M Q 2 h p X 2 V k d G E v Q X V 0 b 1 J l b W 9 2 Z W R D b 2 x 1 b W 5 z M S 5 7 Q 2 9 s d W 1 u N i w 1 f S Z x d W 9 0 O y w m c X V v d D t T Z W N 0 a W 9 u M S 9 G Z X J l d F 9 M Q k x D a G l f Z W R 0 Y S 9 B d X R v U m V t b 3 Z l Z E N v b H V t b n M x L n t D b 2 x 1 b W 4 3 L D Z 9 J n F 1 b 3 Q 7 X S w m c X V v d D t S Z W x h d G l v b n N o a X B J b m Z v J n F 1 b 3 Q 7 O l t d f S I v P j x F b n R y e S B U e X B l P S J S Z X N 1 b H R U e X B l I i B W Y W x 1 Z T 0 i c 0 V 4 Y 2 V w d G l v b i I v P j x F b n R y e S B U e X B l P S J G a W x s T 2 J q Z W N 0 V H l w Z S I g V m F s d W U 9 I n N U Y W J s Z S I v P j x F b n R y e S B U e X B l P S J O Y W 1 l V X B k Y X R l Z E F m d G V y R m l s b C I g V m F s d W U 9 I m w w I i 8 + P E V u d H J 5 I F R 5 c G U 9 I k Z p b G x U Y X J n Z X Q i I F Z h b H V l P S J z R m V y Z X R f T E J M Q 2 h p X 2 V k d G E i L z 4 8 L 1 N 0 Y W J s Z U V u d H J p Z X M + P C 9 J d G V t P j x J d G V t P j x J d G V t T G 9 j Y X R p b 2 4 + P E l 0 Z W 1 U e X B l P k Z v c m 1 1 b G E 8 L 0 l 0 Z W 1 U e X B l P j x J d G V t U G F 0 a D 5 T Z W N 0 a W 9 u M S 9 G Z X J l d F 9 M Q k x D a G l f c n B t a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x N C I v P j x F b n R y e S B U e X B l P S J G a W x s R W 5 h Y m x l Z C I g V m F s d W U 9 I m w x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x L T E w L T E 0 V D E z O j U 0 O j M 0 L j I 5 O T Y 2 M j Z a I i 8 + P E V u d H J 5 I F R 5 c G U 9 I k Z p b G x D b 2 x 1 b W 5 U e X B l c y I g V m F s d W U 9 I n N C Z 1 l H Q m d Z R 0 J n P T 0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M z Y z E 2 N j V l O S 0 x Y 2 F m L T Q w Z D Q t O T U 4 Z i 0 x M z J k N z R l O T N h Y T A i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m V y Z X R f T E J M Q 2 h p X 3 J w b W k v Q X V 0 b 1 J l b W 9 2 Z W R D b 2 x 1 b W 5 z M S 5 7 Q 2 9 s d W 1 u M S w w f S Z x d W 9 0 O y w m c X V v d D t T Z W N 0 a W 9 u M S 9 G Z X J l d F 9 M Q k x D a G l f c n B t a S 9 B d X R v U m V t b 3 Z l Z E N v b H V t b n M x L n t D b 2 x 1 b W 4 y L D F 9 J n F 1 b 3 Q 7 L C Z x d W 9 0 O 1 N l Y 3 R p b 2 4 x L 0 Z l c m V 0 X 0 x C T E N o a V 9 y c G 1 p L 0 F 1 d G 9 S Z W 1 v d m V k Q 2 9 s d W 1 u c z E u e 0 N v b H V t b j M s M n 0 m c X V v d D s s J n F 1 b 3 Q 7 U 2 V j d G l v b j E v R m V y Z X R f T E J M Q 2 h p X 3 J w b W k v Q X V 0 b 1 J l b W 9 2 Z W R D b 2 x 1 b W 5 z M S 5 7 Q 2 9 s d W 1 u N C w z f S Z x d W 9 0 O y w m c X V v d D t T Z W N 0 a W 9 u M S 9 G Z X J l d F 9 M Q k x D a G l f c n B t a S 9 B d X R v U m V t b 3 Z l Z E N v b H V t b n M x L n t D b 2 x 1 b W 4 1 L D R 9 J n F 1 b 3 Q 7 L C Z x d W 9 0 O 1 N l Y 3 R p b 2 4 x L 0 Z l c m V 0 X 0 x C T E N o a V 9 y c G 1 p L 0 F 1 d G 9 S Z W 1 v d m V k Q 2 9 s d W 1 u c z E u e 0 N v b H V t b j Y s N X 0 m c X V v d D s s J n F 1 b 3 Q 7 U 2 V j d G l v b j E v R m V y Z X R f T E J M Q 2 h p X 3 J w b W k v Q X V 0 b 1 J l b W 9 2 Z W R D b 2 x 1 b W 5 z M S 5 7 Q 2 9 s d W 1 u N y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G Z X J l d F 9 M Q k x D a G l f c n B t a S 9 B d X R v U m V t b 3 Z l Z E N v b H V t b n M x L n t D b 2 x 1 b W 4 x L D B 9 J n F 1 b 3 Q 7 L C Z x d W 9 0 O 1 N l Y 3 R p b 2 4 x L 0 Z l c m V 0 X 0 x C T E N o a V 9 y c G 1 p L 0 F 1 d G 9 S Z W 1 v d m V k Q 2 9 s d W 1 u c z E u e 0 N v b H V t b j I s M X 0 m c X V v d D s s J n F 1 b 3 Q 7 U 2 V j d G l v b j E v R m V y Z X R f T E J M Q 2 h p X 3 J w b W k v Q X V 0 b 1 J l b W 9 2 Z W R D b 2 x 1 b W 5 z M S 5 7 Q 2 9 s d W 1 u M y w y f S Z x d W 9 0 O y w m c X V v d D t T Z W N 0 a W 9 u M S 9 G Z X J l d F 9 M Q k x D a G l f c n B t a S 9 B d X R v U m V t b 3 Z l Z E N v b H V t b n M x L n t D b 2 x 1 b W 4 0 L D N 9 J n F 1 b 3 Q 7 L C Z x d W 9 0 O 1 N l Y 3 R p b 2 4 x L 0 Z l c m V 0 X 0 x C T E N o a V 9 y c G 1 p L 0 F 1 d G 9 S Z W 1 v d m V k Q 2 9 s d W 1 u c z E u e 0 N v b H V t b j U s N H 0 m c X V v d D s s J n F 1 b 3 Q 7 U 2 V j d G l v b j E v R m V y Z X R f T E J M Q 2 h p X 3 J w b W k v Q X V 0 b 1 J l b W 9 2 Z W R D b 2 x 1 b W 5 z M S 5 7 Q 2 9 s d W 1 u N i w 1 f S Z x d W 9 0 O y w m c X V v d D t T Z W N 0 a W 9 u M S 9 G Z X J l d F 9 M Q k x D a G l f c n B t a S 9 B d X R v U m V t b 3 Z l Z E N v b H V t b n M x L n t D b 2 x 1 b W 4 3 L D Z 9 J n F 1 b 3 Q 7 X S w m c X V v d D t S Z W x h d G l v b n N o a X B J b m Z v J n F 1 b 3 Q 7 O l t d f S I v P j x F b n R y e S B U e X B l P S J S Z X N 1 b H R U e X B l I i B W Y W x 1 Z T 0 i c 0 V 4 Y 2 V w d G l v b i I v P j x F b n R y e S B U e X B l P S J G a W x s T 2 J q Z W N 0 V H l w Z S I g V m F s d W U 9 I n N U Y W J s Z S I v P j x F b n R y e S B U e X B l P S J O Y W 1 l V X B k Y X R l Z E F m d G V y R m l s b C I g V m F s d W U 9 I m w w I i 8 + P E V u d H J 5 I F R 5 c G U 9 I k Z p b G x U Y X J n Z X Q i I F Z h b H V l P S J z R m V y Z X R f T E J M Q 2 h p X 3 J w b W k i L z 4 8 L 1 N 0 Y W J s Z U V u d H J p Z X M + P C 9 J d G V t P j x J d G V t P j x J d G V t T G 9 j Y X R p b 2 4 + P E l 0 Z W 1 U e X B l P k Z v c m 1 1 b G E 8 L 0 l 0 Z W 1 U e X B l P j x J d G V t U G F 0 a D 5 T Z W N 0 a W 9 u M S 9 G Z X J l d F 9 M Q k x D a G l f Z G 1 l b V I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M T Q i L z 4 8 R W 5 0 c n k g V H l w Z T 0 i R m l s b E V u Y W J s Z W Q i I F Z h b H V l P S J s M S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S 0 x M C 0 x N F Q x M z o 1 N D o z N C 4 z M z Q 1 N j g 2 W i I v P j x F b n R y e S B U e X B l P S J G a W x s Q 2 9 s d W 1 u V H l w Z X M i I F Z h b H V l P S J z Q m d Z R 0 J n W U d C Z z 0 9 I i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S U Q i I F Z h b H V l P S J z Z m E 4 Y j g x Y W U t M z B m M i 0 0 N D g y L W J j O D I t N T d h Z G J h M z J k Y T c w I i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Z l c m V 0 X 0 x C T E N o a V 9 k b W V t U i 9 B d X R v U m V t b 3 Z l Z E N v b H V t b n M x L n t D b 2 x 1 b W 4 x L D B 9 J n F 1 b 3 Q 7 L C Z x d W 9 0 O 1 N l Y 3 R p b 2 4 x L 0 Z l c m V 0 X 0 x C T E N o a V 9 k b W V t U i 9 B d X R v U m V t b 3 Z l Z E N v b H V t b n M x L n t D b 2 x 1 b W 4 y L D F 9 J n F 1 b 3 Q 7 L C Z x d W 9 0 O 1 N l Y 3 R p b 2 4 x L 0 Z l c m V 0 X 0 x C T E N o a V 9 k b W V t U i 9 B d X R v U m V t b 3 Z l Z E N v b H V t b n M x L n t D b 2 x 1 b W 4 z L D J 9 J n F 1 b 3 Q 7 L C Z x d W 9 0 O 1 N l Y 3 R p b 2 4 x L 0 Z l c m V 0 X 0 x C T E N o a V 9 k b W V t U i 9 B d X R v U m V t b 3 Z l Z E N v b H V t b n M x L n t D b 2 x 1 b W 4 0 L D N 9 J n F 1 b 3 Q 7 L C Z x d W 9 0 O 1 N l Y 3 R p b 2 4 x L 0 Z l c m V 0 X 0 x C T E N o a V 9 k b W V t U i 9 B d X R v U m V t b 3 Z l Z E N v b H V t b n M x L n t D b 2 x 1 b W 4 1 L D R 9 J n F 1 b 3 Q 7 L C Z x d W 9 0 O 1 N l Y 3 R p b 2 4 x L 0 Z l c m V 0 X 0 x C T E N o a V 9 k b W V t U i 9 B d X R v U m V t b 3 Z l Z E N v b H V t b n M x L n t D b 2 x 1 b W 4 2 L D V 9 J n F 1 b 3 Q 7 L C Z x d W 9 0 O 1 N l Y 3 R p b 2 4 x L 0 Z l c m V 0 X 0 x C T E N o a V 9 k b W V t U i 9 B d X R v U m V t b 3 Z l Z E N v b H V t b n M x L n t D b 2 x 1 b W 4 3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0 Z l c m V 0 X 0 x C T E N o a V 9 k b W V t U i 9 B d X R v U m V t b 3 Z l Z E N v b H V t b n M x L n t D b 2 x 1 b W 4 x L D B 9 J n F 1 b 3 Q 7 L C Z x d W 9 0 O 1 N l Y 3 R p b 2 4 x L 0 Z l c m V 0 X 0 x C T E N o a V 9 k b W V t U i 9 B d X R v U m V t b 3 Z l Z E N v b H V t b n M x L n t D b 2 x 1 b W 4 y L D F 9 J n F 1 b 3 Q 7 L C Z x d W 9 0 O 1 N l Y 3 R p b 2 4 x L 0 Z l c m V 0 X 0 x C T E N o a V 9 k b W V t U i 9 B d X R v U m V t b 3 Z l Z E N v b H V t b n M x L n t D b 2 x 1 b W 4 z L D J 9 J n F 1 b 3 Q 7 L C Z x d W 9 0 O 1 N l Y 3 R p b 2 4 x L 0 Z l c m V 0 X 0 x C T E N o a V 9 k b W V t U i 9 B d X R v U m V t b 3 Z l Z E N v b H V t b n M x L n t D b 2 x 1 b W 4 0 L D N 9 J n F 1 b 3 Q 7 L C Z x d W 9 0 O 1 N l Y 3 R p b 2 4 x L 0 Z l c m V 0 X 0 x C T E N o a V 9 k b W V t U i 9 B d X R v U m V t b 3 Z l Z E N v b H V t b n M x L n t D b 2 x 1 b W 4 1 L D R 9 J n F 1 b 3 Q 7 L C Z x d W 9 0 O 1 N l Y 3 R p b 2 4 x L 0 Z l c m V 0 X 0 x C T E N o a V 9 k b W V t U i 9 B d X R v U m V t b 3 Z l Z E N v b H V t b n M x L n t D b 2 x 1 b W 4 2 L D V 9 J n F 1 b 3 Q 7 L C Z x d W 9 0 O 1 N l Y 3 R p b 2 4 x L 0 Z l c m V 0 X 0 x C T E N o a V 9 k b W V t U i 9 B d X R v U m V t b 3 Z l Z E N v b H V t b n M x L n t D b 2 x 1 b W 4 3 L D Z 9 J n F 1 b 3 Q 7 X S w m c X V v d D t S Z W x h d G l v b n N o a X B J b m Z v J n F 1 b 3 Q 7 O l t d f S I v P j x F b n R y e S B U e X B l P S J S Z X N 1 b H R U e X B l I i B W Y W x 1 Z T 0 i c 0 V 4 Y 2 V w d G l v b i I v P j x F b n R y e S B U e X B l P S J G a W x s T 2 J q Z W N 0 V H l w Z S I g V m F s d W U 9 I n N U Y W J s Z S I v P j x F b n R y e S B U e X B l P S J O Y W 1 l V X B k Y X R l Z E F m d G V y R m l s b C I g V m F s d W U 9 I m w w I i 8 + P E V u d H J 5 I F R 5 c G U 9 I k Z p b G x U Y X J n Z X Q i I F Z h b H V l P S J z R m V y Z X R f T E J M Q 2 h p X 2 R t Z W 1 S I i 8 + P C 9 T d G F i b G V F b n R y a W V z P j w v S X R l b T 4 8 S X R l b T 4 8 S X R l b U x v Y 2 F 0 a W 9 u P j x J d G V t V H l w Z T 5 G b 3 J t d W x h P C 9 J d G V t V H l w Z T 4 8 S X R l b V B h d G g + U 2 V j d G l v b j E v R m V y Z X R f T E J M Q 2 h p X 2 R t Z W 1 C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E 0 I i 8 + P E V u d H J 5 I F R 5 c G U 9 I k Z p b G x F b m F i b G V k I i B W Y W x 1 Z T 0 i b D E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E t M T A t M T R U M T M 6 N T Q 6 M z Q u N D A 5 N D A 5 M F o i L z 4 8 R W 5 0 c n k g V H l w Z T 0 i R m l s b E N v b H V t b l R 5 c G V z I i B W Y W x 1 Z T 0 i c 0 J n W U d C Z 1 l H Q m c 9 P S I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2 E 0 N T R k M 2 M 0 L T J l M 2 I t N G J k Y i 0 4 M T k w L T c y N D F l M j I 3 N W Y x O S I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G Z X J l d F 9 M Q k x D a G l f Z G 1 l b U I v Q X V 0 b 1 J l b W 9 2 Z W R D b 2 x 1 b W 5 z M S 5 7 Q 2 9 s d W 1 u M S w w f S Z x d W 9 0 O y w m c X V v d D t T Z W N 0 a W 9 u M S 9 G Z X J l d F 9 M Q k x D a G l f Z G 1 l b U I v Q X V 0 b 1 J l b W 9 2 Z W R D b 2 x 1 b W 5 z M S 5 7 Q 2 9 s d W 1 u M i w x f S Z x d W 9 0 O y w m c X V v d D t T Z W N 0 a W 9 u M S 9 G Z X J l d F 9 M Q k x D a G l f Z G 1 l b U I v Q X V 0 b 1 J l b W 9 2 Z W R D b 2 x 1 b W 5 z M S 5 7 Q 2 9 s d W 1 u M y w y f S Z x d W 9 0 O y w m c X V v d D t T Z W N 0 a W 9 u M S 9 G Z X J l d F 9 M Q k x D a G l f Z G 1 l b U I v Q X V 0 b 1 J l b W 9 2 Z W R D b 2 x 1 b W 5 z M S 5 7 Q 2 9 s d W 1 u N C w z f S Z x d W 9 0 O y w m c X V v d D t T Z W N 0 a W 9 u M S 9 G Z X J l d F 9 M Q k x D a G l f Z G 1 l b U I v Q X V 0 b 1 J l b W 9 2 Z W R D b 2 x 1 b W 5 z M S 5 7 Q 2 9 s d W 1 u N S w 0 f S Z x d W 9 0 O y w m c X V v d D t T Z W N 0 a W 9 u M S 9 G Z X J l d F 9 M Q k x D a G l f Z G 1 l b U I v Q X V 0 b 1 J l b W 9 2 Z W R D b 2 x 1 b W 5 z M S 5 7 Q 2 9 s d W 1 u N i w 1 f S Z x d W 9 0 O y w m c X V v d D t T Z W N 0 a W 9 u M S 9 G Z X J l d F 9 M Q k x D a G l f Z G 1 l b U I v Q X V 0 b 1 J l b W 9 2 Z W R D b 2 x 1 b W 5 z M S 5 7 Q 2 9 s d W 1 u N y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G Z X J l d F 9 M Q k x D a G l f Z G 1 l b U I v Q X V 0 b 1 J l b W 9 2 Z W R D b 2 x 1 b W 5 z M S 5 7 Q 2 9 s d W 1 u M S w w f S Z x d W 9 0 O y w m c X V v d D t T Z W N 0 a W 9 u M S 9 G Z X J l d F 9 M Q k x D a G l f Z G 1 l b U I v Q X V 0 b 1 J l b W 9 2 Z W R D b 2 x 1 b W 5 z M S 5 7 Q 2 9 s d W 1 u M i w x f S Z x d W 9 0 O y w m c X V v d D t T Z W N 0 a W 9 u M S 9 G Z X J l d F 9 M Q k x D a G l f Z G 1 l b U I v Q X V 0 b 1 J l b W 9 2 Z W R D b 2 x 1 b W 5 z M S 5 7 Q 2 9 s d W 1 u M y w y f S Z x d W 9 0 O y w m c X V v d D t T Z W N 0 a W 9 u M S 9 G Z X J l d F 9 M Q k x D a G l f Z G 1 l b U I v Q X V 0 b 1 J l b W 9 2 Z W R D b 2 x 1 b W 5 z M S 5 7 Q 2 9 s d W 1 u N C w z f S Z x d W 9 0 O y w m c X V v d D t T Z W N 0 a W 9 u M S 9 G Z X J l d F 9 M Q k x D a G l f Z G 1 l b U I v Q X V 0 b 1 J l b W 9 2 Z W R D b 2 x 1 b W 5 z M S 5 7 Q 2 9 s d W 1 u N S w 0 f S Z x d W 9 0 O y w m c X V v d D t T Z W N 0 a W 9 u M S 9 G Z X J l d F 9 M Q k x D a G l f Z G 1 l b U I v Q X V 0 b 1 J l b W 9 2 Z W R D b 2 x 1 b W 5 z M S 5 7 Q 2 9 s d W 1 u N i w 1 f S Z x d W 9 0 O y w m c X V v d D t T Z W N 0 a W 9 u M S 9 G Z X J l d F 9 M Q k x D a G l f Z G 1 l b U I v Q X V 0 b 1 J l b W 9 2 Z W R D b 2 x 1 b W 5 z M S 5 7 Q 2 9 s d W 1 u N y w 2 f S Z x d W 9 0 O 1 0 s J n F 1 b 3 Q 7 U m V s Y X R p b 2 5 z a G l w S W 5 m b y Z x d W 9 0 O z p b X X 0 i L z 4 8 R W 5 0 c n k g V H l w Z T 0 i U m V z d W x 0 V H l w Z S I g V m F s d W U 9 I n N F e G N l c H R p b 2 4 i L z 4 8 R W 5 0 c n k g V H l w Z T 0 i R m l s b E 9 i a m V j d F R 5 c G U i I F Z h b H V l P S J z V G F i b G U i L z 4 8 R W 5 0 c n k g V H l w Z T 0 i T m F t Z V V w Z G F 0 Z W R B Z n R l c k Z p b G w i I F Z h b H V l P S J s M C I v P j x F b n R y e S B U e X B l P S J G a W x s V G F y Z 2 V 0 I i B W Y W x 1 Z T 0 i c 0 Z l c m V 0 X 0 x C T E N o a V 9 k b W V t Q i I v P j w v U 3 R h Y m x l R W 5 0 c m l l c z 4 8 L 0 l 0 Z W 0 + P E l 0 Z W 0 + P E l 0 Z W 1 M b 2 N h d G l v b j 4 8 S X R l b V R 5 c G U + R m 9 y b X V s Y T w v S X R l b V R 5 c G U + P E l 0 Z W 1 Q Y X R o P l N l Y 3 R p b 2 4 x L 0 Z l c m V 0 X 0 x C T E N o a V 9 k c G J z J T J C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E 4 I i 8 + P E V u d H J 5 I F R 5 c G U 9 I k Z p b G x F b m F i b G V k I i B W Y W x 1 Z T 0 i b D E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E t M T A t M T R U M T M 6 N T Q 6 M z Q u N D c x M D M z N F o i L z 4 8 R W 5 0 c n k g V H l w Z T 0 i R m l s b E N v b H V t b l R 5 c G V z I i B W Y W x 1 Z T 0 i c 0 J n W U d C Z 1 l H Q m c 9 P S I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z R j M T R m Z W M 1 L T E 4 O W U t N G I y M C 0 4 Y z M z L T M 0 Y T Q 4 M T A z O D A 1 Z C I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G Z X J l d F 9 M Q k x D a G l f Z H B i c y s v Q X V 0 b 1 J l b W 9 2 Z W R D b 2 x 1 b W 5 z M S 5 7 Q 2 9 s d W 1 u M S w w f S Z x d W 9 0 O y w m c X V v d D t T Z W N 0 a W 9 u M S 9 G Z X J l d F 9 M Q k x D a G l f Z H B i c y s v Q X V 0 b 1 J l b W 9 2 Z W R D b 2 x 1 b W 5 z M S 5 7 Q 2 9 s d W 1 u M i w x f S Z x d W 9 0 O y w m c X V v d D t T Z W N 0 a W 9 u M S 9 G Z X J l d F 9 M Q k x D a G l f Z H B i c y s v Q X V 0 b 1 J l b W 9 2 Z W R D b 2 x 1 b W 5 z M S 5 7 Q 2 9 s d W 1 u M y w y f S Z x d W 9 0 O y w m c X V v d D t T Z W N 0 a W 9 u M S 9 G Z X J l d F 9 M Q k x D a G l f Z H B i c y s v Q X V 0 b 1 J l b W 9 2 Z W R D b 2 x 1 b W 5 z M S 5 7 Q 2 9 s d W 1 u N C w z f S Z x d W 9 0 O y w m c X V v d D t T Z W N 0 a W 9 u M S 9 G Z X J l d F 9 M Q k x D a G l f Z H B i c y s v Q X V 0 b 1 J l b W 9 2 Z W R D b 2 x 1 b W 5 z M S 5 7 Q 2 9 s d W 1 u N S w 0 f S Z x d W 9 0 O y w m c X V v d D t T Z W N 0 a W 9 u M S 9 G Z X J l d F 9 M Q k x D a G l f Z H B i c y s v Q X V 0 b 1 J l b W 9 2 Z W R D b 2 x 1 b W 5 z M S 5 7 Q 2 9 s d W 1 u N i w 1 f S Z x d W 9 0 O y w m c X V v d D t T Z W N 0 a W 9 u M S 9 G Z X J l d F 9 M Q k x D a G l f Z H B i c y s v Q X V 0 b 1 J l b W 9 2 Z W R D b 2 x 1 b W 5 z M S 5 7 Q 2 9 s d W 1 u N y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G Z X J l d F 9 M Q k x D a G l f Z H B i c y s v Q X V 0 b 1 J l b W 9 2 Z W R D b 2 x 1 b W 5 z M S 5 7 Q 2 9 s d W 1 u M S w w f S Z x d W 9 0 O y w m c X V v d D t T Z W N 0 a W 9 u M S 9 G Z X J l d F 9 M Q k x D a G l f Z H B i c y s v Q X V 0 b 1 J l b W 9 2 Z W R D b 2 x 1 b W 5 z M S 5 7 Q 2 9 s d W 1 u M i w x f S Z x d W 9 0 O y w m c X V v d D t T Z W N 0 a W 9 u M S 9 G Z X J l d F 9 M Q k x D a G l f Z H B i c y s v Q X V 0 b 1 J l b W 9 2 Z W R D b 2 x 1 b W 5 z M S 5 7 Q 2 9 s d W 1 u M y w y f S Z x d W 9 0 O y w m c X V v d D t T Z W N 0 a W 9 u M S 9 G Z X J l d F 9 M Q k x D a G l f Z H B i c y s v Q X V 0 b 1 J l b W 9 2 Z W R D b 2 x 1 b W 5 z M S 5 7 Q 2 9 s d W 1 u N C w z f S Z x d W 9 0 O y w m c X V v d D t T Z W N 0 a W 9 u M S 9 G Z X J l d F 9 M Q k x D a G l f Z H B i c y s v Q X V 0 b 1 J l b W 9 2 Z W R D b 2 x 1 b W 5 z M S 5 7 Q 2 9 s d W 1 u N S w 0 f S Z x d W 9 0 O y w m c X V v d D t T Z W N 0 a W 9 u M S 9 G Z X J l d F 9 M Q k x D a G l f Z H B i c y s v Q X V 0 b 1 J l b W 9 2 Z W R D b 2 x 1 b W 5 z M S 5 7 Q 2 9 s d W 1 u N i w 1 f S Z x d W 9 0 O y w m c X V v d D t T Z W N 0 a W 9 u M S 9 G Z X J l d F 9 M Q k x D a G l f Z H B i c y s v Q X V 0 b 1 J l b W 9 2 Z W R D b 2 x 1 b W 5 z M S 5 7 Q 2 9 s d W 1 u N y w 2 f S Z x d W 9 0 O 1 0 s J n F 1 b 3 Q 7 U m V s Y X R p b 2 5 z a G l w S W 5 m b y Z x d W 9 0 O z p b X X 0 i L z 4 8 R W 5 0 c n k g V H l w Z T 0 i U m V z d W x 0 V H l w Z S I g V m F s d W U 9 I n N F e G N l c H R p b 2 4 i L z 4 8 R W 5 0 c n k g V H l w Z T 0 i R m l s b E 9 i a m V j d F R 5 c G U i I F Z h b H V l P S J z V G F i b G U i L z 4 8 R W 5 0 c n k g V H l w Z T 0 i T m F t Z V V w Z G F 0 Z W R B Z n R l c k Z p b G w i I F Z h b H V l P S J s M C I v P j x F b n R y e S B U e X B l P S J G a W x s V G F y Z 2 V 0 I i B W Y W x 1 Z T 0 i c 0 Z l c m V 0 X 0 x C T E N o a V 9 k c G J z I i 8 + P C 9 T d G F i b G V F b n R y a W V z P j w v S X R l b T 4 8 S X R l b T 4 8 S X R l b U x v Y 2 F 0 a W 9 u P j x J d G V t V H l w Z T 5 G b 3 J t d W x h P C 9 J d G V t V H l w Z T 4 8 S X R l b V B h d G g + U 2 V j d G l v b j E v R m V y Z X R f T E J M Q 2 h p X 2 R w Y n M t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E z I i 8 + P E V u d H J 5 I F R 5 c G U 9 I k Z p b G x F b m F i b G V k I i B W Y W x 1 Z T 0 i b D E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E t M T A t M T R U M T M 6 N T Q 6 M z Q u N T Y y N z M 3 N F o i L z 4 8 R W 5 0 c n k g V H l w Z T 0 i R m l s b E N v b H V t b l R 5 c G V z I i B W Y W x 1 Z T 0 i c 0 J n W U d C Z 1 l H Q m c 9 P S I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z g 0 O T J j M z I 3 L T M 0 N W U t N G Q 1 Y y 1 h Y 2 I 5 L T J h M T l i N D M z N W R m Y y I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G Z X J l d F 9 M Q k x D a G l f Z H B i c y 0 v Q X V 0 b 1 J l b W 9 2 Z W R D b 2 x 1 b W 5 z M S 5 7 Q 2 9 s d W 1 u M S w w f S Z x d W 9 0 O y w m c X V v d D t T Z W N 0 a W 9 u M S 9 G Z X J l d F 9 M Q k x D a G l f Z H B i c y 0 v Q X V 0 b 1 J l b W 9 2 Z W R D b 2 x 1 b W 5 z M S 5 7 Q 2 9 s d W 1 u M i w x f S Z x d W 9 0 O y w m c X V v d D t T Z W N 0 a W 9 u M S 9 G Z X J l d F 9 M Q k x D a G l f Z H B i c y 0 v Q X V 0 b 1 J l b W 9 2 Z W R D b 2 x 1 b W 5 z M S 5 7 Q 2 9 s d W 1 u M y w y f S Z x d W 9 0 O y w m c X V v d D t T Z W N 0 a W 9 u M S 9 G Z X J l d F 9 M Q k x D a G l f Z H B i c y 0 v Q X V 0 b 1 J l b W 9 2 Z W R D b 2 x 1 b W 5 z M S 5 7 Q 2 9 s d W 1 u N C w z f S Z x d W 9 0 O y w m c X V v d D t T Z W N 0 a W 9 u M S 9 G Z X J l d F 9 M Q k x D a G l f Z H B i c y 0 v Q X V 0 b 1 J l b W 9 2 Z W R D b 2 x 1 b W 5 z M S 5 7 Q 2 9 s d W 1 u N S w 0 f S Z x d W 9 0 O y w m c X V v d D t T Z W N 0 a W 9 u M S 9 G Z X J l d F 9 M Q k x D a G l f Z H B i c y 0 v Q X V 0 b 1 J l b W 9 2 Z W R D b 2 x 1 b W 5 z M S 5 7 Q 2 9 s d W 1 u N i w 1 f S Z x d W 9 0 O y w m c X V v d D t T Z W N 0 a W 9 u M S 9 G Z X J l d F 9 M Q k x D a G l f Z H B i c y 0 v Q X V 0 b 1 J l b W 9 2 Z W R D b 2 x 1 b W 5 z M S 5 7 Q 2 9 s d W 1 u N y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G Z X J l d F 9 M Q k x D a G l f Z H B i c y 0 v Q X V 0 b 1 J l b W 9 2 Z W R D b 2 x 1 b W 5 z M S 5 7 Q 2 9 s d W 1 u M S w w f S Z x d W 9 0 O y w m c X V v d D t T Z W N 0 a W 9 u M S 9 G Z X J l d F 9 M Q k x D a G l f Z H B i c y 0 v Q X V 0 b 1 J l b W 9 2 Z W R D b 2 x 1 b W 5 z M S 5 7 Q 2 9 s d W 1 u M i w x f S Z x d W 9 0 O y w m c X V v d D t T Z W N 0 a W 9 u M S 9 G Z X J l d F 9 M Q k x D a G l f Z H B i c y 0 v Q X V 0 b 1 J l b W 9 2 Z W R D b 2 x 1 b W 5 z M S 5 7 Q 2 9 s d W 1 u M y w y f S Z x d W 9 0 O y w m c X V v d D t T Z W N 0 a W 9 u M S 9 G Z X J l d F 9 M Q k x D a G l f Z H B i c y 0 v Q X V 0 b 1 J l b W 9 2 Z W R D b 2 x 1 b W 5 z M S 5 7 Q 2 9 s d W 1 u N C w z f S Z x d W 9 0 O y w m c X V v d D t T Z W N 0 a W 9 u M S 9 G Z X J l d F 9 M Q k x D a G l f Z H B i c y 0 v Q X V 0 b 1 J l b W 9 2 Z W R D b 2 x 1 b W 5 z M S 5 7 Q 2 9 s d W 1 u N S w 0 f S Z x d W 9 0 O y w m c X V v d D t T Z W N 0 a W 9 u M S 9 G Z X J l d F 9 M Q k x D a G l f Z H B i c y 0 v Q X V 0 b 1 J l b W 9 2 Z W R D b 2 x 1 b W 5 z M S 5 7 Q 2 9 s d W 1 u N i w 1 f S Z x d W 9 0 O y w m c X V v d D t T Z W N 0 a W 9 u M S 9 G Z X J l d F 9 M Q k x D a G l f Z H B i c y 0 v Q X V 0 b 1 J l b W 9 2 Z W R D b 2 x 1 b W 5 z M S 5 7 Q 2 9 s d W 1 u N y w 2 f S Z x d W 9 0 O 1 0 s J n F 1 b 3 Q 7 U m V s Y X R p b 2 5 z a G l w S W 5 m b y Z x d W 9 0 O z p b X X 0 i L z 4 8 R W 5 0 c n k g V H l w Z T 0 i U m V z d W x 0 V H l w Z S I g V m F s d W U 9 I n N F e G N l c H R p b 2 4 i L z 4 8 R W 5 0 c n k g V H l w Z T 0 i R m l s b E 9 i a m V j d F R 5 c G U i I F Z h b H V l P S J z V G F i b G U i L z 4 8 R W 5 0 c n k g V H l w Z T 0 i T m F t Z V V w Z G F 0 Z W R B Z n R l c k Z p b G w i I F Z h b H V l P S J s M C I v P j x F b n R y e S B U e X B l P S J G a W x s V G F y Z 2 V 0 I i B W Y W x 1 Z T 0 i c 0 Z l c m V 0 X 0 x C T E N o a V 9 k c G J z X z I i L z 4 8 L 1 N 0 Y W J s Z U V u d H J p Z X M + P C 9 J d G V t P j x J d G V t P j x J d G V t T G 9 j Y X R p b 2 4 + P E l 0 Z W 1 U e X B l P k Z v c m 1 1 b G E 8 L 0 l 0 Z W 1 U e X B l P j x J d G V t U G F 0 a D 5 T Z W N 0 a W 9 u M S 9 m Z X J l d F 9 M Q k x Q T E x f c G g 0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c 4 I i 8 + P E V u d H J 5 I F R 5 c G U 9 I k Z p b G x F b m F i b G V k I i B W Y W x 1 Z T 0 i b D E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E t M T A t M T R U M T M 6 N T Q 6 M z Q u N j M w M T M y M V o i L z 4 8 R W 5 0 c n k g V H l w Z T 0 i R m l s b E N v b H V t b l R 5 c G V z I i B W Y W x 1 Z T 0 i c 0 J n W U d C Z 1 l H Q m c 9 P S I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2 I y M z M 1 M G V m L T M 1 Y z I t N D J k N S 0 4 N z A 3 L T Q 2 Z G Y 4 M D h l Z D U 3 N S I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m Z X J l d F 9 M Q k x Q T E x f c G g 0 L 0 F 1 d G 9 S Z W 1 v d m V k Q 2 9 s d W 1 u c z E u e 0 N v b H V t b j E s M H 0 m c X V v d D s s J n F 1 b 3 Q 7 U 2 V j d G l v b j E v Z m V y Z X R f T E J M U E x M X 3 B o N C 9 B d X R v U m V t b 3 Z l Z E N v b H V t b n M x L n t D b 2 x 1 b W 4 y L D F 9 J n F 1 b 3 Q 7 L C Z x d W 9 0 O 1 N l Y 3 R p b 2 4 x L 2 Z l c m V 0 X 0 x C T F B M T F 9 w a D Q v Q X V 0 b 1 J l b W 9 2 Z W R D b 2 x 1 b W 5 z M S 5 7 Q 2 9 s d W 1 u M y w y f S Z x d W 9 0 O y w m c X V v d D t T Z W N 0 a W 9 u M S 9 m Z X J l d F 9 M Q k x Q T E x f c G g 0 L 0 F 1 d G 9 S Z W 1 v d m V k Q 2 9 s d W 1 u c z E u e 0 N v b H V t b j Q s M 3 0 m c X V v d D s s J n F 1 b 3 Q 7 U 2 V j d G l v b j E v Z m V y Z X R f T E J M U E x M X 3 B o N C 9 B d X R v U m V t b 3 Z l Z E N v b H V t b n M x L n t D b 2 x 1 b W 4 1 L D R 9 J n F 1 b 3 Q 7 L C Z x d W 9 0 O 1 N l Y 3 R p b 2 4 x L 2 Z l c m V 0 X 0 x C T F B M T F 9 w a D Q v Q X V 0 b 1 J l b W 9 2 Z W R D b 2 x 1 b W 5 z M S 5 7 Q 2 9 s d W 1 u N i w 1 f S Z x d W 9 0 O y w m c X V v d D t T Z W N 0 a W 9 u M S 9 m Z X J l d F 9 M Q k x Q T E x f c G g 0 L 0 F 1 d G 9 S Z W 1 v d m V k Q 2 9 s d W 1 u c z E u e 0 N v b H V t b j c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Z m V y Z X R f T E J M U E x M X 3 B o N C 9 B d X R v U m V t b 3 Z l Z E N v b H V t b n M x L n t D b 2 x 1 b W 4 x L D B 9 J n F 1 b 3 Q 7 L C Z x d W 9 0 O 1 N l Y 3 R p b 2 4 x L 2 Z l c m V 0 X 0 x C T F B M T F 9 w a D Q v Q X V 0 b 1 J l b W 9 2 Z W R D b 2 x 1 b W 5 z M S 5 7 Q 2 9 s d W 1 u M i w x f S Z x d W 9 0 O y w m c X V v d D t T Z W N 0 a W 9 u M S 9 m Z X J l d F 9 M Q k x Q T E x f c G g 0 L 0 F 1 d G 9 S Z W 1 v d m V k Q 2 9 s d W 1 u c z E u e 0 N v b H V t b j M s M n 0 m c X V v d D s s J n F 1 b 3 Q 7 U 2 V j d G l v b j E v Z m V y Z X R f T E J M U E x M X 3 B o N C 9 B d X R v U m V t b 3 Z l Z E N v b H V t b n M x L n t D b 2 x 1 b W 4 0 L D N 9 J n F 1 b 3 Q 7 L C Z x d W 9 0 O 1 N l Y 3 R p b 2 4 x L 2 Z l c m V 0 X 0 x C T F B M T F 9 w a D Q v Q X V 0 b 1 J l b W 9 2 Z W R D b 2 x 1 b W 5 z M S 5 7 Q 2 9 s d W 1 u N S w 0 f S Z x d W 9 0 O y w m c X V v d D t T Z W N 0 a W 9 u M S 9 m Z X J l d F 9 M Q k x Q T E x f c G g 0 L 0 F 1 d G 9 S Z W 1 v d m V k Q 2 9 s d W 1 u c z E u e 0 N v b H V t b j Y s N X 0 m c X V v d D s s J n F 1 b 3 Q 7 U 2 V j d G l v b j E v Z m V y Z X R f T E J M U E x M X 3 B o N C 9 B d X R v U m V t b 3 Z l Z E N v b H V t b n M x L n t D b 2 x 1 b W 4 3 L D Z 9 J n F 1 b 3 Q 7 X S w m c X V v d D t S Z W x h d G l v b n N o a X B J b m Z v J n F 1 b 3 Q 7 O l t d f S I v P j x F b n R y e S B U e X B l P S J S Z X N 1 b H R U e X B l I i B W Y W x 1 Z T 0 i c 0 V 4 Y 2 V w d G l v b i I v P j x F b n R y e S B U e X B l P S J G a W x s T 2 J q Z W N 0 V H l w Z S I g V m F s d W U 9 I n N U Y W J s Z S I v P j x F b n R y e S B U e X B l P S J O Y W 1 l V X B k Y X R l Z E F m d G V y R m l s b C I g V m F s d W U 9 I m w w I i 8 + P E V u d H J 5 I F R 5 c G U 9 I k Z p b G x U Y X J n Z X Q i I F Z h b H V l P S J z Z m V y Z X R f T E J M U E x M X 3 B o N C I v P j w v U 3 R h Y m x l R W 5 0 c m l l c z 4 8 L 0 l 0 Z W 0 + P E l 0 Z W 0 + P E l 0 Z W 1 M b 2 N h d G l v b j 4 8 S X R l b V R 5 c G U + R m 9 y b X V s Y T w v S X R l b V R 5 c G U + P E l 0 Z W 1 Q Y X R o P l N l Y 3 R p b 2 4 x L 2 Z l c m V 0 X 0 x C T F B M T F 9 w a D U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M z U i L z 4 8 R W 5 0 c n k g V H l w Z T 0 i R m l s b E V u Y W J s Z W Q i I F Z h b H V l P S J s M S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S 0 x M C 0 x N F Q x M z o 1 N D o z N C 4 2 O T Y x M j Q 5 W i I v P j x F b n R y e S B U e X B l P S J G a W x s Q 2 9 s d W 1 u V H l w Z X M i I F Z h b H V l P S J z Q m d Z R 0 J n W U d C Z z 0 9 I i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S U Q i I F Z h b H V l P S J z Y j E z M j M y O D Q t Y z N h M C 0 0 M z F k L W E z Z j M t Z T k 5 M W F k Z D R k N T E 4 I i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Z l c m V 0 X 0 x C T F B M T F 9 w a D U v Q X V 0 b 1 J l b W 9 2 Z W R D b 2 x 1 b W 5 z M S 5 7 Q 2 9 s d W 1 u M S w w f S Z x d W 9 0 O y w m c X V v d D t T Z W N 0 a W 9 u M S 9 m Z X J l d F 9 M Q k x Q T E x f c G g 1 L 0 F 1 d G 9 S Z W 1 v d m V k Q 2 9 s d W 1 u c z E u e 0 N v b H V t b j I s M X 0 m c X V v d D s s J n F 1 b 3 Q 7 U 2 V j d G l v b j E v Z m V y Z X R f T E J M U E x M X 3 B o N S 9 B d X R v U m V t b 3 Z l Z E N v b H V t b n M x L n t D b 2 x 1 b W 4 z L D J 9 J n F 1 b 3 Q 7 L C Z x d W 9 0 O 1 N l Y 3 R p b 2 4 x L 2 Z l c m V 0 X 0 x C T F B M T F 9 w a D U v Q X V 0 b 1 J l b W 9 2 Z W R D b 2 x 1 b W 5 z M S 5 7 Q 2 9 s d W 1 u N C w z f S Z x d W 9 0 O y w m c X V v d D t T Z W N 0 a W 9 u M S 9 m Z X J l d F 9 M Q k x Q T E x f c G g 1 L 0 F 1 d G 9 S Z W 1 v d m V k Q 2 9 s d W 1 u c z E u e 0 N v b H V t b j U s N H 0 m c X V v d D s s J n F 1 b 3 Q 7 U 2 V j d G l v b j E v Z m V y Z X R f T E J M U E x M X 3 B o N S 9 B d X R v U m V t b 3 Z l Z E N v b H V t b n M x L n t D b 2 x 1 b W 4 2 L D V 9 J n F 1 b 3 Q 7 L C Z x d W 9 0 O 1 N l Y 3 R p b 2 4 x L 2 Z l c m V 0 X 0 x C T F B M T F 9 w a D U v Q X V 0 b 1 J l b W 9 2 Z W R D b 2 x 1 b W 5 z M S 5 7 Q 2 9 s d W 1 u N y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m Z X J l d F 9 M Q k x Q T E x f c G g 1 L 0 F 1 d G 9 S Z W 1 v d m V k Q 2 9 s d W 1 u c z E u e 0 N v b H V t b j E s M H 0 m c X V v d D s s J n F 1 b 3 Q 7 U 2 V j d G l v b j E v Z m V y Z X R f T E J M U E x M X 3 B o N S 9 B d X R v U m V t b 3 Z l Z E N v b H V t b n M x L n t D b 2 x 1 b W 4 y L D F 9 J n F 1 b 3 Q 7 L C Z x d W 9 0 O 1 N l Y 3 R p b 2 4 x L 2 Z l c m V 0 X 0 x C T F B M T F 9 w a D U v Q X V 0 b 1 J l b W 9 2 Z W R D b 2 x 1 b W 5 z M S 5 7 Q 2 9 s d W 1 u M y w y f S Z x d W 9 0 O y w m c X V v d D t T Z W N 0 a W 9 u M S 9 m Z X J l d F 9 M Q k x Q T E x f c G g 1 L 0 F 1 d G 9 S Z W 1 v d m V k Q 2 9 s d W 1 u c z E u e 0 N v b H V t b j Q s M 3 0 m c X V v d D s s J n F 1 b 3 Q 7 U 2 V j d G l v b j E v Z m V y Z X R f T E J M U E x M X 3 B o N S 9 B d X R v U m V t b 3 Z l Z E N v b H V t b n M x L n t D b 2 x 1 b W 4 1 L D R 9 J n F 1 b 3 Q 7 L C Z x d W 9 0 O 1 N l Y 3 R p b 2 4 x L 2 Z l c m V 0 X 0 x C T F B M T F 9 w a D U v Q X V 0 b 1 J l b W 9 2 Z W R D b 2 x 1 b W 5 z M S 5 7 Q 2 9 s d W 1 u N i w 1 f S Z x d W 9 0 O y w m c X V v d D t T Z W N 0 a W 9 u M S 9 m Z X J l d F 9 M Q k x Q T E x f c G g 1 L 0 F 1 d G 9 S Z W 1 v d m V k Q 2 9 s d W 1 u c z E u e 0 N v b H V t b j c s N n 0 m c X V v d D t d L C Z x d W 9 0 O 1 J l b G F 0 a W 9 u c 2 h p c E l u Z m 8 m c X V v d D s 6 W 1 1 9 I i 8 + P E V u d H J 5 I F R 5 c G U 9 I l J l c 3 V s d F R 5 c G U i I F Z h b H V l P S J z R X h j Z X B 0 a W 9 u I i 8 + P E V u d H J 5 I F R 5 c G U 9 I k Z p b G x P Y m p l Y 3 R U e X B l I i B W Y W x 1 Z T 0 i c 1 R h Y m x l I i 8 + P E V u d H J 5 I F R 5 c G U 9 I k 5 h b W V V c G R h d G V k Q W Z 0 Z X J G a W x s I i B W Y W x 1 Z T 0 i b D A i L z 4 8 R W 5 0 c n k g V H l w Z T 0 i R m l s b F R h c m d l d C I g V m F s d W U 9 I n N m Z X J l d F 9 M Q k x Q T E x f c G g 1 I i 8 + P C 9 T d G F i b G V F b n R y a W V z P j w v S X R l b T 4 8 S X R l b T 4 8 S X R l b U x v Y 2 F 0 a W 9 u P j x J d G V t V H l w Z T 5 G b 3 J t d W x h P C 9 J d G V t V H l w Z T 4 8 S X R l b V B h d G g + U 2 V j d G l v b j E v Z m V y Z X R f T E J M U E x M X 3 B o N z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z M i I v P j x F b n R y e S B U e X B l P S J G a W x s R W 5 h Y m x l Z C I g V m F s d W U 9 I m w x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x L T E w L T E 0 V D E z O j U 0 O j M 0 L j c 5 N T M 2 O T N a I i 8 + P E V u d H J 5 I F R 5 c G U 9 I k Z p b G x D b 2 x 1 b W 5 U e X B l c y I g V m F s d W U 9 I n N C Z 1 l H Q m d Z R 0 J n P T 0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M y Y z Z m M j k 0 Z i 1 k N j k 1 L T Q 1 O T I t Y T N h Z S 0 z M G I 4 Z j J k Y T k 1 M W M i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m V y Z X R f T E J M U E x M X 3 B o N y 9 B d X R v U m V t b 3 Z l Z E N v b H V t b n M x L n t D b 2 x 1 b W 4 x L D B 9 J n F 1 b 3 Q 7 L C Z x d W 9 0 O 1 N l Y 3 R p b 2 4 x L 2 Z l c m V 0 X 0 x C T F B M T F 9 w a D c v Q X V 0 b 1 J l b W 9 2 Z W R D b 2 x 1 b W 5 z M S 5 7 Q 2 9 s d W 1 u M i w x f S Z x d W 9 0 O y w m c X V v d D t T Z W N 0 a W 9 u M S 9 m Z X J l d F 9 M Q k x Q T E x f c G g 3 L 0 F 1 d G 9 S Z W 1 v d m V k Q 2 9 s d W 1 u c z E u e 0 N v b H V t b j M s M n 0 m c X V v d D s s J n F 1 b 3 Q 7 U 2 V j d G l v b j E v Z m V y Z X R f T E J M U E x M X 3 B o N y 9 B d X R v U m V t b 3 Z l Z E N v b H V t b n M x L n t D b 2 x 1 b W 4 0 L D N 9 J n F 1 b 3 Q 7 L C Z x d W 9 0 O 1 N l Y 3 R p b 2 4 x L 2 Z l c m V 0 X 0 x C T F B M T F 9 w a D c v Q X V 0 b 1 J l b W 9 2 Z W R D b 2 x 1 b W 5 z M S 5 7 Q 2 9 s d W 1 u N S w 0 f S Z x d W 9 0 O y w m c X V v d D t T Z W N 0 a W 9 u M S 9 m Z X J l d F 9 M Q k x Q T E x f c G g 3 L 0 F 1 d G 9 S Z W 1 v d m V k Q 2 9 s d W 1 u c z E u e 0 N v b H V t b j Y s N X 0 m c X V v d D s s J n F 1 b 3 Q 7 U 2 V j d G l v b j E v Z m V y Z X R f T E J M U E x M X 3 B o N y 9 B d X R v U m V t b 3 Z l Z E N v b H V t b n M x L n t D b 2 x 1 b W 4 3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2 Z l c m V 0 X 0 x C T F B M T F 9 w a D c v Q X V 0 b 1 J l b W 9 2 Z W R D b 2 x 1 b W 5 z M S 5 7 Q 2 9 s d W 1 u M S w w f S Z x d W 9 0 O y w m c X V v d D t T Z W N 0 a W 9 u M S 9 m Z X J l d F 9 M Q k x Q T E x f c G g 3 L 0 F 1 d G 9 S Z W 1 v d m V k Q 2 9 s d W 1 u c z E u e 0 N v b H V t b j I s M X 0 m c X V v d D s s J n F 1 b 3 Q 7 U 2 V j d G l v b j E v Z m V y Z X R f T E J M U E x M X 3 B o N y 9 B d X R v U m V t b 3 Z l Z E N v b H V t b n M x L n t D b 2 x 1 b W 4 z L D J 9 J n F 1 b 3 Q 7 L C Z x d W 9 0 O 1 N l Y 3 R p b 2 4 x L 2 Z l c m V 0 X 0 x C T F B M T F 9 w a D c v Q X V 0 b 1 J l b W 9 2 Z W R D b 2 x 1 b W 5 z M S 5 7 Q 2 9 s d W 1 u N C w z f S Z x d W 9 0 O y w m c X V v d D t T Z W N 0 a W 9 u M S 9 m Z X J l d F 9 M Q k x Q T E x f c G g 3 L 0 F 1 d G 9 S Z W 1 v d m V k Q 2 9 s d W 1 u c z E u e 0 N v b H V t b j U s N H 0 m c X V v d D s s J n F 1 b 3 Q 7 U 2 V j d G l v b j E v Z m V y Z X R f T E J M U E x M X 3 B o N y 9 B d X R v U m V t b 3 Z l Z E N v b H V t b n M x L n t D b 2 x 1 b W 4 2 L D V 9 J n F 1 b 3 Q 7 L C Z x d W 9 0 O 1 N l Y 3 R p b 2 4 x L 2 Z l c m V 0 X 0 x C T F B M T F 9 w a D c v Q X V 0 b 1 J l b W 9 2 Z W R D b 2 x 1 b W 5 z M S 5 7 Q 2 9 s d W 1 u N y w 2 f S Z x d W 9 0 O 1 0 s J n F 1 b 3 Q 7 U m V s Y X R p b 2 5 z a G l w S W 5 m b y Z x d W 9 0 O z p b X X 0 i L z 4 8 R W 5 0 c n k g V H l w Z T 0 i U m V z d W x 0 V H l w Z S I g V m F s d W U 9 I n N F e G N l c H R p b 2 4 i L z 4 8 R W 5 0 c n k g V H l w Z T 0 i R m l s b E 9 i a m V j d F R 5 c G U i I F Z h b H V l P S J z V G F i b G U i L z 4 8 R W 5 0 c n k g V H l w Z T 0 i T m F t Z V V w Z G F 0 Z W R B Z n R l c k Z p b G w i I F Z h b H V l P S J s M C I v P j x F b n R y e S B U e X B l P S J G a W x s V G F y Z 2 V 0 I i B W Y W x 1 Z T 0 i c 2 Z l c m V 0 X 0 x C T F B M T F 9 w a D c i L z 4 8 L 1 N 0 Y W J s Z U V u d H J p Z X M + P C 9 J d G V t P j x J d G V t P j x J d G V t T G 9 j Y X R p b 2 4 + P E l 0 Z W 1 U e X B l P k Z v c m 1 1 b G E 8 L 0 l 0 Z W 1 U e X B l P j x J d G V t U G F 0 a D 5 T Z W N 0 a W 9 u M S 9 m Z X J l d F 9 M Q k x Q T E x f c G g 5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M w I i 8 + P E V u d H J 5 I F R 5 c G U 9 I k Z p b G x F b m F i b G V k I i B W Y W x 1 Z T 0 i b D E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E t M T A t M T R U M T M 6 N T Q 6 M z Q u O D c 0 M T Y w N l o i L z 4 8 R W 5 0 c n k g V H l w Z T 0 i R m l s b E N v b H V t b l R 5 c G V z I i B W Y W x 1 Z T 0 i c 0 J n W U d C Z 1 l H Q m c 9 P S I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2 Z i O T I w Z D l l L W F m Z T g t N D M 1 N i 1 h Y T N h L T F h N z Y y Y j g 4 N G Q 5 Y y I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m Z X J l d F 9 M Q k x Q T E x f c G g 5 L 0 F 1 d G 9 S Z W 1 v d m V k Q 2 9 s d W 1 u c z E u e 0 N v b H V t b j E s M H 0 m c X V v d D s s J n F 1 b 3 Q 7 U 2 V j d G l v b j E v Z m V y Z X R f T E J M U E x M X 3 B o O S 9 B d X R v U m V t b 3 Z l Z E N v b H V t b n M x L n t D b 2 x 1 b W 4 y L D F 9 J n F 1 b 3 Q 7 L C Z x d W 9 0 O 1 N l Y 3 R p b 2 4 x L 2 Z l c m V 0 X 0 x C T F B M T F 9 w a D k v Q X V 0 b 1 J l b W 9 2 Z W R D b 2 x 1 b W 5 z M S 5 7 Q 2 9 s d W 1 u M y w y f S Z x d W 9 0 O y w m c X V v d D t T Z W N 0 a W 9 u M S 9 m Z X J l d F 9 M Q k x Q T E x f c G g 5 L 0 F 1 d G 9 S Z W 1 v d m V k Q 2 9 s d W 1 u c z E u e 0 N v b H V t b j Q s M 3 0 m c X V v d D s s J n F 1 b 3 Q 7 U 2 V j d G l v b j E v Z m V y Z X R f T E J M U E x M X 3 B o O S 9 B d X R v U m V t b 3 Z l Z E N v b H V t b n M x L n t D b 2 x 1 b W 4 1 L D R 9 J n F 1 b 3 Q 7 L C Z x d W 9 0 O 1 N l Y 3 R p b 2 4 x L 2 Z l c m V 0 X 0 x C T F B M T F 9 w a D k v Q X V 0 b 1 J l b W 9 2 Z W R D b 2 x 1 b W 5 z M S 5 7 Q 2 9 s d W 1 u N i w 1 f S Z x d W 9 0 O y w m c X V v d D t T Z W N 0 a W 9 u M S 9 m Z X J l d F 9 M Q k x Q T E x f c G g 5 L 0 F 1 d G 9 S Z W 1 v d m V k Q 2 9 s d W 1 u c z E u e 0 N v b H V t b j c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Z m V y Z X R f T E J M U E x M X 3 B o O S 9 B d X R v U m V t b 3 Z l Z E N v b H V t b n M x L n t D b 2 x 1 b W 4 x L D B 9 J n F 1 b 3 Q 7 L C Z x d W 9 0 O 1 N l Y 3 R p b 2 4 x L 2 Z l c m V 0 X 0 x C T F B M T F 9 w a D k v Q X V 0 b 1 J l b W 9 2 Z W R D b 2 x 1 b W 5 z M S 5 7 Q 2 9 s d W 1 u M i w x f S Z x d W 9 0 O y w m c X V v d D t T Z W N 0 a W 9 u M S 9 m Z X J l d F 9 M Q k x Q T E x f c G g 5 L 0 F 1 d G 9 S Z W 1 v d m V k Q 2 9 s d W 1 u c z E u e 0 N v b H V t b j M s M n 0 m c X V v d D s s J n F 1 b 3 Q 7 U 2 V j d G l v b j E v Z m V y Z X R f T E J M U E x M X 3 B o O S 9 B d X R v U m V t b 3 Z l Z E N v b H V t b n M x L n t D b 2 x 1 b W 4 0 L D N 9 J n F 1 b 3 Q 7 L C Z x d W 9 0 O 1 N l Y 3 R p b 2 4 x L 2 Z l c m V 0 X 0 x C T F B M T F 9 w a D k v Q X V 0 b 1 J l b W 9 2 Z W R D b 2 x 1 b W 5 z M S 5 7 Q 2 9 s d W 1 u N S w 0 f S Z x d W 9 0 O y w m c X V v d D t T Z W N 0 a W 9 u M S 9 m Z X J l d F 9 M Q k x Q T E x f c G g 5 L 0 F 1 d G 9 S Z W 1 v d m V k Q 2 9 s d W 1 u c z E u e 0 N v b H V t b j Y s N X 0 m c X V v d D s s J n F 1 b 3 Q 7 U 2 V j d G l v b j E v Z m V y Z X R f T E J M U E x M X 3 B o O S 9 B d X R v U m V t b 3 Z l Z E N v b H V t b n M x L n t D b 2 x 1 b W 4 3 L D Z 9 J n F 1 b 3 Q 7 X S w m c X V v d D t S Z W x h d G l v b n N o a X B J b m Z v J n F 1 b 3 Q 7 O l t d f S I v P j x F b n R y e S B U e X B l P S J S Z X N 1 b H R U e X B l I i B W Y W x 1 Z T 0 i c 0 V 4 Y 2 V w d G l v b i I v P j x F b n R y e S B U e X B l P S J G a W x s T 2 J q Z W N 0 V H l w Z S I g V m F s d W U 9 I n N U Y W J s Z S I v P j x F b n R y e S B U e X B l P S J O Y W 1 l V X B k Y X R l Z E F m d G V y R m l s b C I g V m F s d W U 9 I m w w I i 8 + P E V u d H J 5 I F R 5 c G U 9 I k Z p b G x U Y X J n Z X Q i I F Z h b H V l P S J z Z m V y Z X R f T E J M U E x M X 3 B o O S I v P j w v U 3 R h Y m x l R W 5 0 c m l l c z 4 8 L 0 l 0 Z W 0 + P E l 0 Z W 0 + P E l 0 Z W 1 M b 2 N h d G l v b j 4 8 S X R l b V R 5 c G U + R m 9 y b X V s Y T w v S X R l b V R 5 c G U + P E l 0 Z W 1 Q Y X R o P l N l Y 3 R p b 2 4 x L 2 Z l c m V 0 X 0 x C T F B M T F 9 l Z H R h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I y I i 8 + P E V u d H J 5 I F R 5 c G U 9 I k Z p b G x F b m F i b G V k I i B W Y W x 1 Z T 0 i b D E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E t M T A t M T R U M T M 6 N T Q 6 M z Q u O T M w N T I w N V o i L z 4 8 R W 5 0 c n k g V H l w Z T 0 i R m l s b E N v b H V t b l R 5 c G V z I i B W Y W x 1 Z T 0 i c 0 J n W U d C Z 1 l H Q m c 9 P S I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2 Y 0 M z E y O G R k L T B j Z j Y t N D A w M S 1 h Z T d j L T U z N T M w N 2 N m Y j Z k Y y I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m Z X J l d F 9 M Q k x Q T E x f Z W R 0 Y S 9 B d X R v U m V t b 3 Z l Z E N v b H V t b n M x L n t D b 2 x 1 b W 4 x L D B 9 J n F 1 b 3 Q 7 L C Z x d W 9 0 O 1 N l Y 3 R p b 2 4 x L 2 Z l c m V 0 X 0 x C T F B M T F 9 l Z H R h L 0 F 1 d G 9 S Z W 1 v d m V k Q 2 9 s d W 1 u c z E u e 0 N v b H V t b j I s M X 0 m c X V v d D s s J n F 1 b 3 Q 7 U 2 V j d G l v b j E v Z m V y Z X R f T E J M U E x M X 2 V k d G E v Q X V 0 b 1 J l b W 9 2 Z W R D b 2 x 1 b W 5 z M S 5 7 Q 2 9 s d W 1 u M y w y f S Z x d W 9 0 O y w m c X V v d D t T Z W N 0 a W 9 u M S 9 m Z X J l d F 9 M Q k x Q T E x f Z W R 0 Y S 9 B d X R v U m V t b 3 Z l Z E N v b H V t b n M x L n t D b 2 x 1 b W 4 0 L D N 9 J n F 1 b 3 Q 7 L C Z x d W 9 0 O 1 N l Y 3 R p b 2 4 x L 2 Z l c m V 0 X 0 x C T F B M T F 9 l Z H R h L 0 F 1 d G 9 S Z W 1 v d m V k Q 2 9 s d W 1 u c z E u e 0 N v b H V t b j U s N H 0 m c X V v d D s s J n F 1 b 3 Q 7 U 2 V j d G l v b j E v Z m V y Z X R f T E J M U E x M X 2 V k d G E v Q X V 0 b 1 J l b W 9 2 Z W R D b 2 x 1 b W 5 z M S 5 7 Q 2 9 s d W 1 u N i w 1 f S Z x d W 9 0 O y w m c X V v d D t T Z W N 0 a W 9 u M S 9 m Z X J l d F 9 M Q k x Q T E x f Z W R 0 Y S 9 B d X R v U m V t b 3 Z l Z E N v b H V t b n M x L n t D b 2 x 1 b W 4 3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2 Z l c m V 0 X 0 x C T F B M T F 9 l Z H R h L 0 F 1 d G 9 S Z W 1 v d m V k Q 2 9 s d W 1 u c z E u e 0 N v b H V t b j E s M H 0 m c X V v d D s s J n F 1 b 3 Q 7 U 2 V j d G l v b j E v Z m V y Z X R f T E J M U E x M X 2 V k d G E v Q X V 0 b 1 J l b W 9 2 Z W R D b 2 x 1 b W 5 z M S 5 7 Q 2 9 s d W 1 u M i w x f S Z x d W 9 0 O y w m c X V v d D t T Z W N 0 a W 9 u M S 9 m Z X J l d F 9 M Q k x Q T E x f Z W R 0 Y S 9 B d X R v U m V t b 3 Z l Z E N v b H V t b n M x L n t D b 2 x 1 b W 4 z L D J 9 J n F 1 b 3 Q 7 L C Z x d W 9 0 O 1 N l Y 3 R p b 2 4 x L 2 Z l c m V 0 X 0 x C T F B M T F 9 l Z H R h L 0 F 1 d G 9 S Z W 1 v d m V k Q 2 9 s d W 1 u c z E u e 0 N v b H V t b j Q s M 3 0 m c X V v d D s s J n F 1 b 3 Q 7 U 2 V j d G l v b j E v Z m V y Z X R f T E J M U E x M X 2 V k d G E v Q X V 0 b 1 J l b W 9 2 Z W R D b 2 x 1 b W 5 z M S 5 7 Q 2 9 s d W 1 u N S w 0 f S Z x d W 9 0 O y w m c X V v d D t T Z W N 0 a W 9 u M S 9 m Z X J l d F 9 M Q k x Q T E x f Z W R 0 Y S 9 B d X R v U m V t b 3 Z l Z E N v b H V t b n M x L n t D b 2 x 1 b W 4 2 L D V 9 J n F 1 b 3 Q 7 L C Z x d W 9 0 O 1 N l Y 3 R p b 2 4 x L 2 Z l c m V 0 X 0 x C T F B M T F 9 l Z H R h L 0 F 1 d G 9 S Z W 1 v d m V k Q 2 9 s d W 1 u c z E u e 0 N v b H V t b j c s N n 0 m c X V v d D t d L C Z x d W 9 0 O 1 J l b G F 0 a W 9 u c 2 h p c E l u Z m 8 m c X V v d D s 6 W 1 1 9 I i 8 + P E V u d H J 5 I F R 5 c G U 9 I l J l c 3 V s d F R 5 c G U i I F Z h b H V l P S J z R X h j Z X B 0 a W 9 u I i 8 + P E V u d H J 5 I F R 5 c G U 9 I k Z p b G x P Y m p l Y 3 R U e X B l I i B W Y W x 1 Z T 0 i c 1 R h Y m x l I i 8 + P E V u d H J 5 I F R 5 c G U 9 I k 5 h b W V V c G R h d G V k Q W Z 0 Z X J G a W x s I i B W Y W x 1 Z T 0 i b D A i L z 4 8 R W 5 0 c n k g V H l w Z T 0 i R m l s b F R h c m d l d C I g V m F s d W U 9 I n N m Z X J l d F 9 M Q k x Q T E x f Z W R 0 Y S I v P j w v U 3 R h Y m x l R W 5 0 c m l l c z 4 8 L 0 l 0 Z W 0 + P E l 0 Z W 0 + P E l 0 Z W 1 M b 2 N h d G l v b j 4 8 S X R l b V R 5 c G U + R m 9 y b X V s Y T w v S X R l b V R 5 c G U + P E l 0 Z W 1 Q Y X R o P l N l Y 3 R p b 2 4 x L 2 Z l c m V 0 X 0 x C T F B M T F 9 y c G 1 p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E 4 I i 8 + P E V u d H J 5 I F R 5 c G U 9 I k Z p b G x F b m F i b G V k I i B W Y W x 1 Z T 0 i b D E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E t M T A t M T R U M T M 6 N T Q 6 M z Q u O T k w N D c 4 M l o i L z 4 8 R W 5 0 c n k g V H l w Z T 0 i R m l s b E N v b H V t b l R 5 c G V z I i B W Y W x 1 Z T 0 i c 0 J n W U d C Z 1 l H Q m c 9 P S I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z c 4 Y j U 1 N W Y 2 L W Q x Y T g t N G R j Y i 0 4 Y 2 R l L T c y Y W I 5 M T l j O T k 5 M i I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m Z X J l d F 9 M Q k x Q T E x f c n B t a S 9 B d X R v U m V t b 3 Z l Z E N v b H V t b n M x L n t D b 2 x 1 b W 4 x L D B 9 J n F 1 b 3 Q 7 L C Z x d W 9 0 O 1 N l Y 3 R p b 2 4 x L 2 Z l c m V 0 X 0 x C T F B M T F 9 y c G 1 p L 0 F 1 d G 9 S Z W 1 v d m V k Q 2 9 s d W 1 u c z E u e 0 N v b H V t b j I s M X 0 m c X V v d D s s J n F 1 b 3 Q 7 U 2 V j d G l v b j E v Z m V y Z X R f T E J M U E x M X 3 J w b W k v Q X V 0 b 1 J l b W 9 2 Z W R D b 2 x 1 b W 5 z M S 5 7 Q 2 9 s d W 1 u M y w y f S Z x d W 9 0 O y w m c X V v d D t T Z W N 0 a W 9 u M S 9 m Z X J l d F 9 M Q k x Q T E x f c n B t a S 9 B d X R v U m V t b 3 Z l Z E N v b H V t b n M x L n t D b 2 x 1 b W 4 0 L D N 9 J n F 1 b 3 Q 7 L C Z x d W 9 0 O 1 N l Y 3 R p b 2 4 x L 2 Z l c m V 0 X 0 x C T F B M T F 9 y c G 1 p L 0 F 1 d G 9 S Z W 1 v d m V k Q 2 9 s d W 1 u c z E u e 0 N v b H V t b j U s N H 0 m c X V v d D s s J n F 1 b 3 Q 7 U 2 V j d G l v b j E v Z m V y Z X R f T E J M U E x M X 3 J w b W k v Q X V 0 b 1 J l b W 9 2 Z W R D b 2 x 1 b W 5 z M S 5 7 Q 2 9 s d W 1 u N i w 1 f S Z x d W 9 0 O y w m c X V v d D t T Z W N 0 a W 9 u M S 9 m Z X J l d F 9 M Q k x Q T E x f c n B t a S 9 B d X R v U m V t b 3 Z l Z E N v b H V t b n M x L n t D b 2 x 1 b W 4 3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2 Z l c m V 0 X 0 x C T F B M T F 9 y c G 1 p L 0 F 1 d G 9 S Z W 1 v d m V k Q 2 9 s d W 1 u c z E u e 0 N v b H V t b j E s M H 0 m c X V v d D s s J n F 1 b 3 Q 7 U 2 V j d G l v b j E v Z m V y Z X R f T E J M U E x M X 3 J w b W k v Q X V 0 b 1 J l b W 9 2 Z W R D b 2 x 1 b W 5 z M S 5 7 Q 2 9 s d W 1 u M i w x f S Z x d W 9 0 O y w m c X V v d D t T Z W N 0 a W 9 u M S 9 m Z X J l d F 9 M Q k x Q T E x f c n B t a S 9 B d X R v U m V t b 3 Z l Z E N v b H V t b n M x L n t D b 2 x 1 b W 4 z L D J 9 J n F 1 b 3 Q 7 L C Z x d W 9 0 O 1 N l Y 3 R p b 2 4 x L 2 Z l c m V 0 X 0 x C T F B M T F 9 y c G 1 p L 0 F 1 d G 9 S Z W 1 v d m V k Q 2 9 s d W 1 u c z E u e 0 N v b H V t b j Q s M 3 0 m c X V v d D s s J n F 1 b 3 Q 7 U 2 V j d G l v b j E v Z m V y Z X R f T E J M U E x M X 3 J w b W k v Q X V 0 b 1 J l b W 9 2 Z W R D b 2 x 1 b W 5 z M S 5 7 Q 2 9 s d W 1 u N S w 0 f S Z x d W 9 0 O y w m c X V v d D t T Z W N 0 a W 9 u M S 9 m Z X J l d F 9 M Q k x Q T E x f c n B t a S 9 B d X R v U m V t b 3 Z l Z E N v b H V t b n M x L n t D b 2 x 1 b W 4 2 L D V 9 J n F 1 b 3 Q 7 L C Z x d W 9 0 O 1 N l Y 3 R p b 2 4 x L 2 Z l c m V 0 X 0 x C T F B M T F 9 y c G 1 p L 0 F 1 d G 9 S Z W 1 v d m V k Q 2 9 s d W 1 u c z E u e 0 N v b H V t b j c s N n 0 m c X V v d D t d L C Z x d W 9 0 O 1 J l b G F 0 a W 9 u c 2 h p c E l u Z m 8 m c X V v d D s 6 W 1 1 9 I i 8 + P E V u d H J 5 I F R 5 c G U 9 I l J l c 3 V s d F R 5 c G U i I F Z h b H V l P S J z R X h j Z X B 0 a W 9 u I i 8 + P E V u d H J 5 I F R 5 c G U 9 I k Z p b G x P Y m p l Y 3 R U e X B l I i B W Y W x 1 Z T 0 i c 1 R h Y m x l I i 8 + P E V u d H J 5 I F R 5 c G U 9 I k 5 h b W V V c G R h d G V k Q W Z 0 Z X J G a W x s I i B W Y W x 1 Z T 0 i b D A i L z 4 8 R W 5 0 c n k g V H l w Z T 0 i R m l s b F R h c m d l d C I g V m F s d W U 9 I n N m Z X J l d F 9 M Q k x Q T E x f c n B t a S I v P j w v U 3 R h Y m x l R W 5 0 c m l l c z 4 8 L 0 l 0 Z W 0 + P E l 0 Z W 0 + P E l 0 Z W 1 M b 2 N h d G l v b j 4 8 S X R l b V R 5 c G U + R m 9 y b X V s Y T w v S X R l b V R 5 c G U + P E l 0 Z W 1 Q Y X R o P l N l Y 3 R p b 2 4 x L 0 Z l c m V 0 X 0 x C T F B M T F 9 k b W V t U j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y M i I v P j x F b n R y e S B U e X B l P S J G a W x s R W 5 h Y m x l Z C I g V m F s d W U 9 I m w x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x L T E w L T E 0 V D E z O j U 0 O j M 1 L j A 1 M D U 2 N T V a I i 8 + P E V u d H J 5 I F R 5 c G U 9 I k Z p b G x D b 2 x 1 b W 5 U e X B l c y I g V m F s d W U 9 I n N C Z 1 l H Q m d Z R 0 J n P T 0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N l N W E 4 N j U y M i 1 i M z M 0 L T Q 1 M G U t O G Q w Z S 1 l Z T k x O G J j N D h m M z M i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m V y Z X R f T E J M U E x M X 2 R t Z W 1 S L 0 F 1 d G 9 S Z W 1 v d m V k Q 2 9 s d W 1 u c z E u e 0 N v b H V t b j E s M H 0 m c X V v d D s s J n F 1 b 3 Q 7 U 2 V j d G l v b j E v R m V y Z X R f T E J M U E x M X 2 R t Z W 1 S L 0 F 1 d G 9 S Z W 1 v d m V k Q 2 9 s d W 1 u c z E u e 0 N v b H V t b j I s M X 0 m c X V v d D s s J n F 1 b 3 Q 7 U 2 V j d G l v b j E v R m V y Z X R f T E J M U E x M X 2 R t Z W 1 S L 0 F 1 d G 9 S Z W 1 v d m V k Q 2 9 s d W 1 u c z E u e 0 N v b H V t b j M s M n 0 m c X V v d D s s J n F 1 b 3 Q 7 U 2 V j d G l v b j E v R m V y Z X R f T E J M U E x M X 2 R t Z W 1 S L 0 F 1 d G 9 S Z W 1 v d m V k Q 2 9 s d W 1 u c z E u e 0 N v b H V t b j Q s M 3 0 m c X V v d D s s J n F 1 b 3 Q 7 U 2 V j d G l v b j E v R m V y Z X R f T E J M U E x M X 2 R t Z W 1 S L 0 F 1 d G 9 S Z W 1 v d m V k Q 2 9 s d W 1 u c z E u e 0 N v b H V t b j U s N H 0 m c X V v d D s s J n F 1 b 3 Q 7 U 2 V j d G l v b j E v R m V y Z X R f T E J M U E x M X 2 R t Z W 1 S L 0 F 1 d G 9 S Z W 1 v d m V k Q 2 9 s d W 1 u c z E u e 0 N v b H V t b j Y s N X 0 m c X V v d D s s J n F 1 b 3 Q 7 U 2 V j d G l v b j E v R m V y Z X R f T E J M U E x M X 2 R t Z W 1 S L 0 F 1 d G 9 S Z W 1 v d m V k Q 2 9 s d W 1 u c z E u e 0 N v b H V t b j c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R m V y Z X R f T E J M U E x M X 2 R t Z W 1 S L 0 F 1 d G 9 S Z W 1 v d m V k Q 2 9 s d W 1 u c z E u e 0 N v b H V t b j E s M H 0 m c X V v d D s s J n F 1 b 3 Q 7 U 2 V j d G l v b j E v R m V y Z X R f T E J M U E x M X 2 R t Z W 1 S L 0 F 1 d G 9 S Z W 1 v d m V k Q 2 9 s d W 1 u c z E u e 0 N v b H V t b j I s M X 0 m c X V v d D s s J n F 1 b 3 Q 7 U 2 V j d G l v b j E v R m V y Z X R f T E J M U E x M X 2 R t Z W 1 S L 0 F 1 d G 9 S Z W 1 v d m V k Q 2 9 s d W 1 u c z E u e 0 N v b H V t b j M s M n 0 m c X V v d D s s J n F 1 b 3 Q 7 U 2 V j d G l v b j E v R m V y Z X R f T E J M U E x M X 2 R t Z W 1 S L 0 F 1 d G 9 S Z W 1 v d m V k Q 2 9 s d W 1 u c z E u e 0 N v b H V t b j Q s M 3 0 m c X V v d D s s J n F 1 b 3 Q 7 U 2 V j d G l v b j E v R m V y Z X R f T E J M U E x M X 2 R t Z W 1 S L 0 F 1 d G 9 S Z W 1 v d m V k Q 2 9 s d W 1 u c z E u e 0 N v b H V t b j U s N H 0 m c X V v d D s s J n F 1 b 3 Q 7 U 2 V j d G l v b j E v R m V y Z X R f T E J M U E x M X 2 R t Z W 1 S L 0 F 1 d G 9 S Z W 1 v d m V k Q 2 9 s d W 1 u c z E u e 0 N v b H V t b j Y s N X 0 m c X V v d D s s J n F 1 b 3 Q 7 U 2 V j d G l v b j E v R m V y Z X R f T E J M U E x M X 2 R t Z W 1 S L 0 F 1 d G 9 S Z W 1 v d m V k Q 2 9 s d W 1 u c z E u e 0 N v b H V t b j c s N n 0 m c X V v d D t d L C Z x d W 9 0 O 1 J l b G F 0 a W 9 u c 2 h p c E l u Z m 8 m c X V v d D s 6 W 1 1 9 I i 8 + P E V u d H J 5 I F R 5 c G U 9 I l J l c 3 V s d F R 5 c G U i I F Z h b H V l P S J z R X h j Z X B 0 a W 9 u I i 8 + P E V u d H J 5 I F R 5 c G U 9 I k Z p b G x P Y m p l Y 3 R U e X B l I i B W Y W x 1 Z T 0 i c 1 R h Y m x l I i 8 + P E V u d H J 5 I F R 5 c G U 9 I k 5 h b W V V c G R h d G V k Q W Z 0 Z X J G a W x s I i B W Y W x 1 Z T 0 i b D A i L z 4 8 R W 5 0 c n k g V H l w Z T 0 i R m l s b F R h c m d l d C I g V m F s d W U 9 I n N G Z X J l d F 9 M Q k x Q T E x f Z G 1 l b V I i L z 4 8 L 1 N 0 Y W J s Z U V u d H J p Z X M + P C 9 J d G V t P j x J d G V t P j x J d G V t T G 9 j Y X R p b 2 4 + P E l 0 Z W 1 U e X B l P k Z v c m 1 1 b G E 8 L 0 l 0 Z W 1 U e X B l P j x J d G V t U G F 0 a D 5 T Z W N 0 a W 9 u M S 9 m Z X J l d F 9 M Q k x Q T E x f Z G 1 l b U I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M j E i L z 4 8 R W 5 0 c n k g V H l w Z T 0 i R m l s b E V u Y W J s Z W Q i I F Z h b H V l P S J s M S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S 0 x M C 0 x N F Q x M z o 1 N D o z N i 4 y N D M y N D k y W i I v P j x F b n R y e S B U e X B l P S J G a W x s Q 2 9 s d W 1 u V H l w Z X M i I F Z h b H V l P S J z Q m d Z R 0 J n W U d C Z z 0 9 I i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S U Q i I F Z h b H V l P S J z Z W Y z Y T E 5 Y T I t O W M 4 Y S 0 0 Z T E 3 L W F h Z j c t Y j B m Z j V m M W F l N 2 Y 5 I i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Z l c m V 0 X 0 x C T F B M T F 9 k b W V t Q i 9 B d X R v U m V t b 3 Z l Z E N v b H V t b n M x L n t D b 2 x 1 b W 4 x L D B 9 J n F 1 b 3 Q 7 L C Z x d W 9 0 O 1 N l Y 3 R p b 2 4 x L 2 Z l c m V 0 X 0 x C T F B M T F 9 k b W V t Q i 9 B d X R v U m V t b 3 Z l Z E N v b H V t b n M x L n t D b 2 x 1 b W 4 y L D F 9 J n F 1 b 3 Q 7 L C Z x d W 9 0 O 1 N l Y 3 R p b 2 4 x L 2 Z l c m V 0 X 0 x C T F B M T F 9 k b W V t Q i 9 B d X R v U m V t b 3 Z l Z E N v b H V t b n M x L n t D b 2 x 1 b W 4 z L D J 9 J n F 1 b 3 Q 7 L C Z x d W 9 0 O 1 N l Y 3 R p b 2 4 x L 2 Z l c m V 0 X 0 x C T F B M T F 9 k b W V t Q i 9 B d X R v U m V t b 3 Z l Z E N v b H V t b n M x L n t D b 2 x 1 b W 4 0 L D N 9 J n F 1 b 3 Q 7 L C Z x d W 9 0 O 1 N l Y 3 R p b 2 4 x L 2 Z l c m V 0 X 0 x C T F B M T F 9 k b W V t Q i 9 B d X R v U m V t b 3 Z l Z E N v b H V t b n M x L n t D b 2 x 1 b W 4 1 L D R 9 J n F 1 b 3 Q 7 L C Z x d W 9 0 O 1 N l Y 3 R p b 2 4 x L 2 Z l c m V 0 X 0 x C T F B M T F 9 k b W V t Q i 9 B d X R v U m V t b 3 Z l Z E N v b H V t b n M x L n t D b 2 x 1 b W 4 2 L D V 9 J n F 1 b 3 Q 7 L C Z x d W 9 0 O 1 N l Y 3 R p b 2 4 x L 2 Z l c m V 0 X 0 x C T F B M T F 9 k b W V t Q i 9 B d X R v U m V t b 3 Z l Z E N v b H V t b n M x L n t D b 2 x 1 b W 4 3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2 Z l c m V 0 X 0 x C T F B M T F 9 k b W V t Q i 9 B d X R v U m V t b 3 Z l Z E N v b H V t b n M x L n t D b 2 x 1 b W 4 x L D B 9 J n F 1 b 3 Q 7 L C Z x d W 9 0 O 1 N l Y 3 R p b 2 4 x L 2 Z l c m V 0 X 0 x C T F B M T F 9 k b W V t Q i 9 B d X R v U m V t b 3 Z l Z E N v b H V t b n M x L n t D b 2 x 1 b W 4 y L D F 9 J n F 1 b 3 Q 7 L C Z x d W 9 0 O 1 N l Y 3 R p b 2 4 x L 2 Z l c m V 0 X 0 x C T F B M T F 9 k b W V t Q i 9 B d X R v U m V t b 3 Z l Z E N v b H V t b n M x L n t D b 2 x 1 b W 4 z L D J 9 J n F 1 b 3 Q 7 L C Z x d W 9 0 O 1 N l Y 3 R p b 2 4 x L 2 Z l c m V 0 X 0 x C T F B M T F 9 k b W V t Q i 9 B d X R v U m V t b 3 Z l Z E N v b H V t b n M x L n t D b 2 x 1 b W 4 0 L D N 9 J n F 1 b 3 Q 7 L C Z x d W 9 0 O 1 N l Y 3 R p b 2 4 x L 2 Z l c m V 0 X 0 x C T F B M T F 9 k b W V t Q i 9 B d X R v U m V t b 3 Z l Z E N v b H V t b n M x L n t D b 2 x 1 b W 4 1 L D R 9 J n F 1 b 3 Q 7 L C Z x d W 9 0 O 1 N l Y 3 R p b 2 4 x L 2 Z l c m V 0 X 0 x C T F B M T F 9 k b W V t Q i 9 B d X R v U m V t b 3 Z l Z E N v b H V t b n M x L n t D b 2 x 1 b W 4 2 L D V 9 J n F 1 b 3 Q 7 L C Z x d W 9 0 O 1 N l Y 3 R p b 2 4 x L 2 Z l c m V 0 X 0 x C T F B M T F 9 k b W V t Q i 9 B d X R v U m V t b 3 Z l Z E N v b H V t b n M x L n t D b 2 x 1 b W 4 3 L D Z 9 J n F 1 b 3 Q 7 X S w m c X V v d D t S Z W x h d G l v b n N o a X B J b m Z v J n F 1 b 3 Q 7 O l t d f S I v P j x F b n R y e S B U e X B l P S J S Z X N 1 b H R U e X B l I i B W Y W x 1 Z T 0 i c 0 V 4 Y 2 V w d G l v b i I v P j x F b n R y e S B U e X B l P S J G a W x s T 2 J q Z W N 0 V H l w Z S I g V m F s d W U 9 I n N U Y W J s Z S I v P j x F b n R y e S B U e X B l P S J O Y W 1 l V X B k Y X R l Z E F m d G V y R m l s b C I g V m F s d W U 9 I m w w I i 8 + P E V u d H J 5 I F R 5 c G U 9 I k Z p b G x U Y X J n Z X Q i I F Z h b H V l P S J z Z m V y Z X R f T E J M U E x M X 2 R t Z W 1 C I i 8 + P C 9 T d G F i b G V F b n R y a W V z P j w v S X R l b T 4 8 S X R l b T 4 8 S X R l b U x v Y 2 F 0 a W 9 u P j x J d G V t V H l w Z T 5 G b 3 J t d W x h P C 9 J d G V t V H l w Z T 4 8 S X R l b V B h d G g + U 2 V j d G l v b j E v Z m V y Z X R f T E J M U E x M X 2 R w Y n M l M k I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M T Y i L z 4 8 R W 5 0 c n k g V H l w Z T 0 i R m l s b E V u Y W J s Z W Q i I F Z h b H V l P S J s M S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S 0 x M C 0 x N F Q x M z o 1 N D o z N i 4 z M D U x O D E 2 W i I v P j x F b n R y e S B U e X B l P S J G a W x s Q 2 9 s d W 1 u V H l w Z X M i I F Z h b H V l P S J z Q m d Z R 0 J n W U d C Z z 0 9 I i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S U Q i I F Z h b H V l P S J z N T U 3 M j Q x N T k t N T Y 1 Z S 0 0 N D J l L W I 5 O D I t N D d i M m E z M z M 1 O D M y I i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Z l c m V 0 X 0 x C T F B M T F 9 k c G J z K y 9 B d X R v U m V t b 3 Z l Z E N v b H V t b n M x L n t D b 2 x 1 b W 4 x L D B 9 J n F 1 b 3 Q 7 L C Z x d W 9 0 O 1 N l Y 3 R p b 2 4 x L 2 Z l c m V 0 X 0 x C T F B M T F 9 k c G J z K y 9 B d X R v U m V t b 3 Z l Z E N v b H V t b n M x L n t D b 2 x 1 b W 4 y L D F 9 J n F 1 b 3 Q 7 L C Z x d W 9 0 O 1 N l Y 3 R p b 2 4 x L 2 Z l c m V 0 X 0 x C T F B M T F 9 k c G J z K y 9 B d X R v U m V t b 3 Z l Z E N v b H V t b n M x L n t D b 2 x 1 b W 4 z L D J 9 J n F 1 b 3 Q 7 L C Z x d W 9 0 O 1 N l Y 3 R p b 2 4 x L 2 Z l c m V 0 X 0 x C T F B M T F 9 k c G J z K y 9 B d X R v U m V t b 3 Z l Z E N v b H V t b n M x L n t D b 2 x 1 b W 4 0 L D N 9 J n F 1 b 3 Q 7 L C Z x d W 9 0 O 1 N l Y 3 R p b 2 4 x L 2 Z l c m V 0 X 0 x C T F B M T F 9 k c G J z K y 9 B d X R v U m V t b 3 Z l Z E N v b H V t b n M x L n t D b 2 x 1 b W 4 1 L D R 9 J n F 1 b 3 Q 7 L C Z x d W 9 0 O 1 N l Y 3 R p b 2 4 x L 2 Z l c m V 0 X 0 x C T F B M T F 9 k c G J z K y 9 B d X R v U m V t b 3 Z l Z E N v b H V t b n M x L n t D b 2 x 1 b W 4 2 L D V 9 J n F 1 b 3 Q 7 L C Z x d W 9 0 O 1 N l Y 3 R p b 2 4 x L 2 Z l c m V 0 X 0 x C T F B M T F 9 k c G J z K y 9 B d X R v U m V t b 3 Z l Z E N v b H V t b n M x L n t D b 2 x 1 b W 4 3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2 Z l c m V 0 X 0 x C T F B M T F 9 k c G J z K y 9 B d X R v U m V t b 3 Z l Z E N v b H V t b n M x L n t D b 2 x 1 b W 4 x L D B 9 J n F 1 b 3 Q 7 L C Z x d W 9 0 O 1 N l Y 3 R p b 2 4 x L 2 Z l c m V 0 X 0 x C T F B M T F 9 k c G J z K y 9 B d X R v U m V t b 3 Z l Z E N v b H V t b n M x L n t D b 2 x 1 b W 4 y L D F 9 J n F 1 b 3 Q 7 L C Z x d W 9 0 O 1 N l Y 3 R p b 2 4 x L 2 Z l c m V 0 X 0 x C T F B M T F 9 k c G J z K y 9 B d X R v U m V t b 3 Z l Z E N v b H V t b n M x L n t D b 2 x 1 b W 4 z L D J 9 J n F 1 b 3 Q 7 L C Z x d W 9 0 O 1 N l Y 3 R p b 2 4 x L 2 Z l c m V 0 X 0 x C T F B M T F 9 k c G J z K y 9 B d X R v U m V t b 3 Z l Z E N v b H V t b n M x L n t D b 2 x 1 b W 4 0 L D N 9 J n F 1 b 3 Q 7 L C Z x d W 9 0 O 1 N l Y 3 R p b 2 4 x L 2 Z l c m V 0 X 0 x C T F B M T F 9 k c G J z K y 9 B d X R v U m V t b 3 Z l Z E N v b H V t b n M x L n t D b 2 x 1 b W 4 1 L D R 9 J n F 1 b 3 Q 7 L C Z x d W 9 0 O 1 N l Y 3 R p b 2 4 x L 2 Z l c m V 0 X 0 x C T F B M T F 9 k c G J z K y 9 B d X R v U m V t b 3 Z l Z E N v b H V t b n M x L n t D b 2 x 1 b W 4 2 L D V 9 J n F 1 b 3 Q 7 L C Z x d W 9 0 O 1 N l Y 3 R p b 2 4 x L 2 Z l c m V 0 X 0 x C T F B M T F 9 k c G J z K y 9 B d X R v U m V t b 3 Z l Z E N v b H V t b n M x L n t D b 2 x 1 b W 4 3 L D Z 9 J n F 1 b 3 Q 7 X S w m c X V v d D t S Z W x h d G l v b n N o a X B J b m Z v J n F 1 b 3 Q 7 O l t d f S I v P j x F b n R y e S B U e X B l P S J S Z X N 1 b H R U e X B l I i B W Y W x 1 Z T 0 i c 0 V 4 Y 2 V w d G l v b i I v P j x F b n R y e S B U e X B l P S J G a W x s T 2 J q Z W N 0 V H l w Z S I g V m F s d W U 9 I n N U Y W J s Z S I v P j x F b n R y e S B U e X B l P S J O Y W 1 l V X B k Y X R l Z E F m d G V y R m l s b C I g V m F s d W U 9 I m w w I i 8 + P E V u d H J 5 I F R 5 c G U 9 I k Z p b G x U Y X J n Z X Q i I F Z h b H V l P S J z Z m V y Z X R f T E J M U E x M X 2 R w Y n M i L z 4 8 L 1 N 0 Y W J s Z U V u d H J p Z X M + P C 9 J d G V t P j x J d G V t P j x J d G V t T G 9 j Y X R p b 2 4 + P E l 0 Z W 1 U e X B l P k Z v c m 1 1 b G E 8 L 0 l 0 Z W 1 U e X B l P j x J d G V t U G F 0 a D 5 T Z W N 0 a W 9 u M S 9 m Z X J l d F 9 M Q k x Q T E x f Z H B i c y 0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M T E i L z 4 8 R W 5 0 c n k g V H l w Z T 0 i R m l s b E V u Y W J s Z W Q i I F Z h b H V l P S J s M S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S 0 x M C 0 x N F Q x M z o 1 N D o z N i 4 z N j U w M T k 2 W i I v P j x F b n R y e S B U e X B l P S J G a W x s Q 2 9 s d W 1 u V H l w Z X M i I F Z h b H V l P S J z Q m d Z R 0 J n W U d C Z z 0 9 I i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S U Q i I F Z h b H V l P S J z N 2 U 3 Z D N h N D k t N z l k N i 0 0 N G Y 3 L W J l N T A t N D k 4 M j g 1 N T B k Y W U w I i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Z l c m V 0 X 0 x C T F B M T F 9 k c G J z L S 9 B d X R v U m V t b 3 Z l Z E N v b H V t b n M x L n t D b 2 x 1 b W 4 x L D B 9 J n F 1 b 3 Q 7 L C Z x d W 9 0 O 1 N l Y 3 R p b 2 4 x L 2 Z l c m V 0 X 0 x C T F B M T F 9 k c G J z L S 9 B d X R v U m V t b 3 Z l Z E N v b H V t b n M x L n t D b 2 x 1 b W 4 y L D F 9 J n F 1 b 3 Q 7 L C Z x d W 9 0 O 1 N l Y 3 R p b 2 4 x L 2 Z l c m V 0 X 0 x C T F B M T F 9 k c G J z L S 9 B d X R v U m V t b 3 Z l Z E N v b H V t b n M x L n t D b 2 x 1 b W 4 z L D J 9 J n F 1 b 3 Q 7 L C Z x d W 9 0 O 1 N l Y 3 R p b 2 4 x L 2 Z l c m V 0 X 0 x C T F B M T F 9 k c G J z L S 9 B d X R v U m V t b 3 Z l Z E N v b H V t b n M x L n t D b 2 x 1 b W 4 0 L D N 9 J n F 1 b 3 Q 7 L C Z x d W 9 0 O 1 N l Y 3 R p b 2 4 x L 2 Z l c m V 0 X 0 x C T F B M T F 9 k c G J z L S 9 B d X R v U m V t b 3 Z l Z E N v b H V t b n M x L n t D b 2 x 1 b W 4 1 L D R 9 J n F 1 b 3 Q 7 L C Z x d W 9 0 O 1 N l Y 3 R p b 2 4 x L 2 Z l c m V 0 X 0 x C T F B M T F 9 k c G J z L S 9 B d X R v U m V t b 3 Z l Z E N v b H V t b n M x L n t D b 2 x 1 b W 4 2 L D V 9 J n F 1 b 3 Q 7 L C Z x d W 9 0 O 1 N l Y 3 R p b 2 4 x L 2 Z l c m V 0 X 0 x C T F B M T F 9 k c G J z L S 9 B d X R v U m V t b 3 Z l Z E N v b H V t b n M x L n t D b 2 x 1 b W 4 3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2 Z l c m V 0 X 0 x C T F B M T F 9 k c G J z L S 9 B d X R v U m V t b 3 Z l Z E N v b H V t b n M x L n t D b 2 x 1 b W 4 x L D B 9 J n F 1 b 3 Q 7 L C Z x d W 9 0 O 1 N l Y 3 R p b 2 4 x L 2 Z l c m V 0 X 0 x C T F B M T F 9 k c G J z L S 9 B d X R v U m V t b 3 Z l Z E N v b H V t b n M x L n t D b 2 x 1 b W 4 y L D F 9 J n F 1 b 3 Q 7 L C Z x d W 9 0 O 1 N l Y 3 R p b 2 4 x L 2 Z l c m V 0 X 0 x C T F B M T F 9 k c G J z L S 9 B d X R v U m V t b 3 Z l Z E N v b H V t b n M x L n t D b 2 x 1 b W 4 z L D J 9 J n F 1 b 3 Q 7 L C Z x d W 9 0 O 1 N l Y 3 R p b 2 4 x L 2 Z l c m V 0 X 0 x C T F B M T F 9 k c G J z L S 9 B d X R v U m V t b 3 Z l Z E N v b H V t b n M x L n t D b 2 x 1 b W 4 0 L D N 9 J n F 1 b 3 Q 7 L C Z x d W 9 0 O 1 N l Y 3 R p b 2 4 x L 2 Z l c m V 0 X 0 x C T F B M T F 9 k c G J z L S 9 B d X R v U m V t b 3 Z l Z E N v b H V t b n M x L n t D b 2 x 1 b W 4 1 L D R 9 J n F 1 b 3 Q 7 L C Z x d W 9 0 O 1 N l Y 3 R p b 2 4 x L 2 Z l c m V 0 X 0 x C T F B M T F 9 k c G J z L S 9 B d X R v U m V t b 3 Z l Z E N v b H V t b n M x L n t D b 2 x 1 b W 4 2 L D V 9 J n F 1 b 3 Q 7 L C Z x d W 9 0 O 1 N l Y 3 R p b 2 4 x L 2 Z l c m V 0 X 0 x C T F B M T F 9 k c G J z L S 9 B d X R v U m V t b 3 Z l Z E N v b H V t b n M x L n t D b 2 x 1 b W 4 3 L D Z 9 J n F 1 b 3 Q 7 X S w m c X V v d D t S Z W x h d G l v b n N o a X B J b m Z v J n F 1 b 3 Q 7 O l t d f S I v P j x F b n R y e S B U e X B l P S J S Z X N 1 b H R U e X B l I i B W Y W x 1 Z T 0 i c 0 V 4 Y 2 V w d G l v b i I v P j x F b n R y e S B U e X B l P S J G a W x s T 2 J q Z W N 0 V H l w Z S I g V m F s d W U 9 I n N U Y W J s Z S I v P j x F b n R y e S B U e X B l P S J O Y W 1 l V X B k Y X R l Z E F m d G V y R m l s b C I g V m F s d W U 9 I m w w I i 8 + P E V u d H J 5 I F R 5 c G U 9 I k Z p b G x U Y X J n Z X Q i I F Z h b H V l P S J z Z m V y Z X R f T E J M U E x M X 2 R w Y n N f M i I v P j w v U 3 R h Y m x l R W 5 0 c m l l c z 4 8 L 0 l 0 Z W 0 + P E l 0 Z W 0 + P E l 0 Z W 1 M b 2 N h d G l v b j 4 8 S X R l b V R 5 c G U + R m 9 y b X V s Y T w v S X R l b V R 5 c G U + P E l 0 Z W 1 Q Y X R o P l N l Y 3 R p b 2 4 x L 2 Z l c m V 0 X 2 1 v Q W x n X 3 B o N C U y M C g y K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y O S I v P j x F b n R y e S B U e X B l P S J G a W x s R W 5 h Y m x l Z C I g V m F s d W U 9 I m w x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x L T E w L T E 0 V D E z O j U 0 O j I 5 L j Q z N j A 2 M z d a I i 8 + P E V u d H J 5 I F R 5 c G U 9 I k Z p b G x D b 2 x 1 b W 5 U e X B l c y I g V m F s d W U 9 I n N C Z 1 l H Q m d Z R 0 J n P T 0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N k M m F k Y T Y 1 N C 1 i N D h j L T Q x O W Q t O W Y y M y 1 h Y W Z h M 2 F j O D g y M m Q i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m V y Z X R f b W 9 B b G d f c G g 0 I C g y K S 9 B d X R v U m V t b 3 Z l Z E N v b H V t b n M x L n t D b 2 x 1 b W 4 x L D B 9 J n F 1 b 3 Q 7 L C Z x d W 9 0 O 1 N l Y 3 R p b 2 4 x L 2 Z l c m V 0 X 2 1 v Q W x n X 3 B o N C A o M i k v Q X V 0 b 1 J l b W 9 2 Z W R D b 2 x 1 b W 5 z M S 5 7 Q 2 9 s d W 1 u M i w x f S Z x d W 9 0 O y w m c X V v d D t T Z W N 0 a W 9 u M S 9 m Z X J l d F 9 t b 0 F s Z 1 9 w a D Q g K D I p L 0 F 1 d G 9 S Z W 1 v d m V k Q 2 9 s d W 1 u c z E u e 0 N v b H V t b j M s M n 0 m c X V v d D s s J n F 1 b 3 Q 7 U 2 V j d G l v b j E v Z m V y Z X R f b W 9 B b G d f c G g 0 I C g y K S 9 B d X R v U m V t b 3 Z l Z E N v b H V t b n M x L n t D b 2 x 1 b W 4 0 L D N 9 J n F 1 b 3 Q 7 L C Z x d W 9 0 O 1 N l Y 3 R p b 2 4 x L 2 Z l c m V 0 X 2 1 v Q W x n X 3 B o N C A o M i k v Q X V 0 b 1 J l b W 9 2 Z W R D b 2 x 1 b W 5 z M S 5 7 Q 2 9 s d W 1 u N S w 0 f S Z x d W 9 0 O y w m c X V v d D t T Z W N 0 a W 9 u M S 9 m Z X J l d F 9 t b 0 F s Z 1 9 w a D Q g K D I p L 0 F 1 d G 9 S Z W 1 v d m V k Q 2 9 s d W 1 u c z E u e 0 N v b H V t b j Y s N X 0 m c X V v d D s s J n F 1 b 3 Q 7 U 2 V j d G l v b j E v Z m V y Z X R f b W 9 B b G d f c G g 0 I C g y K S 9 B d X R v U m V t b 3 Z l Z E N v b H V t b n M x L n t D b 2 x 1 b W 4 3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2 Z l c m V 0 X 2 1 v Q W x n X 3 B o N C A o M i k v Q X V 0 b 1 J l b W 9 2 Z W R D b 2 x 1 b W 5 z M S 5 7 Q 2 9 s d W 1 u M S w w f S Z x d W 9 0 O y w m c X V v d D t T Z W N 0 a W 9 u M S 9 m Z X J l d F 9 t b 0 F s Z 1 9 w a D Q g K D I p L 0 F 1 d G 9 S Z W 1 v d m V k Q 2 9 s d W 1 u c z E u e 0 N v b H V t b j I s M X 0 m c X V v d D s s J n F 1 b 3 Q 7 U 2 V j d G l v b j E v Z m V y Z X R f b W 9 B b G d f c G g 0 I C g y K S 9 B d X R v U m V t b 3 Z l Z E N v b H V t b n M x L n t D b 2 x 1 b W 4 z L D J 9 J n F 1 b 3 Q 7 L C Z x d W 9 0 O 1 N l Y 3 R p b 2 4 x L 2 Z l c m V 0 X 2 1 v Q W x n X 3 B o N C A o M i k v Q X V 0 b 1 J l b W 9 2 Z W R D b 2 x 1 b W 5 z M S 5 7 Q 2 9 s d W 1 u N C w z f S Z x d W 9 0 O y w m c X V v d D t T Z W N 0 a W 9 u M S 9 m Z X J l d F 9 t b 0 F s Z 1 9 w a D Q g K D I p L 0 F 1 d G 9 S Z W 1 v d m V k Q 2 9 s d W 1 u c z E u e 0 N v b H V t b j U s N H 0 m c X V v d D s s J n F 1 b 3 Q 7 U 2 V j d G l v b j E v Z m V y Z X R f b W 9 B b G d f c G g 0 I C g y K S 9 B d X R v U m V t b 3 Z l Z E N v b H V t b n M x L n t D b 2 x 1 b W 4 2 L D V 9 J n F 1 b 3 Q 7 L C Z x d W 9 0 O 1 N l Y 3 R p b 2 4 x L 2 Z l c m V 0 X 2 1 v Q W x n X 3 B o N C A o M i k v Q X V 0 b 1 J l b W 9 2 Z W R D b 2 x 1 b W 5 z M S 5 7 Q 2 9 s d W 1 u N y w 2 f S Z x d W 9 0 O 1 0 s J n F 1 b 3 Q 7 U m V s Y X R p b 2 5 z a G l w S W 5 m b y Z x d W 9 0 O z p b X X 0 i L z 4 8 R W 5 0 c n k g V H l w Z T 0 i U m V z d W x 0 V H l w Z S I g V m F s d W U 9 I n N F e G N l c H R p b 2 4 i L z 4 8 R W 5 0 c n k g V H l w Z T 0 i R m l s b E 9 i a m V j d F R 5 c G U i I F Z h b H V l P S J z V G F i b G U i L z 4 8 R W 5 0 c n k g V H l w Z T 0 i T m F t Z V V w Z G F 0 Z W R B Z n R l c k Z p b G w i I F Z h b H V l P S J s M C I v P j x F b n R y e S B U e X B l P S J G a W x s V G F y Z 2 V 0 I i B W Y W x 1 Z T 0 i c 2 Z l c m V 0 X 2 1 v Q W x n X 3 B o N D Q x I i 8 + P E V u d H J 5 I F R 5 c G U 9 I k x v Y W R l Z F R v Q W 5 h b H l z a X N T Z X J 2 a W N l c y I g V m F s d W U 9 I m w w I i 8 + P C 9 T d G F i b G V F b n R y a W V z P j w v S X R l b T 4 8 S X R l b T 4 8 S X R l b U x v Y 2 F 0 a W 9 u P j x J d G V t V H l w Z T 5 G b 3 J t d W x h P C 9 J d G V t V H l w Z T 4 8 S X R l b V B h d G g + U 2 V j d G l v b j E v Z m V y Z X R f b W 9 B b G d f c G g 1 J T I w K D I p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E 2 I i 8 + P E V u d H J 5 I F R 5 c G U 9 I k Z p b G x F b m F i b G V k I i B W Y W x 1 Z T 0 i b D E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E t M T A t M T R U M T M 6 N T Q 6 M j k u N T Y x M D k x M 1 o i L z 4 8 R W 5 0 c n k g V H l w Z T 0 i R m l s b E N v b H V t b l R 5 c G V z I i B W Y W x 1 Z T 0 i c 0 J n W U d C Z 1 l H Q m c 9 P S I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z Y y Z T d j Z m I 5 L W V l Y j A t N D U 2 Z S 1 h M j U x L W J h M T J j Y z Y 0 Z W U 2 Y i I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m Z X J l d F 9 t b 0 F s Z 1 9 w a D U g K D I p L 0 F 1 d G 9 S Z W 1 v d m V k Q 2 9 s d W 1 u c z E u e 0 N v b H V t b j E s M H 0 m c X V v d D s s J n F 1 b 3 Q 7 U 2 V j d G l v b j E v Z m V y Z X R f b W 9 B b G d f c G g 1 I C g y K S 9 B d X R v U m V t b 3 Z l Z E N v b H V t b n M x L n t D b 2 x 1 b W 4 y L D F 9 J n F 1 b 3 Q 7 L C Z x d W 9 0 O 1 N l Y 3 R p b 2 4 x L 2 Z l c m V 0 X 2 1 v Q W x n X 3 B o N S A o M i k v Q X V 0 b 1 J l b W 9 2 Z W R D b 2 x 1 b W 5 z M S 5 7 Q 2 9 s d W 1 u M y w y f S Z x d W 9 0 O y w m c X V v d D t T Z W N 0 a W 9 u M S 9 m Z X J l d F 9 t b 0 F s Z 1 9 w a D U g K D I p L 0 F 1 d G 9 S Z W 1 v d m V k Q 2 9 s d W 1 u c z E u e 0 N v b H V t b j Q s M 3 0 m c X V v d D s s J n F 1 b 3 Q 7 U 2 V j d G l v b j E v Z m V y Z X R f b W 9 B b G d f c G g 1 I C g y K S 9 B d X R v U m V t b 3 Z l Z E N v b H V t b n M x L n t D b 2 x 1 b W 4 1 L D R 9 J n F 1 b 3 Q 7 L C Z x d W 9 0 O 1 N l Y 3 R p b 2 4 x L 2 Z l c m V 0 X 2 1 v Q W x n X 3 B o N S A o M i k v Q X V 0 b 1 J l b W 9 2 Z W R D b 2 x 1 b W 5 z M S 5 7 Q 2 9 s d W 1 u N i w 1 f S Z x d W 9 0 O y w m c X V v d D t T Z W N 0 a W 9 u M S 9 m Z X J l d F 9 t b 0 F s Z 1 9 w a D U g K D I p L 0 F 1 d G 9 S Z W 1 v d m V k Q 2 9 s d W 1 u c z E u e 0 N v b H V t b j c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Z m V y Z X R f b W 9 B b G d f c G g 1 I C g y K S 9 B d X R v U m V t b 3 Z l Z E N v b H V t b n M x L n t D b 2 x 1 b W 4 x L D B 9 J n F 1 b 3 Q 7 L C Z x d W 9 0 O 1 N l Y 3 R p b 2 4 x L 2 Z l c m V 0 X 2 1 v Q W x n X 3 B o N S A o M i k v Q X V 0 b 1 J l b W 9 2 Z W R D b 2 x 1 b W 5 z M S 5 7 Q 2 9 s d W 1 u M i w x f S Z x d W 9 0 O y w m c X V v d D t T Z W N 0 a W 9 u M S 9 m Z X J l d F 9 t b 0 F s Z 1 9 w a D U g K D I p L 0 F 1 d G 9 S Z W 1 v d m V k Q 2 9 s d W 1 u c z E u e 0 N v b H V t b j M s M n 0 m c X V v d D s s J n F 1 b 3 Q 7 U 2 V j d G l v b j E v Z m V y Z X R f b W 9 B b G d f c G g 1 I C g y K S 9 B d X R v U m V t b 3 Z l Z E N v b H V t b n M x L n t D b 2 x 1 b W 4 0 L D N 9 J n F 1 b 3 Q 7 L C Z x d W 9 0 O 1 N l Y 3 R p b 2 4 x L 2 Z l c m V 0 X 2 1 v Q W x n X 3 B o N S A o M i k v Q X V 0 b 1 J l b W 9 2 Z W R D b 2 x 1 b W 5 z M S 5 7 Q 2 9 s d W 1 u N S w 0 f S Z x d W 9 0 O y w m c X V v d D t T Z W N 0 a W 9 u M S 9 m Z X J l d F 9 t b 0 F s Z 1 9 w a D U g K D I p L 0 F 1 d G 9 S Z W 1 v d m V k Q 2 9 s d W 1 u c z E u e 0 N v b H V t b j Y s N X 0 m c X V v d D s s J n F 1 b 3 Q 7 U 2 V j d G l v b j E v Z m V y Z X R f b W 9 B b G d f c G g 1 I C g y K S 9 B d X R v U m V t b 3 Z l Z E N v b H V t b n M x L n t D b 2 x 1 b W 4 3 L D Z 9 J n F 1 b 3 Q 7 X S w m c X V v d D t S Z W x h d G l v b n N o a X B J b m Z v J n F 1 b 3 Q 7 O l t d f S I v P j x F b n R y e S B U e X B l P S J S Z X N 1 b H R U e X B l I i B W Y W x 1 Z T 0 i c 0 V 4 Y 2 V w d G l v b i I v P j x F b n R y e S B U e X B l P S J G a W x s T 2 J q Z W N 0 V H l w Z S I g V m F s d W U 9 I n N U Y W J s Z S I v P j x F b n R y e S B U e X B l P S J O Y W 1 l V X B k Y X R l Z E F m d G V y R m l s b C I g V m F s d W U 9 I m w w I i 8 + P E V u d H J 5 I F R 5 c G U 9 I k Z p b G x U Y X J n Z X Q i I F Z h b H V l P S J z Z m V y Z X R f b W 9 B b G d f c G g 1 N D I i L z 4 8 R W 5 0 c n k g V H l w Z T 0 i T G 9 h Z G V k V G 9 B b m F s e X N p c 1 N l c n Z p Y 2 V z I i B W Y W x 1 Z T 0 i b D A i L z 4 8 L 1 N 0 Y W J s Z U V u d H J p Z X M + P C 9 J d G V t P j x J d G V t P j x J d G V t T G 9 j Y X R p b 2 4 + P E l 0 Z W 1 U e X B l P k Z v c m 1 1 b G E 8 L 0 l 0 Z W 1 U e X B l P j x J d G V t U G F 0 a D 5 T Z W N 0 a W 9 u M S 9 m Z X J l d F 9 t b 0 F s Z 1 9 w a D c l M j A o M i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N D c i L z 4 8 R W 5 0 c n k g V H l w Z T 0 i R m l s b E V u Y W J s Z W Q i I F Z h b H V l P S J s M S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S 0 x M C 0 x N F Q x M z o 1 N D o y O S 4 3 M D k x N T Y 3 W i I v P j x F b n R y e S B U e X B l P S J G a W x s Q 2 9 s d W 1 u V H l w Z X M i I F Z h b H V l P S J z Q m d Z R 0 J n W U d C Z z 0 9 I i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S U Q i I F Z h b H V l P S J z M z M 5 N m N j Y m E t Y m Z k N C 0 0 M W M 0 L T g w M W M t Y 2 E 5 M m E 0 M D Z h Z W M z I i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Z l c m V 0 X 2 1 v Q W x n X 3 B o N y A o M i k v Q X V 0 b 1 J l b W 9 2 Z W R D b 2 x 1 b W 5 z M S 5 7 Q 2 9 s d W 1 u M S w w f S Z x d W 9 0 O y w m c X V v d D t T Z W N 0 a W 9 u M S 9 m Z X J l d F 9 t b 0 F s Z 1 9 w a D c g K D I p L 0 F 1 d G 9 S Z W 1 v d m V k Q 2 9 s d W 1 u c z E u e 0 N v b H V t b j I s M X 0 m c X V v d D s s J n F 1 b 3 Q 7 U 2 V j d G l v b j E v Z m V y Z X R f b W 9 B b G d f c G g 3 I C g y K S 9 B d X R v U m V t b 3 Z l Z E N v b H V t b n M x L n t D b 2 x 1 b W 4 z L D J 9 J n F 1 b 3 Q 7 L C Z x d W 9 0 O 1 N l Y 3 R p b 2 4 x L 2 Z l c m V 0 X 2 1 v Q W x n X 3 B o N y A o M i k v Q X V 0 b 1 J l b W 9 2 Z W R D b 2 x 1 b W 5 z M S 5 7 Q 2 9 s d W 1 u N C w z f S Z x d W 9 0 O y w m c X V v d D t T Z W N 0 a W 9 u M S 9 m Z X J l d F 9 t b 0 F s Z 1 9 w a D c g K D I p L 0 F 1 d G 9 S Z W 1 v d m V k Q 2 9 s d W 1 u c z E u e 0 N v b H V t b j U s N H 0 m c X V v d D s s J n F 1 b 3 Q 7 U 2 V j d G l v b j E v Z m V y Z X R f b W 9 B b G d f c G g 3 I C g y K S 9 B d X R v U m V t b 3 Z l Z E N v b H V t b n M x L n t D b 2 x 1 b W 4 2 L D V 9 J n F 1 b 3 Q 7 L C Z x d W 9 0 O 1 N l Y 3 R p b 2 4 x L 2 Z l c m V 0 X 2 1 v Q W x n X 3 B o N y A o M i k v Q X V 0 b 1 J l b W 9 2 Z W R D b 2 x 1 b W 5 z M S 5 7 Q 2 9 s d W 1 u N y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m Z X J l d F 9 t b 0 F s Z 1 9 w a D c g K D I p L 0 F 1 d G 9 S Z W 1 v d m V k Q 2 9 s d W 1 u c z E u e 0 N v b H V t b j E s M H 0 m c X V v d D s s J n F 1 b 3 Q 7 U 2 V j d G l v b j E v Z m V y Z X R f b W 9 B b G d f c G g 3 I C g y K S 9 B d X R v U m V t b 3 Z l Z E N v b H V t b n M x L n t D b 2 x 1 b W 4 y L D F 9 J n F 1 b 3 Q 7 L C Z x d W 9 0 O 1 N l Y 3 R p b 2 4 x L 2 Z l c m V 0 X 2 1 v Q W x n X 3 B o N y A o M i k v Q X V 0 b 1 J l b W 9 2 Z W R D b 2 x 1 b W 5 z M S 5 7 Q 2 9 s d W 1 u M y w y f S Z x d W 9 0 O y w m c X V v d D t T Z W N 0 a W 9 u M S 9 m Z X J l d F 9 t b 0 F s Z 1 9 w a D c g K D I p L 0 F 1 d G 9 S Z W 1 v d m V k Q 2 9 s d W 1 u c z E u e 0 N v b H V t b j Q s M 3 0 m c X V v d D s s J n F 1 b 3 Q 7 U 2 V j d G l v b j E v Z m V y Z X R f b W 9 B b G d f c G g 3 I C g y K S 9 B d X R v U m V t b 3 Z l Z E N v b H V t b n M x L n t D b 2 x 1 b W 4 1 L D R 9 J n F 1 b 3 Q 7 L C Z x d W 9 0 O 1 N l Y 3 R p b 2 4 x L 2 Z l c m V 0 X 2 1 v Q W x n X 3 B o N y A o M i k v Q X V 0 b 1 J l b W 9 2 Z W R D b 2 x 1 b W 5 z M S 5 7 Q 2 9 s d W 1 u N i w 1 f S Z x d W 9 0 O y w m c X V v d D t T Z W N 0 a W 9 u M S 9 m Z X J l d F 9 t b 0 F s Z 1 9 w a D c g K D I p L 0 F 1 d G 9 S Z W 1 v d m V k Q 2 9 s d W 1 u c z E u e 0 N v b H V t b j c s N n 0 m c X V v d D t d L C Z x d W 9 0 O 1 J l b G F 0 a W 9 u c 2 h p c E l u Z m 8 m c X V v d D s 6 W 1 1 9 I i 8 + P E V u d H J 5 I F R 5 c G U 9 I l J l c 3 V s d F R 5 c G U i I F Z h b H V l P S J z R X h j Z X B 0 a W 9 u I i 8 + P E V u d H J 5 I F R 5 c G U 9 I k Z p b G x P Y m p l Y 3 R U e X B l I i B W Y W x 1 Z T 0 i c 1 R h Y m x l I i 8 + P E V u d H J 5 I F R 5 c G U 9 I k 5 h b W V V c G R h d G V k Q W Z 0 Z X J G a W x s I i B W Y W x 1 Z T 0 i b D A i L z 4 8 R W 5 0 c n k g V H l w Z T 0 i R m l s b F R h c m d l d C I g V m F s d W U 9 I n N m Z X J l d F 9 t b 0 F s Z 1 9 w a D c 0 M y I v P j x F b n R y e S B U e X B l P S J M b 2 F k Z W R U b 0 F u Y W x 5 c 2 l z U 2 V y d m l j Z X M i I F Z h b H V l P S J s M C I v P j w v U 3 R h Y m x l R W 5 0 c m l l c z 4 8 L 0 l 0 Z W 0 + P E l 0 Z W 0 + P E l 0 Z W 1 M b 2 N h d G l v b j 4 8 S X R l b V R 5 c G U + R m 9 y b X V s Y T w v S X R l b V R 5 c G U + P E l 0 Z W 1 Q Y X R o P l N l Y 3 R p b 2 4 x L 2 Z l c m V 0 X 2 1 v Q W x n X 3 B i c y 0 l M j A o M i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x L T E w L T E 0 V D E z O j U 0 O j M z L j M z M T c y O D Z a I i 8 + P E V u d H J 5 I F R 5 c G U 9 I k Z p b G x D b 2 x 1 b W 5 U e X B l c y I g V m F s d W U 9 I n N C Z 1 l H Q m d Z R 0 J n P T 0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M 4 Z T I z Y T M 5 Y S 1 j M 2 I 2 L T R h M 2 Y t Y j U x Y S 0 x N 2 Z i Y j Y 3 M D Q 4 M 2 Q i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m V y Z X R f b W 9 B b G d f c G J z L S A o M i k v Q X V 0 b 1 J l b W 9 2 Z W R D b 2 x 1 b W 5 z M S 5 7 Q 2 9 s d W 1 u M S w w f S Z x d W 9 0 O y w m c X V v d D t T Z W N 0 a W 9 u M S 9 m Z X J l d F 9 t b 0 F s Z 1 9 w Y n M t I C g y K S 9 B d X R v U m V t b 3 Z l Z E N v b H V t b n M x L n t D b 2 x 1 b W 4 y L D F 9 J n F 1 b 3 Q 7 L C Z x d W 9 0 O 1 N l Y 3 R p b 2 4 x L 2 Z l c m V 0 X 2 1 v Q W x n X 3 B i c y 0 g K D I p L 0 F 1 d G 9 S Z W 1 v d m V k Q 2 9 s d W 1 u c z E u e 0 N v b H V t b j M s M n 0 m c X V v d D s s J n F 1 b 3 Q 7 U 2 V j d G l v b j E v Z m V y Z X R f b W 9 B b G d f c G J z L S A o M i k v Q X V 0 b 1 J l b W 9 2 Z W R D b 2 x 1 b W 5 z M S 5 7 Q 2 9 s d W 1 u N C w z f S Z x d W 9 0 O y w m c X V v d D t T Z W N 0 a W 9 u M S 9 m Z X J l d F 9 t b 0 F s Z 1 9 w Y n M t I C g y K S 9 B d X R v U m V t b 3 Z l Z E N v b H V t b n M x L n t D b 2 x 1 b W 4 1 L D R 9 J n F 1 b 3 Q 7 L C Z x d W 9 0 O 1 N l Y 3 R p b 2 4 x L 2 Z l c m V 0 X 2 1 v Q W x n X 3 B i c y 0 g K D I p L 0 F 1 d G 9 S Z W 1 v d m V k Q 2 9 s d W 1 u c z E u e 0 N v b H V t b j Y s N X 0 m c X V v d D s s J n F 1 b 3 Q 7 U 2 V j d G l v b j E v Z m V y Z X R f b W 9 B b G d f c G J z L S A o M i k v Q X V 0 b 1 J l b W 9 2 Z W R D b 2 x 1 b W 5 z M S 5 7 Q 2 9 s d W 1 u N y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m Z X J l d F 9 t b 0 F s Z 1 9 w Y n M t I C g y K S 9 B d X R v U m V t b 3 Z l Z E N v b H V t b n M x L n t D b 2 x 1 b W 4 x L D B 9 J n F 1 b 3 Q 7 L C Z x d W 9 0 O 1 N l Y 3 R p b 2 4 x L 2 Z l c m V 0 X 2 1 v Q W x n X 3 B i c y 0 g K D I p L 0 F 1 d G 9 S Z W 1 v d m V k Q 2 9 s d W 1 u c z E u e 0 N v b H V t b j I s M X 0 m c X V v d D s s J n F 1 b 3 Q 7 U 2 V j d G l v b j E v Z m V y Z X R f b W 9 B b G d f c G J z L S A o M i k v Q X V 0 b 1 J l b W 9 2 Z W R D b 2 x 1 b W 5 z M S 5 7 Q 2 9 s d W 1 u M y w y f S Z x d W 9 0 O y w m c X V v d D t T Z W N 0 a W 9 u M S 9 m Z X J l d F 9 t b 0 F s Z 1 9 w Y n M t I C g y K S 9 B d X R v U m V t b 3 Z l Z E N v b H V t b n M x L n t D b 2 x 1 b W 4 0 L D N 9 J n F 1 b 3 Q 7 L C Z x d W 9 0 O 1 N l Y 3 R p b 2 4 x L 2 Z l c m V 0 X 2 1 v Q W x n X 3 B i c y 0 g K D I p L 0 F 1 d G 9 S Z W 1 v d m V k Q 2 9 s d W 1 u c z E u e 0 N v b H V t b j U s N H 0 m c X V v d D s s J n F 1 b 3 Q 7 U 2 V j d G l v b j E v Z m V y Z X R f b W 9 B b G d f c G J z L S A o M i k v Q X V 0 b 1 J l b W 9 2 Z W R D b 2 x 1 b W 5 z M S 5 7 Q 2 9 s d W 1 u N i w 1 f S Z x d W 9 0 O y w m c X V v d D t T Z W N 0 a W 9 u M S 9 m Z X J l d F 9 t b 0 F s Z 1 9 w Y n M t I C g y K S 9 B d X R v U m V t b 3 Z l Z E N v b H V t b n M x L n t D b 2 x 1 b W 4 3 L D Z 9 J n F 1 b 3 Q 7 X S w m c X V v d D t S Z W x h d G l v b n N o a X B J b m Z v J n F 1 b 3 Q 7 O l t d f S I v P j x F b n R y e S B U e X B l P S J S Z X N 1 b H R U e X B l I i B W Y W x 1 Z T 0 i c 0 V 4 Y 2 V w d G l v b i I v P j x F b n R y e S B U e X B l P S J G a W x s T 2 J q Z W N 0 V H l w Z S I g V m F s d W U 9 I n N D b 2 5 u Z W N 0 a W 9 u T 2 5 s e S I v P j x F b n R y e S B U e X B l P S J O Y W 1 l V X B k Y X R l Z E F m d G V y R m l s b C I g V m F s d W U 9 I m w w I i 8 + P E V u d H J 5 I F R 5 c G U 9 I k x v Y W R l Z F R v Q W 5 h b H l z a X N T Z X J 2 a W N l c y I g V m F s d W U 9 I m w w I i 8 + P C 9 T d G F i b G V F b n R y a W V z P j w v S X R l b T 4 8 S X R l b T 4 8 S X R l b U x v Y 2 F 0 a W 9 u P j x J d G V t V H l w Z T 5 G b 3 J t d W x h P C 9 J d G V t V H l w Z T 4 8 S X R l b V B h d G g + U 2 V j d G l v b j E v Z m V y Z X R f T E J M R 2 V s X 3 B o N C U y M C g y K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x N C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x L T A 5 L T M w V D E 1 O j M 5 O j M z L j Q 2 O D k 5 N D N a I i 8 + P E V u d H J 5 I F R 5 c G U 9 I k Z p b G x D b 2 x 1 b W 5 U e X B l c y I g V m F s d W U 9 I n N C Z 1 l H Q m d Z R 0 J n P T 0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m V y Z X R f T E J M R 2 V s X 3 B o N C 9 B d X R v U m V t b 3 Z l Z E N v b H V t b n M x L n t D b 2 x 1 b W 4 x L D B 9 J n F 1 b 3 Q 7 L C Z x d W 9 0 O 1 N l Y 3 R p b 2 4 x L 2 Z l c m V 0 X 0 x C T E d l b F 9 w a D Q v Q X V 0 b 1 J l b W 9 2 Z W R D b 2 x 1 b W 5 z M S 5 7 Q 2 9 s d W 1 u M i w x f S Z x d W 9 0 O y w m c X V v d D t T Z W N 0 a W 9 u M S 9 m Z X J l d F 9 M Q k x H Z W x f c G g 0 L 0 F 1 d G 9 S Z W 1 v d m V k Q 2 9 s d W 1 u c z E u e 0 N v b H V t b j M s M n 0 m c X V v d D s s J n F 1 b 3 Q 7 U 2 V j d G l v b j E v Z m V y Z X R f T E J M R 2 V s X 3 B o N C 9 B d X R v U m V t b 3 Z l Z E N v b H V t b n M x L n t D b 2 x 1 b W 4 0 L D N 9 J n F 1 b 3 Q 7 L C Z x d W 9 0 O 1 N l Y 3 R p b 2 4 x L 2 Z l c m V 0 X 0 x C T E d l b F 9 w a D Q v Q X V 0 b 1 J l b W 9 2 Z W R D b 2 x 1 b W 5 z M S 5 7 Q 2 9 s d W 1 u N S w 0 f S Z x d W 9 0 O y w m c X V v d D t T Z W N 0 a W 9 u M S 9 m Z X J l d F 9 M Q k x H Z W x f c G g 0 L 0 F 1 d G 9 S Z W 1 v d m V k Q 2 9 s d W 1 u c z E u e 0 N v b H V t b j Y s N X 0 m c X V v d D s s J n F 1 b 3 Q 7 U 2 V j d G l v b j E v Z m V y Z X R f T E J M R 2 V s X 3 B o N C 9 B d X R v U m V t b 3 Z l Z E N v b H V t b n M x L n t D b 2 x 1 b W 4 3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2 Z l c m V 0 X 0 x C T E d l b F 9 w a D Q v Q X V 0 b 1 J l b W 9 2 Z W R D b 2 x 1 b W 5 z M S 5 7 Q 2 9 s d W 1 u M S w w f S Z x d W 9 0 O y w m c X V v d D t T Z W N 0 a W 9 u M S 9 m Z X J l d F 9 M Q k x H Z W x f c G g 0 L 0 F 1 d G 9 S Z W 1 v d m V k Q 2 9 s d W 1 u c z E u e 0 N v b H V t b j I s M X 0 m c X V v d D s s J n F 1 b 3 Q 7 U 2 V j d G l v b j E v Z m V y Z X R f T E J M R 2 V s X 3 B o N C 9 B d X R v U m V t b 3 Z l Z E N v b H V t b n M x L n t D b 2 x 1 b W 4 z L D J 9 J n F 1 b 3 Q 7 L C Z x d W 9 0 O 1 N l Y 3 R p b 2 4 x L 2 Z l c m V 0 X 0 x C T E d l b F 9 w a D Q v Q X V 0 b 1 J l b W 9 2 Z W R D b 2 x 1 b W 5 z M S 5 7 Q 2 9 s d W 1 u N C w z f S Z x d W 9 0 O y w m c X V v d D t T Z W N 0 a W 9 u M S 9 m Z X J l d F 9 M Q k x H Z W x f c G g 0 L 0 F 1 d G 9 S Z W 1 v d m V k Q 2 9 s d W 1 u c z E u e 0 N v b H V t b j U s N H 0 m c X V v d D s s J n F 1 b 3 Q 7 U 2 V j d G l v b j E v Z m V y Z X R f T E J M R 2 V s X 3 B o N C 9 B d X R v U m V t b 3 Z l Z E N v b H V t b n M x L n t D b 2 x 1 b W 4 2 L D V 9 J n F 1 b 3 Q 7 L C Z x d W 9 0 O 1 N l Y 3 R p b 2 4 x L 2 Z l c m V 0 X 0 x C T E d l b F 9 w a D Q v Q X V 0 b 1 J l b W 9 2 Z W R D b 2 x 1 b W 5 z M S 5 7 Q 2 9 s d W 1 u N y w 2 f S Z x d W 9 0 O 1 0 s J n F 1 b 3 Q 7 U m V s Y X R p b 2 5 z a G l w S W 5 m b y Z x d W 9 0 O z p b X X 0 i L z 4 8 R W 5 0 c n k g V H l w Z T 0 i U m V z d W x 0 V H l w Z S I g V m F s d W U 9 I n N F e G N l c H R p b 2 4 i L z 4 8 R W 5 0 c n k g V H l w Z T 0 i R m l s b E 9 i a m V j d F R 5 c G U i I F Z h b H V l P S J z Q 2 9 u b m V j d G l v b k 9 u b H k i L z 4 8 R W 5 0 c n k g V H l w Z T 0 i T G 9 h Z G V k V G 9 B b m F s e X N p c 1 N l c n Z p Y 2 V z I i B W Y W x 1 Z T 0 i b D A i L z 4 8 L 1 N 0 Y W J s Z U V u d H J p Z X M + P C 9 J d G V t P j x J d G V t P j x J d G V t T G 9 j Y X R p b 2 4 + P E l 0 Z W 1 U e X B l P k Z v c m 1 1 b G E 8 L 0 l 0 Z W 1 U e X B l P j x J d G V t U G F 0 a D 5 T Z W N 0 a W 9 u M S 9 m Z X J l d F 9 t b 0 F s Z 1 9 w a D Q l M j A o M y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x L T E w L T E 0 V D E z O j U 0 O j I 5 L j Q z N j A 2 M z d a I i 8 + P E V u d H J 5 I F R 5 c G U 9 I k Z p b G x D b 2 x 1 b W 5 U e X B l c y I g V m F s d W U 9 I n N C Z 1 l H Q m d Z R 0 J n P T 0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m V y Z X R f b W 9 B b G d f c G g 0 I C g y K S 9 B d X R v U m V t b 3 Z l Z E N v b H V t b n M x L n t D b 2 x 1 b W 4 x L D B 9 J n F 1 b 3 Q 7 L C Z x d W 9 0 O 1 N l Y 3 R p b 2 4 x L 2 Z l c m V 0 X 2 1 v Q W x n X 3 B o N C A o M i k v Q X V 0 b 1 J l b W 9 2 Z W R D b 2 x 1 b W 5 z M S 5 7 Q 2 9 s d W 1 u M i w x f S Z x d W 9 0 O y w m c X V v d D t T Z W N 0 a W 9 u M S 9 m Z X J l d F 9 t b 0 F s Z 1 9 w a D Q g K D I p L 0 F 1 d G 9 S Z W 1 v d m V k Q 2 9 s d W 1 u c z E u e 0 N v b H V t b j M s M n 0 m c X V v d D s s J n F 1 b 3 Q 7 U 2 V j d G l v b j E v Z m V y Z X R f b W 9 B b G d f c G g 0 I C g y K S 9 B d X R v U m V t b 3 Z l Z E N v b H V t b n M x L n t D b 2 x 1 b W 4 0 L D N 9 J n F 1 b 3 Q 7 L C Z x d W 9 0 O 1 N l Y 3 R p b 2 4 x L 2 Z l c m V 0 X 2 1 v Q W x n X 3 B o N C A o M i k v Q X V 0 b 1 J l b W 9 2 Z W R D b 2 x 1 b W 5 z M S 5 7 Q 2 9 s d W 1 u N S w 0 f S Z x d W 9 0 O y w m c X V v d D t T Z W N 0 a W 9 u M S 9 m Z X J l d F 9 t b 0 F s Z 1 9 w a D Q g K D I p L 0 F 1 d G 9 S Z W 1 v d m V k Q 2 9 s d W 1 u c z E u e 0 N v b H V t b j Y s N X 0 m c X V v d D s s J n F 1 b 3 Q 7 U 2 V j d G l v b j E v Z m V y Z X R f b W 9 B b G d f c G g 0 I C g y K S 9 B d X R v U m V t b 3 Z l Z E N v b H V t b n M x L n t D b 2 x 1 b W 4 3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2 Z l c m V 0 X 2 1 v Q W x n X 3 B o N C A o M i k v Q X V 0 b 1 J l b W 9 2 Z W R D b 2 x 1 b W 5 z M S 5 7 Q 2 9 s d W 1 u M S w w f S Z x d W 9 0 O y w m c X V v d D t T Z W N 0 a W 9 u M S 9 m Z X J l d F 9 t b 0 F s Z 1 9 w a D Q g K D I p L 0 F 1 d G 9 S Z W 1 v d m V k Q 2 9 s d W 1 u c z E u e 0 N v b H V t b j I s M X 0 m c X V v d D s s J n F 1 b 3 Q 7 U 2 V j d G l v b j E v Z m V y Z X R f b W 9 B b G d f c G g 0 I C g y K S 9 B d X R v U m V t b 3 Z l Z E N v b H V t b n M x L n t D b 2 x 1 b W 4 z L D J 9 J n F 1 b 3 Q 7 L C Z x d W 9 0 O 1 N l Y 3 R p b 2 4 x L 2 Z l c m V 0 X 2 1 v Q W x n X 3 B o N C A o M i k v Q X V 0 b 1 J l b W 9 2 Z W R D b 2 x 1 b W 5 z M S 5 7 Q 2 9 s d W 1 u N C w z f S Z x d W 9 0 O y w m c X V v d D t T Z W N 0 a W 9 u M S 9 m Z X J l d F 9 t b 0 F s Z 1 9 w a D Q g K D I p L 0 F 1 d G 9 S Z W 1 v d m V k Q 2 9 s d W 1 u c z E u e 0 N v b H V t b j U s N H 0 m c X V v d D s s J n F 1 b 3 Q 7 U 2 V j d G l v b j E v Z m V y Z X R f b W 9 B b G d f c G g 0 I C g y K S 9 B d X R v U m V t b 3 Z l Z E N v b H V t b n M x L n t D b 2 x 1 b W 4 2 L D V 9 J n F 1 b 3 Q 7 L C Z x d W 9 0 O 1 N l Y 3 R p b 2 4 x L 2 Z l c m V 0 X 2 1 v Q W x n X 3 B o N C A o M i k v Q X V 0 b 1 J l b W 9 2 Z W R D b 2 x 1 b W 5 z M S 5 7 Q 2 9 s d W 1 u N y w 2 f S Z x d W 9 0 O 1 0 s J n F 1 b 3 Q 7 U m V s Y X R p b 2 5 z a G l w S W 5 m b y Z x d W 9 0 O z p b X X 0 i L z 4 8 R W 5 0 c n k g V H l w Z T 0 i U m V z d W x 0 V H l w Z S I g V m F s d W U 9 I n N F e G N l c H R p b 2 4 i L z 4 8 R W 5 0 c n k g V H l w Z T 0 i R m l s b E 9 i a m V j d F R 5 c G U i I F Z h b H V l P S J z Q 2 9 u b m V j d G l v b k 9 u b H k i L z 4 8 R W 5 0 c n k g V H l w Z T 0 i T G 9 h Z G V k V G 9 B b m F s e X N p c 1 N l c n Z p Y 2 V z I i B W Y W x 1 Z T 0 i b D A i L z 4 8 L 1 N 0 Y W J s Z U V u d H J p Z X M + P C 9 J d G V t P j x J d G V t P j x J d G V t T G 9 j Y X R p b 2 4 + P E l 0 Z W 1 U e X B l P k Z v c m 1 1 b G E 8 L 0 l 0 Z W 1 U e X B l P j x J d G V t U G F 0 a D 5 T Z W N 0 a W 9 u M S 9 m Z X J l d F 9 t b 0 F s Z 1 9 w a D c l M j A o M y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N D c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S 0 x M C 0 x N F Q x M z o 1 N D o y O S 4 2 M z M z O T g y W i I v P j x F b n R y e S B U e X B l P S J G a W x s Q 2 9 s d W 1 u V H l w Z X M i I F Z h b H V l P S J z Q m d Z R 0 J n W U d C Z z 0 9 I i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Z l c m V 0 X 2 1 v Q W x n X 3 B o N y 9 B d X R v U m V t b 3 Z l Z E N v b H V t b n M x L n t D b 2 x 1 b W 4 x L D B 9 J n F 1 b 3 Q 7 L C Z x d W 9 0 O 1 N l Y 3 R p b 2 4 x L 2 Z l c m V 0 X 2 1 v Q W x n X 3 B o N y 9 B d X R v U m V t b 3 Z l Z E N v b H V t b n M x L n t D b 2 x 1 b W 4 y L D F 9 J n F 1 b 3 Q 7 L C Z x d W 9 0 O 1 N l Y 3 R p b 2 4 x L 2 Z l c m V 0 X 2 1 v Q W x n X 3 B o N y 9 B d X R v U m V t b 3 Z l Z E N v b H V t b n M x L n t D b 2 x 1 b W 4 z L D J 9 J n F 1 b 3 Q 7 L C Z x d W 9 0 O 1 N l Y 3 R p b 2 4 x L 2 Z l c m V 0 X 2 1 v Q W x n X 3 B o N y 9 B d X R v U m V t b 3 Z l Z E N v b H V t b n M x L n t D b 2 x 1 b W 4 0 L D N 9 J n F 1 b 3 Q 7 L C Z x d W 9 0 O 1 N l Y 3 R p b 2 4 x L 2 Z l c m V 0 X 2 1 v Q W x n X 3 B o N y 9 B d X R v U m V t b 3 Z l Z E N v b H V t b n M x L n t D b 2 x 1 b W 4 1 L D R 9 J n F 1 b 3 Q 7 L C Z x d W 9 0 O 1 N l Y 3 R p b 2 4 x L 2 Z l c m V 0 X 2 1 v Q W x n X 3 B o N y 9 B d X R v U m V t b 3 Z l Z E N v b H V t b n M x L n t D b 2 x 1 b W 4 2 L D V 9 J n F 1 b 3 Q 7 L C Z x d W 9 0 O 1 N l Y 3 R p b 2 4 x L 2 Z l c m V 0 X 2 1 v Q W x n X 3 B o N y 9 B d X R v U m V t b 3 Z l Z E N v b H V t b n M x L n t D b 2 x 1 b W 4 3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2 Z l c m V 0 X 2 1 v Q W x n X 3 B o N y 9 B d X R v U m V t b 3 Z l Z E N v b H V t b n M x L n t D b 2 x 1 b W 4 x L D B 9 J n F 1 b 3 Q 7 L C Z x d W 9 0 O 1 N l Y 3 R p b 2 4 x L 2 Z l c m V 0 X 2 1 v Q W x n X 3 B o N y 9 B d X R v U m V t b 3 Z l Z E N v b H V t b n M x L n t D b 2 x 1 b W 4 y L D F 9 J n F 1 b 3 Q 7 L C Z x d W 9 0 O 1 N l Y 3 R p b 2 4 x L 2 Z l c m V 0 X 2 1 v Q W x n X 3 B o N y 9 B d X R v U m V t b 3 Z l Z E N v b H V t b n M x L n t D b 2 x 1 b W 4 z L D J 9 J n F 1 b 3 Q 7 L C Z x d W 9 0 O 1 N l Y 3 R p b 2 4 x L 2 Z l c m V 0 X 2 1 v Q W x n X 3 B o N y 9 B d X R v U m V t b 3 Z l Z E N v b H V t b n M x L n t D b 2 x 1 b W 4 0 L D N 9 J n F 1 b 3 Q 7 L C Z x d W 9 0 O 1 N l Y 3 R p b 2 4 x L 2 Z l c m V 0 X 2 1 v Q W x n X 3 B o N y 9 B d X R v U m V t b 3 Z l Z E N v b H V t b n M x L n t D b 2 x 1 b W 4 1 L D R 9 J n F 1 b 3 Q 7 L C Z x d W 9 0 O 1 N l Y 3 R p b 2 4 x L 2 Z l c m V 0 X 2 1 v Q W x n X 3 B o N y 9 B d X R v U m V t b 3 Z l Z E N v b H V t b n M x L n t D b 2 x 1 b W 4 2 L D V 9 J n F 1 b 3 Q 7 L C Z x d W 9 0 O 1 N l Y 3 R p b 2 4 x L 2 Z l c m V 0 X 2 1 v Q W x n X 3 B o N y 9 B d X R v U m V t b 3 Z l Z E N v b H V t b n M x L n t D b 2 x 1 b W 4 3 L D Z 9 J n F 1 b 3 Q 7 X S w m c X V v d D t S Z W x h d G l v b n N o a X B J b m Z v J n F 1 b 3 Q 7 O l t d f S I v P j x F b n R y e S B U e X B l P S J S Z X N 1 b H R U e X B l I i B W Y W x 1 Z T 0 i c 0 V 4 Y 2 V w d G l v b i I v P j x F b n R y e S B U e X B l P S J G a W x s T 2 J q Z W N 0 V H l w Z S I g V m F s d W U 9 I n N D b 2 5 u Z W N 0 a W 9 u T 2 5 s e S I v P j x F b n R y e S B U e X B l P S J M b 2 F k Z W R U b 0 F u Y W x 5 c 2 l z U 2 V y d m l j Z X M i I F Z h b H V l P S J s M C I v P j w v U 3 R h Y m x l R W 5 0 c m l l c z 4 8 L 0 l 0 Z W 0 + P E l 0 Z W 0 + P E l 0 Z W 1 M b 2 N h d G l v b j 4 8 S X R l b V R 5 c G U + R m 9 y b X V s Y T w v S X R l b V R 5 c G U + P E l 0 Z W 1 Q Y X R o P l N l Y 3 R p b 2 4 x L 2 Z l c m V 0 X 0 x C T E d l b F 9 w a D c l M j A o M i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M j A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i 0 w N i 0 y M F Q x M D o x N T o 0 N y 4 x O T U 0 N T M 0 W i I v P j x F b n R y e S B U e X B l P S J G a W x s Q 2 9 s d W 1 u V H l w Z X M i I F Z h b H V l P S J z Q m d Z R k J n W U d C U T 0 9 I i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S U Q i I F Z h b H V l P S J z M z E 1 N T U 1 O T A t N z J k M y 0 0 Y z M 0 L W E 2 M m I t Y m F i N W Z i M D I 1 N G Q 4 I i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Z l c m V 0 X 0 x C T E d l b F 9 w a D c g K D I p L 0 F 1 d G 9 S Z W 1 v d m V k Q 2 9 s d W 1 u c z E u e 0 N v b H V t b j E s M H 0 m c X V v d D s s J n F 1 b 3 Q 7 U 2 V j d G l v b j E v Z m V y Z X R f T E J M R 2 V s X 3 B o N y A o M i k v Q X V 0 b 1 J l b W 9 2 Z W R D b 2 x 1 b W 5 z M S 5 7 Q 2 9 s d W 1 u M i w x f S Z x d W 9 0 O y w m c X V v d D t T Z W N 0 a W 9 u M S 9 m Z X J l d F 9 M Q k x H Z W x f c G g 3 I C g y K S 9 B d X R v U m V t b 3 Z l Z E N v b H V t b n M x L n t D b 2 x 1 b W 4 z L D J 9 J n F 1 b 3 Q 7 L C Z x d W 9 0 O 1 N l Y 3 R p b 2 4 x L 2 Z l c m V 0 X 0 x C T E d l b F 9 w a D c g K D I p L 0 F 1 d G 9 S Z W 1 v d m V k Q 2 9 s d W 1 u c z E u e 0 N v b H V t b j Q s M 3 0 m c X V v d D s s J n F 1 b 3 Q 7 U 2 V j d G l v b j E v Z m V y Z X R f T E J M R 2 V s X 3 B o N y A o M i k v Q X V 0 b 1 J l b W 9 2 Z W R D b 2 x 1 b W 5 z M S 5 7 Q 2 9 s d W 1 u N S w 0 f S Z x d W 9 0 O y w m c X V v d D t T Z W N 0 a W 9 u M S 9 m Z X J l d F 9 M Q k x H Z W x f c G g 3 I C g y K S 9 B d X R v U m V t b 3 Z l Z E N v b H V t b n M x L n t D b 2 x 1 b W 4 2 L D V 9 J n F 1 b 3 Q 7 L C Z x d W 9 0 O 1 N l Y 3 R p b 2 4 x L 2 Z l c m V 0 X 0 x C T E d l b F 9 w a D c g K D I p L 0 F 1 d G 9 S Z W 1 v d m V k Q 2 9 s d W 1 u c z E u e 0 N v b H V t b j c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Z m V y Z X R f T E J M R 2 V s X 3 B o N y A o M i k v Q X V 0 b 1 J l b W 9 2 Z W R D b 2 x 1 b W 5 z M S 5 7 Q 2 9 s d W 1 u M S w w f S Z x d W 9 0 O y w m c X V v d D t T Z W N 0 a W 9 u M S 9 m Z X J l d F 9 M Q k x H Z W x f c G g 3 I C g y K S 9 B d X R v U m V t b 3 Z l Z E N v b H V t b n M x L n t D b 2 x 1 b W 4 y L D F 9 J n F 1 b 3 Q 7 L C Z x d W 9 0 O 1 N l Y 3 R p b 2 4 x L 2 Z l c m V 0 X 0 x C T E d l b F 9 w a D c g K D I p L 0 F 1 d G 9 S Z W 1 v d m V k Q 2 9 s d W 1 u c z E u e 0 N v b H V t b j M s M n 0 m c X V v d D s s J n F 1 b 3 Q 7 U 2 V j d G l v b j E v Z m V y Z X R f T E J M R 2 V s X 3 B o N y A o M i k v Q X V 0 b 1 J l b W 9 2 Z W R D b 2 x 1 b W 5 z M S 5 7 Q 2 9 s d W 1 u N C w z f S Z x d W 9 0 O y w m c X V v d D t T Z W N 0 a W 9 u M S 9 m Z X J l d F 9 M Q k x H Z W x f c G g 3 I C g y K S 9 B d X R v U m V t b 3 Z l Z E N v b H V t b n M x L n t D b 2 x 1 b W 4 1 L D R 9 J n F 1 b 3 Q 7 L C Z x d W 9 0 O 1 N l Y 3 R p b 2 4 x L 2 Z l c m V 0 X 0 x C T E d l b F 9 w a D c g K D I p L 0 F 1 d G 9 S Z W 1 v d m V k Q 2 9 s d W 1 u c z E u e 0 N v b H V t b j Y s N X 0 m c X V v d D s s J n F 1 b 3 Q 7 U 2 V j d G l v b j E v Z m V y Z X R f T E J M R 2 V s X 3 B o N y A o M i k v Q X V 0 b 1 J l b W 9 2 Z W R D b 2 x 1 b W 5 z M S 5 7 Q 2 9 s d W 1 u N y w 2 f S Z x d W 9 0 O 1 0 s J n F 1 b 3 Q 7 U m V s Y X R p b 2 5 z a G l w S W 5 m b y Z x d W 9 0 O z p b X X 0 i L z 4 8 R W 5 0 c n k g V H l w Z T 0 i U m V z d W x 0 V H l w Z S I g V m F s d W U 9 I n N U Y W J s Z S I v P j x F b n R y e S B U e X B l P S J O Y X Z p Z 2 F 0 a W 9 u U 3 R l c E 5 h b W U i I F Z h b H V l P S J z T m F 2 Z W d h Y 2 n D s 2 4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2 Z l c m V 0 X 2 1 v Q W x n X 3 B o N C 9 P c m l n Z W 4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Z l c m V 0 X 2 1 v Q W x n X 3 B o N C 9 D Y W 1 i a W F y J T I w d G l w b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Z m V y Z X R f b W 9 B b G d f c G g 1 L 0 9 y a W d l b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Z m V y Z X R f b W 9 B b G d f c G g 1 L 0 N h b W J p Y X I l M j B 0 a X B v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m Z X J l d F 9 t b 0 F s Z 1 9 w a D c v T 3 J p Z 2 V u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m Z X J l d F 9 t b 0 F s Z 1 9 w a D c v Q 2 F t Y m l h c i U y M H R p c G 8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Z l c m V 0 X 2 1 v Q W x n X 3 B o O S 9 P c m l n Z W 4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Z l c m V 0 X 2 1 v Q W x n X 3 B o O S 9 D Y W 1 i a W F y J T I w d G l w b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Z m V y Z X R f b W 9 B b G d f U l B N S S 9 P c m l n Z W 4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Z l c m V 0 X 2 1 v Q W x n X 1 J Q T U k v Q 2 F t Y m l h c i U y M H R p c G 8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Z l c m V 0 X 2 1 v Q W x n X 2 R t Z W 1 S L 0 9 y a W d l b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Z m V y Z X R f b W 9 B b G d f Z G 1 l b V I v Q 2 F t Y m l h c i U y M H R p c G 8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Z l c m V 0 X 2 1 v Q W x n X 2 R t Z W 1 C L 0 9 y a W d l b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Z m V y Z X R f b W 9 B b G d f Z G 1 l b U I v Q 2 F t Y m l h c i U y M H R p c G 8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Z l c m V 0 X 2 1 v Q W x n X 3 B i c y U y Q i 9 P c m l n Z W 4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Z l c m V 0 X 2 1 v Q W x n X 3 B i c y U y Q i 9 D Y W 1 i a W F y J T I w d G l w b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Z m V y Z X R f b W 9 B b G d f c G J z L S 9 P c m l n Z W 4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Z l c m V 0 X 2 1 v Q W x n X 3 B i c y 0 v Q 2 F t Y m l h c i U y M H R p c G 8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Z l c m V 0 X 0 x C T E d l b F 9 w a D Q v T 3 J p Z 2 V u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m Z X J l d F 9 M Q k x H Z W x f c G g 0 L 0 N h b W J p Y X I l M j B 0 a X B v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m Z X J l d F 9 M Q k x H Z W x f c G g 1 L 0 9 y a W d l b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Z m V y Z X R f T E J M R 2 V s X 3 B o N S 9 D Y W 1 i a W F y J T I w d G l w b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Z m V y Z X R f T E J M R 2 V s X 3 B o N y 9 P c m l n Z W 4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Z l c m V 0 X 0 x C T E d l b F 9 w a D c v Q 2 F t Y m l h c i U y M H R p c G 8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Z l c m V 0 X 0 x C T E d l b F 9 w a D k v T 3 J p Z 2 V u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m Z X J l d F 9 M Q k x H Z W x f c G g 5 L 0 N h b W J p Y X I l M j B 0 a X B v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m Z X J l d F 9 M Q k x H Z W x f Z W R 0 Y S 9 P c m l n Z W 4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Z l c m V 0 X 0 x C T E d l b F 9 l Z H R h L 0 N h b W J p Y X I l M j B 0 a X B v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m Z X J l d F 9 M Q k x H Z W x f c n B t a S 9 P c m l n Z W 4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Z l c m V 0 X 0 x C T E d l b F 9 y c G 1 p L 0 N h b W J p Y X I l M j B 0 a X B v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m Z X J l d F 9 M Q k x H Z W x f Z G 1 l b V I v T 3 J p Z 2 V u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m Z X J l d F 9 M Q k x H Z W x f Z G 1 l b V I v Q 2 F t Y m l h c i U y M H R p c G 8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Z l c m V 0 X 0 x C T E d l b F 9 k b W V t Q i 9 P c m l n Z W 4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Z l c m V 0 X 0 x C T E d l b F 9 k b W V t Q i 9 D Y W 1 i a W F y J T I w d G l w b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Z m V y Z X R f T E J M R 2 V s X 2 R w Y n M l M k I v T 3 J p Z 2 V u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m Z X J l d F 9 M Q k x H Z W x f Z H B i c y U y Q i 9 D Y W 1 i a W F y J T I w d G l w b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Z m V y Z X R f T E J M R 2 V s X 2 R w Y n M t L 0 9 y a W d l b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Z m V y Z X R f T E J M R 2 V s X 2 R w Y n M t L 0 N h b W J p Y X I l M j B 0 a X B v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G Z X J l d F 9 M Q k x D a G l f c G g 0 L 0 9 y a W d l b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R m V y Z X R f T E J M Q 2 h p X 3 B o N C 9 D Y W 1 i a W F y J T I w d G l w b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R m V y Z X R f T E J M Q 2 h p X 3 B o N S 9 P c m l n Z W 4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Z l c m V 0 X 0 x C T E N o a V 9 w a D U v Q 2 F t Y m l h c i U y M H R p c G 8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Z l c m V 0 X 0 x C T E N o a V 9 w a D c v T 3 J p Z 2 V u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G Z X J l d F 9 M Q k x D a G l f c G g 3 L 0 N h b W J p Y X I l M j B 0 a X B v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G Z X J l d F 9 M Q k x D a G l f c G g 5 L 0 9 y a W d l b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R m V y Z X R f T E J M Q 2 h p X 3 B o O S 9 D Y W 1 i a W F y J T I w d G l w b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R m V y Z X R f T E J M Q 2 h p X 2 V k d G E v T 3 J p Z 2 V u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G Z X J l d F 9 M Q k x D a G l f Z W R 0 Y S 9 D Y W 1 i a W F y J T I w d G l w b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R m V y Z X R f T E J M Q 2 h p X 3 J w b W k v T 3 J p Z 2 V u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G Z X J l d F 9 M Q k x D a G l f c n B t a S 9 D Y W 1 i a W F y J T I w d G l w b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R m V y Z X R f T E J M Q 2 h p X 2 R t Z W 1 S L 0 9 y a W d l b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R m V y Z X R f T E J M Q 2 h p X 2 R t Z W 1 S L 0 N h b W J p Y X I l M j B 0 a X B v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G Z X J l d F 9 M Q k x D a G l f Z G 1 l b U I v T 3 J p Z 2 V u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G Z X J l d F 9 M Q k x D a G l f Z G 1 l b U I v Q 2 F t Y m l h c i U y M H R p c G 8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Z l c m V 0 X 0 x C T E N o a V 9 k c G J z J T J C L 0 9 y a W d l b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R m V y Z X R f T E J M Q 2 h p X 2 R w Y n M l M k I v Q 2 F t Y m l h c i U y M H R p c G 8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Z l c m V 0 X 0 x C T E N o a V 9 k c G J z L S 9 P c m l n Z W 4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Z l c m V 0 X 0 x C T E N o a V 9 k c G J z L S 9 D Y W 1 i a W F y J T I w d G l w b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Z m V y Z X R f T E J M U E x M X 3 B o N C 9 P c m l n Z W 4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Z l c m V 0 X 0 x C T F B M T F 9 w a D Q v Q 2 F t Y m l h c i U y M H R p c G 8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Z l c m V 0 X 0 x C T F B M T F 9 w a D U v T 3 J p Z 2 V u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m Z X J l d F 9 M Q k x Q T E x f c G g 1 L 0 N h b W J p Y X I l M j B 0 a X B v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m Z X J l d F 9 M Q k x Q T E x f c G g 3 L 0 9 y a W d l b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Z m V y Z X R f T E J M U E x M X 3 B o N y 9 D Y W 1 i a W F y J T I w d G l w b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Z m V y Z X R f T E J M U E x M X 3 B o O S 9 P c m l n Z W 4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Z l c m V 0 X 0 x C T F B M T F 9 w a D k v Q 2 F t Y m l h c i U y M H R p c G 8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Z l c m V 0 X 0 x C T F B M T F 9 l Z H R h L 0 9 y a W d l b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Z m V y Z X R f T E J M U E x M X 2 V k d G E v Q 2 F t Y m l h c i U y M H R p c G 8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Z l c m V 0 X 0 x C T F B M T F 9 y c G 1 p L 0 9 y a W d l b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Z m V y Z X R f T E J M U E x M X 3 J w b W k v Q 2 F t Y m l h c i U y M H R p c G 8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Z l c m V 0 X 0 x C T F B M T F 9 k b W V t U i 9 P c m l n Z W 4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Z l c m V 0 X 0 x C T F B M T F 9 k b W V t U i 9 D Y W 1 i a W F y J T I w d G l w b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Z m V y Z X R f T E J M U E x M X 2 R t Z W 1 C L 0 9 y a W d l b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Z m V y Z X R f T E J M U E x M X 2 R t Z W 1 C L 0 N h b W J p Y X I l M j B 0 a X B v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m Z X J l d F 9 M Q k x Q T E x f Z H B i c y U y Q i 9 P c m l n Z W 4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Z l c m V 0 X 0 x C T F B M T F 9 k c G J z J T J C L 0 N h b W J p Y X I l M j B 0 a X B v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m Z X J l d F 9 M Q k x Q T E x f Z H B i c y 0 v T 3 J p Z 2 V u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m Z X J l d F 9 M Q k x Q T E x f Z H B i c y 0 v Q 2 F t Y m l h c i U y M H R p c G 8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Z l c m V 0 X 2 1 v Q W x n X 3 B o N C U y M C g y K S 9 P c m l n Z W 4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Z l c m V 0 X 2 1 v Q W x n X 3 B o N C U y M C g y K S 9 D Y W 1 i a W F y J T I w d G l w b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Z m V y Z X R f b W 9 B b G d f c G g 1 J T I w K D I p L 0 9 y a W d l b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Z m V y Z X R f b W 9 B b G d f c G g 1 J T I w K D I p L 0 N h b W J p Y X I l M j B 0 a X B v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m Z X J l d F 9 t b 0 F s Z 1 9 w a D c l M j A o M i k v T 3 J p Z 2 V u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m Z X J l d F 9 t b 0 F s Z 1 9 w a D c l M j A o M i k v Q 2 F t Y m l h c i U y M H R p c G 8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Z l c m V 0 X 2 1 v Q W x n X 3 B i c y 0 l M j A o M i k v T 3 J p Z 2 V u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m Z X J l d F 9 t b 0 F s Z 1 9 w Y n M t J T I w K D I p L 0 N h b W J p Y X I l M j B 0 a X B v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m Z X J l d F 9 M Q k x H Z W x f c G g 0 J T I w K D I p L 0 9 y a W d l b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Z m V y Z X R f T E J M R 2 V s X 3 B o N C U y M C g y K S 9 D Y W 1 i a W F y J T I w d G l w b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Z m V y Z X R f b W 9 B b G d f c G g 0 J T I w K D M p L 0 9 y a W d l b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Z m V y Z X R f b W 9 B b G d f c G g 0 J T I w K D M p L 0 N h b W J p Y X I l M j B 0 a X B v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m Z X J l d F 9 t b 0 F s Z 1 9 w a D c l M j A o M y k v T 3 J p Z 2 V u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m Z X J l d F 9 t b 0 F s Z 1 9 w a D c l M j A o M y k v Q 2 F t Y m l h c i U y M H R p c G 8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Z l c m V 0 X 0 x C T E d l b F 9 w a D c l M j A o M i k v T 3 J p Z 2 V u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m Z X J l d F 9 M Q k x H Z W x f c G g 3 J T I w K D I p L 1 Z h b G 9 y J T I w c m V l b X B s Y X p h Z G 8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Z l c m V 0 X 0 x C T E d l b F 9 w a D c l M j A o M i k v V m F s b 3 I l M j B y Z W V t c G x h e m F k b z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Z l c m V 0 X 0 x C T E d l b F 9 w a D c l M j A o M i k v V m F s b 3 I l M j B y Z W V t c G x h e m F k b z I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Z l c m V 0 X 0 x C T E d l b F 9 w a D c l M j A o M i k v V G l w b y U y M G N h b W J p Y W R v P C 9 J d G V t U G F 0 a D 4 8 L 0 l 0 Z W 1 M b 2 N h d G l v b j 4 8 U 3 R h Y m x l R W 5 0 c m l l c y 8 + P C 9 J d G V t P j x J d G V t P j x J d G V t T G 9 j Y X R p b 2 4 + P E l 0 Z W 1 U e X B l P k F s b E Z v c m 1 1 b G F z P C 9 J d G V t V H l w Z T 4 8 S X R l b V B h d G g + P C 9 J d G V t U G F 0 a D 4 8 L 0 l 0 Z W 1 M b 2 N h d G l v b j 4 8 U 3 R h Y m x l R W 5 0 c m l l c z 4 8 R W 5 0 c n k g V H l w Z T 0 i U X V l c n l H c m 9 1 c H M i I F Z h b H V l P S J z Q U F B Q U F B P T 0 i L z 4 8 R W 5 0 c n k g V H l w Z T 0 i U m V s Y X R p b 2 5 z a G l w c y I g V m F s d W U 9 I n N B Q U F B Q U E 9 P S I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E Q N V 9 Y l i H Q 4 5 f T a f k 6 m y c A A A A A A I A A A A A A B B m A A A A A Q A A I A A A A G L v c + V A L j t j C n z V e Z F r 2 m R + Q C + h a 5 R P i X c i r l s 0 a r X d A A A A A A 6 A A A A A A g A A I A A A A I r x V 7 H u K j s e 8 A P f e r I d r w Y B O W q D 4 v T c E V W z r K c q p W 7 Y U A A A A D z B F G q q d M c g b 5 d c + I y X n l 5 H d o M C v K q Q F U s I v G i z z L d 9 J y s P 0 c m R S L z R y q 8 + X H K 1 / n p l W f x f E Q W K 1 W 7 S + l 8 F / 0 D 3 8 g i O 4 v a e r s J + q F / S h x P 2 Q A A A A I h n 8 O s 6 A M P j N t G o H w E S V g C v l s R T 5 1 T w p E 0 p S k I v V 4 8 u M Z h I z r 0 s d I S m q Y + i 1 W O b K t c l 4 S b f T A 7 V r W c 1 u g V 8 c H E = < / D a t a M a s h u p > 
</file>

<file path=customXml/itemProps1.xml><?xml version="1.0" encoding="utf-8"?>
<ds:datastoreItem xmlns:ds="http://schemas.openxmlformats.org/officeDocument/2006/customXml" ds:itemID="{C17076DF-D8CE-471A-923D-25271C05551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33</vt:i4>
      </vt:variant>
    </vt:vector>
  </HeadingPairs>
  <TitlesOfParts>
    <vt:vector size="33" baseType="lpstr">
      <vt:lpstr>moAlg_ph4_Desviaicon</vt:lpstr>
      <vt:lpstr>moAlg_ph5 desviacion)</vt:lpstr>
      <vt:lpstr>moAlg_ph7-desv</vt:lpstr>
      <vt:lpstr>moAlg_ph9</vt:lpstr>
      <vt:lpstr>moAlg_RPMI</vt:lpstr>
      <vt:lpstr>feret_moAlg_dmemR</vt:lpstr>
      <vt:lpstr>feret_moAlg_dmemB</vt:lpstr>
      <vt:lpstr>feret_moAlg_pbs+</vt:lpstr>
      <vt:lpstr>feret_moAlg_pbs-desviacion</vt:lpstr>
      <vt:lpstr>Hoja1</vt:lpstr>
      <vt:lpstr>Feret_LBLChi_ph4</vt:lpstr>
      <vt:lpstr>Feret_LBLChi_ph5</vt:lpstr>
      <vt:lpstr>Feret_LBLChi_ph7</vt:lpstr>
      <vt:lpstr>Feret_LBLChi_ph9</vt:lpstr>
      <vt:lpstr>Feret_LBLChi_edta</vt:lpstr>
      <vt:lpstr>Feret_LBLChi_rpmi</vt:lpstr>
      <vt:lpstr>Feret_LBLChi_dmemR</vt:lpstr>
      <vt:lpstr>Feret_LBLChi_dmemB</vt:lpstr>
      <vt:lpstr>Feret_LBLChi_dpbs+</vt:lpstr>
      <vt:lpstr>Feret_LBLChi_dpbs-</vt:lpstr>
      <vt:lpstr>Hoja2</vt:lpstr>
      <vt:lpstr>feret_LBLPLL_ph4</vt:lpstr>
      <vt:lpstr>feret_LBLPLL_ph5</vt:lpstr>
      <vt:lpstr>feret_LBLPLL_ph7</vt:lpstr>
      <vt:lpstr>feret_LBLPLL_ph9</vt:lpstr>
      <vt:lpstr>feret_LBLPLL_edta</vt:lpstr>
      <vt:lpstr>feret_LBLPLL_rpmi</vt:lpstr>
      <vt:lpstr>Feret_LBLPLL_dmemR</vt:lpstr>
      <vt:lpstr>feret_LBLPLL_dmemB</vt:lpstr>
      <vt:lpstr>feret_LBLPLL_dpbs+</vt:lpstr>
      <vt:lpstr>feret_LBLPLL_dpbs-</vt:lpstr>
      <vt:lpstr>Hoja4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Inma</dc:creator>
  <cp:lastModifiedBy>Maria Inmaculada Garcia Briega</cp:lastModifiedBy>
  <dcterms:created xsi:type="dcterms:W3CDTF">2015-06-05T18:17:20Z</dcterms:created>
  <dcterms:modified xsi:type="dcterms:W3CDTF">2022-10-06T14:13:00Z</dcterms:modified>
</cp:coreProperties>
</file>