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esktop\TFG\"/>
    </mc:Choice>
  </mc:AlternateContent>
  <bookViews>
    <workbookView xWindow="0" yWindow="0" windowWidth="19200" windowHeight="10410" activeTab="1"/>
  </bookViews>
  <sheets>
    <sheet name="P.I." sheetId="1" r:id="rId1"/>
    <sheet name="P.D." sheetId="3" r:id="rId2"/>
    <sheet name="P.C." sheetId="4" r:id="rId3"/>
    <sheet name="PROT. Y SEC." sheetId="5" r:id="rId4"/>
    <sheet name="G.C.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5" l="1"/>
  <c r="K56" i="5"/>
  <c r="K45" i="5"/>
  <c r="K43" i="5"/>
  <c r="K41" i="5"/>
  <c r="K22" i="5"/>
  <c r="K14" i="5"/>
  <c r="K24" i="5"/>
  <c r="K16" i="5"/>
  <c r="K8" i="5"/>
  <c r="K6" i="5"/>
  <c r="K7" i="5"/>
  <c r="K65" i="5"/>
  <c r="K64" i="5"/>
  <c r="K57" i="5"/>
  <c r="K54" i="5"/>
  <c r="K53" i="5"/>
  <c r="K52" i="5"/>
  <c r="K51" i="5"/>
  <c r="K55" i="5"/>
  <c r="K44" i="5"/>
  <c r="K42" i="5"/>
  <c r="K40" i="5"/>
  <c r="K39" i="5"/>
  <c r="K38" i="5"/>
  <c r="K37" i="5"/>
  <c r="K36" i="5"/>
  <c r="K35" i="5"/>
  <c r="K34" i="5"/>
  <c r="K33" i="5"/>
  <c r="K32" i="5"/>
  <c r="K31" i="5"/>
  <c r="K30" i="5"/>
  <c r="K23" i="5"/>
  <c r="K15" i="5"/>
  <c r="V65" i="5"/>
  <c r="V64" i="5"/>
  <c r="V58" i="5"/>
  <c r="V52" i="5"/>
  <c r="V56" i="5"/>
  <c r="V57" i="5"/>
  <c r="V55" i="5"/>
  <c r="V54" i="5"/>
  <c r="V53" i="5"/>
  <c r="V51" i="5"/>
  <c r="V45" i="5"/>
  <c r="V43" i="5"/>
  <c r="V41" i="5"/>
  <c r="V44" i="5"/>
  <c r="V42" i="5"/>
  <c r="V40" i="5"/>
  <c r="V39" i="5"/>
  <c r="V38" i="5"/>
  <c r="V37" i="5"/>
  <c r="V36" i="5"/>
  <c r="V35" i="5"/>
  <c r="V34" i="5"/>
  <c r="V33" i="5"/>
  <c r="V32" i="5"/>
  <c r="V31" i="5"/>
  <c r="V30" i="5"/>
  <c r="V24" i="5"/>
  <c r="V23" i="5"/>
  <c r="V22" i="5"/>
  <c r="V16" i="5"/>
  <c r="V15" i="5"/>
  <c r="V14" i="5"/>
  <c r="V8" i="5"/>
  <c r="V7" i="5"/>
  <c r="V6" i="5"/>
  <c r="Y35" i="5"/>
  <c r="Y34" i="5"/>
  <c r="Y33" i="5"/>
  <c r="Y32" i="5"/>
  <c r="Y31" i="5"/>
  <c r="Y30" i="5"/>
  <c r="Q66" i="5" l="1"/>
  <c r="P66" i="5"/>
  <c r="G66" i="5"/>
  <c r="E66" i="5"/>
  <c r="D66" i="5"/>
  <c r="C66" i="5"/>
  <c r="R65" i="5"/>
  <c r="O65" i="5" s="1"/>
  <c r="S65" i="5" s="1"/>
  <c r="R64" i="5"/>
  <c r="O64" i="5" s="1"/>
  <c r="S64" i="5" s="1"/>
  <c r="G59" i="5"/>
  <c r="E59" i="5"/>
  <c r="D59" i="5"/>
  <c r="C59" i="5"/>
  <c r="R58" i="5"/>
  <c r="Q58" i="5" s="1"/>
  <c r="S58" i="5" s="1"/>
  <c r="R57" i="5"/>
  <c r="Q57" i="5" s="1"/>
  <c r="S57" i="5" s="1"/>
  <c r="R56" i="5"/>
  <c r="O56" i="5" s="1"/>
  <c r="R55" i="5"/>
  <c r="P55" i="5" s="1"/>
  <c r="S55" i="5" s="1"/>
  <c r="R54" i="5"/>
  <c r="O54" i="5" s="1"/>
  <c r="S54" i="5" s="1"/>
  <c r="R53" i="5"/>
  <c r="O53" i="5" s="1"/>
  <c r="S53" i="5" s="1"/>
  <c r="R52" i="5"/>
  <c r="Q52" i="5" s="1"/>
  <c r="S52" i="5" s="1"/>
  <c r="R51" i="5"/>
  <c r="Q51" i="5" s="1"/>
  <c r="S51" i="5" s="1"/>
  <c r="G46" i="5"/>
  <c r="E46" i="5"/>
  <c r="D46" i="5"/>
  <c r="C46" i="5"/>
  <c r="R45" i="5"/>
  <c r="Q45" i="5" s="1"/>
  <c r="R44" i="5"/>
  <c r="P44" i="5" s="1"/>
  <c r="S44" i="5" s="1"/>
  <c r="R43" i="5"/>
  <c r="O43" i="5" s="1"/>
  <c r="S43" i="5" s="1"/>
  <c r="R42" i="5"/>
  <c r="O42" i="5" s="1"/>
  <c r="S42" i="5" s="1"/>
  <c r="R41" i="5"/>
  <c r="Q41" i="5" s="1"/>
  <c r="S41" i="5" s="1"/>
  <c r="R40" i="5"/>
  <c r="Q40" i="5" s="1"/>
  <c r="S40" i="5" s="1"/>
  <c r="R39" i="5"/>
  <c r="P39" i="5" s="1"/>
  <c r="S39" i="5" s="1"/>
  <c r="R38" i="5"/>
  <c r="P38" i="5" s="1"/>
  <c r="S38" i="5" s="1"/>
  <c r="R37" i="5"/>
  <c r="O37" i="5" s="1"/>
  <c r="S37" i="5" s="1"/>
  <c r="R36" i="5"/>
  <c r="O36" i="5" s="1"/>
  <c r="S36" i="5" s="1"/>
  <c r="R35" i="5"/>
  <c r="Q35" i="5" s="1"/>
  <c r="S35" i="5" s="1"/>
  <c r="R34" i="5"/>
  <c r="Q34" i="5" s="1"/>
  <c r="S34" i="5" s="1"/>
  <c r="R33" i="5"/>
  <c r="P33" i="5" s="1"/>
  <c r="S33" i="5" s="1"/>
  <c r="R32" i="5"/>
  <c r="P32" i="5" s="1"/>
  <c r="S32" i="5" s="1"/>
  <c r="R31" i="5"/>
  <c r="O31" i="5" s="1"/>
  <c r="S31" i="5" s="1"/>
  <c r="R30" i="5"/>
  <c r="O30" i="5" s="1"/>
  <c r="S30" i="5" s="1"/>
  <c r="G25" i="5"/>
  <c r="E25" i="5"/>
  <c r="D25" i="5"/>
  <c r="C25" i="5"/>
  <c r="R24" i="5"/>
  <c r="Q24" i="5" s="1"/>
  <c r="R23" i="5"/>
  <c r="Q23" i="5" s="1"/>
  <c r="R22" i="5"/>
  <c r="G17" i="5"/>
  <c r="E17" i="5"/>
  <c r="D17" i="5"/>
  <c r="C17" i="5"/>
  <c r="R16" i="5"/>
  <c r="Q16" i="5" s="1"/>
  <c r="R15" i="5"/>
  <c r="P15" i="5" s="1"/>
  <c r="R14" i="5"/>
  <c r="G9" i="5"/>
  <c r="E9" i="5"/>
  <c r="D9" i="5"/>
  <c r="C9" i="5"/>
  <c r="R8" i="5"/>
  <c r="Q8" i="5" s="1"/>
  <c r="R7" i="5"/>
  <c r="Q7" i="5" s="1"/>
  <c r="R6" i="5"/>
  <c r="O6" i="5" s="1"/>
  <c r="S6" i="5" s="1"/>
  <c r="H101" i="3"/>
  <c r="J66" i="4"/>
  <c r="I66" i="4"/>
  <c r="H65" i="4"/>
  <c r="K6" i="4"/>
  <c r="H6" i="4" s="1"/>
  <c r="K7" i="4"/>
  <c r="H7" i="4" s="1"/>
  <c r="K8" i="4"/>
  <c r="H8" i="4" s="1"/>
  <c r="K14" i="4"/>
  <c r="H14" i="4" s="1"/>
  <c r="K15" i="4"/>
  <c r="H15" i="4" s="1"/>
  <c r="K16" i="4"/>
  <c r="I16" i="4" s="1"/>
  <c r="K22" i="4"/>
  <c r="I22" i="4" s="1"/>
  <c r="K23" i="4"/>
  <c r="I23" i="4" s="1"/>
  <c r="K24" i="4"/>
  <c r="I24" i="4" s="1"/>
  <c r="H30" i="4"/>
  <c r="K30" i="4"/>
  <c r="K31" i="4"/>
  <c r="K32" i="4"/>
  <c r="I32" i="4" s="1"/>
  <c r="K33" i="4"/>
  <c r="I33" i="4" s="1"/>
  <c r="J34" i="4"/>
  <c r="K34" i="4"/>
  <c r="K35" i="4"/>
  <c r="J35" i="4" s="1"/>
  <c r="H36" i="4"/>
  <c r="K36" i="4"/>
  <c r="K37" i="4"/>
  <c r="H37" i="4" s="1"/>
  <c r="I38" i="4"/>
  <c r="K38" i="4"/>
  <c r="K39" i="4"/>
  <c r="I39" i="4" s="1"/>
  <c r="K40" i="4"/>
  <c r="J40" i="4" s="1"/>
  <c r="K41" i="4"/>
  <c r="H41" i="4" s="1"/>
  <c r="K42" i="4"/>
  <c r="H42" i="4" s="1"/>
  <c r="K43" i="4"/>
  <c r="I43" i="4" s="1"/>
  <c r="K44" i="4"/>
  <c r="I44" i="4" s="1"/>
  <c r="J45" i="4"/>
  <c r="K45" i="4"/>
  <c r="H45" i="4" s="1"/>
  <c r="K51" i="4"/>
  <c r="K59" i="4" s="1"/>
  <c r="K52" i="4"/>
  <c r="J52" i="4" s="1"/>
  <c r="K53" i="4"/>
  <c r="H53" i="4" s="1"/>
  <c r="H54" i="4"/>
  <c r="K54" i="4"/>
  <c r="K55" i="4"/>
  <c r="I55" i="4" s="1"/>
  <c r="K56" i="4"/>
  <c r="I56" i="4" s="1"/>
  <c r="K57" i="4"/>
  <c r="J57" i="4" s="1"/>
  <c r="I58" i="4"/>
  <c r="J58" i="4"/>
  <c r="K58" i="4"/>
  <c r="H58" i="4" s="1"/>
  <c r="K64" i="4"/>
  <c r="K65" i="4"/>
  <c r="R17" i="5" l="1"/>
  <c r="P43" i="5"/>
  <c r="O24" i="5"/>
  <c r="S24" i="5" s="1"/>
  <c r="R25" i="5"/>
  <c r="O16" i="5"/>
  <c r="S16" i="5" s="1"/>
  <c r="O23" i="5"/>
  <c r="S23" i="5" s="1"/>
  <c r="P16" i="5"/>
  <c r="P23" i="5"/>
  <c r="O8" i="5"/>
  <c r="S8" i="5" s="1"/>
  <c r="O15" i="5"/>
  <c r="S15" i="5" s="1"/>
  <c r="P24" i="5"/>
  <c r="P56" i="5"/>
  <c r="S56" i="5" s="1"/>
  <c r="O22" i="5"/>
  <c r="S22" i="5" s="1"/>
  <c r="R9" i="5"/>
  <c r="O7" i="5"/>
  <c r="O14" i="5"/>
  <c r="P22" i="5"/>
  <c r="O66" i="5"/>
  <c r="R46" i="5"/>
  <c r="R59" i="5"/>
  <c r="R66" i="5" s="1"/>
  <c r="P6" i="5"/>
  <c r="P7" i="5"/>
  <c r="P8" i="5"/>
  <c r="P14" i="5"/>
  <c r="Q22" i="5"/>
  <c r="Q25" i="5" s="1"/>
  <c r="O41" i="5"/>
  <c r="Q43" i="5"/>
  <c r="Q46" i="5" s="1"/>
  <c r="O45" i="5"/>
  <c r="S45" i="5" s="1"/>
  <c r="Q56" i="5"/>
  <c r="Q59" i="5" s="1"/>
  <c r="O58" i="5"/>
  <c r="O59" i="5" s="1"/>
  <c r="Q6" i="5"/>
  <c r="Q9" i="5" s="1"/>
  <c r="Q14" i="5"/>
  <c r="Q17" i="5" s="1"/>
  <c r="P41" i="5"/>
  <c r="P45" i="5"/>
  <c r="P46" i="5" s="1"/>
  <c r="P58" i="5"/>
  <c r="H56" i="4"/>
  <c r="H59" i="4" s="1"/>
  <c r="K25" i="4"/>
  <c r="H23" i="4"/>
  <c r="H16" i="4"/>
  <c r="J41" i="4"/>
  <c r="K46" i="4"/>
  <c r="I45" i="4"/>
  <c r="H43" i="4"/>
  <c r="I41" i="4"/>
  <c r="I46" i="4" s="1"/>
  <c r="H24" i="4"/>
  <c r="H22" i="4"/>
  <c r="H17" i="4"/>
  <c r="K66" i="4"/>
  <c r="I59" i="4"/>
  <c r="I25" i="4"/>
  <c r="H9" i="4"/>
  <c r="K9" i="4"/>
  <c r="K17" i="4"/>
  <c r="J14" i="4"/>
  <c r="J8" i="4"/>
  <c r="J7" i="4"/>
  <c r="J6" i="4"/>
  <c r="H64" i="4"/>
  <c r="H66" i="4" s="1"/>
  <c r="J56" i="4"/>
  <c r="J51" i="4"/>
  <c r="J43" i="4"/>
  <c r="J46" i="4" s="1"/>
  <c r="H31" i="4"/>
  <c r="H46" i="4" s="1"/>
  <c r="J24" i="4"/>
  <c r="J23" i="4"/>
  <c r="J22" i="4"/>
  <c r="J25" i="4" s="1"/>
  <c r="J16" i="4"/>
  <c r="I15" i="4"/>
  <c r="I14" i="4"/>
  <c r="I17" i="4" s="1"/>
  <c r="I8" i="4"/>
  <c r="I7" i="4"/>
  <c r="I6" i="4"/>
  <c r="G66" i="4"/>
  <c r="E66" i="4"/>
  <c r="D66" i="4"/>
  <c r="C66" i="4"/>
  <c r="G59" i="4"/>
  <c r="E59" i="4"/>
  <c r="D59" i="4"/>
  <c r="C59" i="4"/>
  <c r="G46" i="4"/>
  <c r="E46" i="4"/>
  <c r="D46" i="4"/>
  <c r="C46" i="4"/>
  <c r="G25" i="4"/>
  <c r="E25" i="4"/>
  <c r="D25" i="4"/>
  <c r="C25" i="4"/>
  <c r="G17" i="4"/>
  <c r="E17" i="4"/>
  <c r="D17" i="4"/>
  <c r="C17" i="4"/>
  <c r="G9" i="4"/>
  <c r="G68" i="4" s="1"/>
  <c r="E9" i="4"/>
  <c r="D9" i="4"/>
  <c r="C9" i="4"/>
  <c r="G66" i="3"/>
  <c r="H97" i="3" s="1"/>
  <c r="H99" i="3" s="1"/>
  <c r="E66" i="3"/>
  <c r="G97" i="3" s="1"/>
  <c r="G99" i="3" s="1"/>
  <c r="D66" i="3"/>
  <c r="F97" i="3" s="1"/>
  <c r="F99" i="3" s="1"/>
  <c r="C66" i="3"/>
  <c r="E97" i="3" s="1"/>
  <c r="E99" i="3" s="1"/>
  <c r="G59" i="3"/>
  <c r="H92" i="3" s="1"/>
  <c r="H94" i="3" s="1"/>
  <c r="E59" i="3"/>
  <c r="G92" i="3" s="1"/>
  <c r="G94" i="3" s="1"/>
  <c r="D59" i="3"/>
  <c r="F92" i="3" s="1"/>
  <c r="F94" i="3" s="1"/>
  <c r="C59" i="3"/>
  <c r="E92" i="3" s="1"/>
  <c r="E94" i="3" s="1"/>
  <c r="G46" i="3"/>
  <c r="H87" i="3" s="1"/>
  <c r="H89" i="3" s="1"/>
  <c r="E46" i="3"/>
  <c r="G87" i="3" s="1"/>
  <c r="G89" i="3" s="1"/>
  <c r="D46" i="3"/>
  <c r="F87" i="3" s="1"/>
  <c r="F89" i="3" s="1"/>
  <c r="C46" i="3"/>
  <c r="E87" i="3" s="1"/>
  <c r="E89" i="3" s="1"/>
  <c r="G25" i="3"/>
  <c r="H82" i="3" s="1"/>
  <c r="H84" i="3" s="1"/>
  <c r="E25" i="3"/>
  <c r="G82" i="3" s="1"/>
  <c r="G84" i="3" s="1"/>
  <c r="G101" i="3" s="1"/>
  <c r="D25" i="3"/>
  <c r="F82" i="3" s="1"/>
  <c r="F84" i="3" s="1"/>
  <c r="F101" i="3" s="1"/>
  <c r="C25" i="3"/>
  <c r="E82" i="3" s="1"/>
  <c r="E84" i="3" s="1"/>
  <c r="G17" i="3"/>
  <c r="H77" i="3" s="1"/>
  <c r="H79" i="3" s="1"/>
  <c r="E17" i="3"/>
  <c r="G77" i="3" s="1"/>
  <c r="G79" i="3" s="1"/>
  <c r="D17" i="3"/>
  <c r="F77" i="3" s="1"/>
  <c r="F79" i="3" s="1"/>
  <c r="C17" i="3"/>
  <c r="E77" i="3" s="1"/>
  <c r="E79" i="3" s="1"/>
  <c r="G9" i="3"/>
  <c r="E9" i="3"/>
  <c r="G72" i="3" s="1"/>
  <c r="G74" i="3" s="1"/>
  <c r="D9" i="3"/>
  <c r="F72" i="3" s="1"/>
  <c r="F74" i="3" s="1"/>
  <c r="C9" i="3"/>
  <c r="E72" i="3" s="1"/>
  <c r="E74" i="3" s="1"/>
  <c r="G66" i="1"/>
  <c r="E66" i="1"/>
  <c r="D66" i="1"/>
  <c r="C66" i="1"/>
  <c r="D59" i="1"/>
  <c r="E59" i="1"/>
  <c r="G59" i="1"/>
  <c r="C59" i="1"/>
  <c r="G46" i="1"/>
  <c r="D46" i="1"/>
  <c r="E46" i="1"/>
  <c r="C46" i="1"/>
  <c r="G25" i="1"/>
  <c r="E25" i="1"/>
  <c r="D25" i="1"/>
  <c r="C25" i="1"/>
  <c r="G17" i="1"/>
  <c r="E17" i="1"/>
  <c r="D17" i="1"/>
  <c r="C17" i="1"/>
  <c r="G9" i="1"/>
  <c r="G68" i="1" s="1"/>
  <c r="D9" i="1"/>
  <c r="E9" i="1"/>
  <c r="C9" i="1"/>
  <c r="O17" i="5" l="1"/>
  <c r="S14" i="5"/>
  <c r="O9" i="5"/>
  <c r="S7" i="5"/>
  <c r="P59" i="5"/>
  <c r="E101" i="3"/>
  <c r="O46" i="5"/>
  <c r="P17" i="5"/>
  <c r="O25" i="5"/>
  <c r="P25" i="5"/>
  <c r="P9" i="5"/>
  <c r="G68" i="3"/>
  <c r="H72" i="3"/>
  <c r="H74" i="3" s="1"/>
  <c r="K68" i="4"/>
  <c r="H25" i="4"/>
  <c r="H68" i="4"/>
  <c r="J59" i="4"/>
  <c r="J9" i="4"/>
  <c r="J68" i="4" s="1"/>
  <c r="J17" i="4"/>
  <c r="I9" i="4"/>
  <c r="I68" i="4" s="1"/>
  <c r="C68" i="4"/>
  <c r="D68" i="4"/>
  <c r="E68" i="4"/>
  <c r="D68" i="1"/>
  <c r="C68" i="1"/>
  <c r="E68" i="1"/>
  <c r="C68" i="3"/>
  <c r="D68" i="3"/>
  <c r="E68" i="3"/>
</calcChain>
</file>

<file path=xl/sharedStrings.xml><?xml version="1.0" encoding="utf-8"?>
<sst xmlns="http://schemas.openxmlformats.org/spreadsheetml/2006/main" count="875" uniqueCount="233">
  <si>
    <t>DESCRIPCIÓN</t>
  </si>
  <si>
    <t>UNIDADES</t>
  </si>
  <si>
    <t>R</t>
  </si>
  <si>
    <t>S</t>
  </si>
  <si>
    <t>T</t>
  </si>
  <si>
    <t>BITZER 4DES-5Y</t>
  </si>
  <si>
    <t>R.CARTER</t>
  </si>
  <si>
    <t>KOBOL GSC-313</t>
  </si>
  <si>
    <t>C.E. CENTRAL COMPRESORES ALTA TEMPERATURA</t>
  </si>
  <si>
    <t>I (A)</t>
  </si>
  <si>
    <t>P (kW)</t>
  </si>
  <si>
    <t>C.E. CENTRAL COMPRESORES MEDIA TEMPERATURA</t>
  </si>
  <si>
    <t>BITZER 4PES-12Y</t>
  </si>
  <si>
    <t>C.E. CENTRAL COMPRESORES BAJA TEMPERATURA</t>
  </si>
  <si>
    <t>BITZER 4NES-14Y</t>
  </si>
  <si>
    <t>C.E. PRIMERA PLANTA</t>
  </si>
  <si>
    <t>MUC 195 L</t>
  </si>
  <si>
    <t>MUC 280L</t>
  </si>
  <si>
    <t>MUC 315</t>
  </si>
  <si>
    <t>LUC 435 C</t>
  </si>
  <si>
    <t>R.DES. III+N</t>
  </si>
  <si>
    <t>R.DES I+N</t>
  </si>
  <si>
    <t>LUC 645 C</t>
  </si>
  <si>
    <t>CONSUMO TOTAL SIN COEFICIENTE DE SIMULTANEIDAD</t>
  </si>
  <si>
    <t>VALOR COEFICIENTE DE SIMULTANEIDAD</t>
  </si>
  <si>
    <t>CONSUMO TOTAL CON COEFICIENTE DE SIMULTANEIDAD</t>
  </si>
  <si>
    <t>cos ϕ</t>
  </si>
  <si>
    <t>TOTAL</t>
  </si>
  <si>
    <t>C.E. ALTA TEMPERATURA</t>
  </si>
  <si>
    <t>C.E. MEDIA TEMPERATURA</t>
  </si>
  <si>
    <t>C.E. BAJA TEMPERATURA</t>
  </si>
  <si>
    <t>C.E. PLANTA BAJA</t>
  </si>
  <si>
    <t>C.E. PLANTA SEMISÓTANO</t>
  </si>
  <si>
    <t>KOBOL GSC-230</t>
  </si>
  <si>
    <t>MUC 415 L</t>
  </si>
  <si>
    <t>TOTAL INSTALACIÓN</t>
  </si>
  <si>
    <t>Pc (kW)</t>
  </si>
  <si>
    <t>Ic (A)</t>
  </si>
  <si>
    <t>POTENCIA INSTALADA</t>
  </si>
  <si>
    <t>POTENCIA DEMANDADA</t>
  </si>
  <si>
    <t>POTENCIA Y CORRIENTE DE CÁLCULO</t>
  </si>
  <si>
    <t>CÁLCULO DE PROTECCIONES Y SECCIONES</t>
  </si>
  <si>
    <r>
      <t>S (mm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)</t>
    </r>
  </si>
  <si>
    <t>V %</t>
  </si>
  <si>
    <t>In (A)</t>
  </si>
  <si>
    <t>Ie (A)</t>
  </si>
  <si>
    <t>Iarr (A)</t>
  </si>
  <si>
    <r>
      <t>Im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(A)</t>
    </r>
  </si>
  <si>
    <t>Iz (A)</t>
  </si>
  <si>
    <t>Cables de Baja Tensión</t>
  </si>
  <si>
    <t>Unidades</t>
  </si>
  <si>
    <t>Item1</t>
  </si>
  <si>
    <t>Item2</t>
  </si>
  <si>
    <t>Item3</t>
  </si>
  <si>
    <t>Datos Identificativos</t>
  </si>
  <si>
    <t>Código del Cable</t>
  </si>
  <si>
    <t>1660103</t>
  </si>
  <si>
    <t>1660104</t>
  </si>
  <si>
    <t>1660105</t>
  </si>
  <si>
    <t>Tipo de cable</t>
  </si>
  <si>
    <t>ES 05Z1-K (AS)</t>
  </si>
  <si>
    <t>Norma de diseño y ensayos</t>
  </si>
  <si>
    <t xml:space="preserve">  UNE 211002</t>
  </si>
  <si>
    <t>Normas de reacción al fuego</t>
  </si>
  <si>
    <t xml:space="preserve">  IEC 60332-1-2</t>
  </si>
  <si>
    <t xml:space="preserve">  IEC 60332-3-24</t>
  </si>
  <si>
    <t>IEC 60754</t>
  </si>
  <si>
    <t>IEC 61034</t>
  </si>
  <si>
    <t>Tensión</t>
  </si>
  <si>
    <t>300/500 V</t>
  </si>
  <si>
    <t>Nº Conductores x Sección</t>
  </si>
  <si>
    <t>1 x0,5 mm²</t>
  </si>
  <si>
    <t>1 x0,75 mm²</t>
  </si>
  <si>
    <t>1 x1 mm²</t>
  </si>
  <si>
    <t>Características de Diseño</t>
  </si>
  <si>
    <t>Material conductor  (fases principales)</t>
  </si>
  <si>
    <t>Cobre</t>
  </si>
  <si>
    <t xml:space="preserve">          Forma</t>
  </si>
  <si>
    <t>Circular</t>
  </si>
  <si>
    <t xml:space="preserve">          Clase / Norma</t>
  </si>
  <si>
    <t>5 / IEC 60228</t>
  </si>
  <si>
    <t xml:space="preserve">          Diámetro Nominal</t>
  </si>
  <si>
    <t>mm</t>
  </si>
  <si>
    <t>0,90</t>
  </si>
  <si>
    <t>1,10</t>
  </si>
  <si>
    <t>1,25</t>
  </si>
  <si>
    <t xml:space="preserve">          Cinta Mica</t>
  </si>
  <si>
    <t>NO</t>
  </si>
  <si>
    <t>Material aislamiento  (fases principales)</t>
  </si>
  <si>
    <t>XLPE</t>
  </si>
  <si>
    <t xml:space="preserve">          Espesor nominal</t>
  </si>
  <si>
    <t>0,6</t>
  </si>
  <si>
    <t>Diámetro nominal exterior</t>
  </si>
  <si>
    <t>2,1</t>
  </si>
  <si>
    <t>2,3</t>
  </si>
  <si>
    <t>2,5</t>
  </si>
  <si>
    <t>Peso nominal</t>
  </si>
  <si>
    <t>kgs/km</t>
  </si>
  <si>
    <t>9</t>
  </si>
  <si>
    <t>12</t>
  </si>
  <si>
    <t>14</t>
  </si>
  <si>
    <t>Radio mínimo de curvatura</t>
  </si>
  <si>
    <t>13</t>
  </si>
  <si>
    <t>15</t>
  </si>
  <si>
    <t>Datos Eléctricos</t>
  </si>
  <si>
    <t>Resistencia máxima CC del conductor, a 20ºC</t>
  </si>
  <si>
    <t>Ohm/km</t>
  </si>
  <si>
    <t>39,</t>
  </si>
  <si>
    <t>26,</t>
  </si>
  <si>
    <t>19,5</t>
  </si>
  <si>
    <t>Reactancia estrella, a 50 Hz</t>
  </si>
  <si>
    <t>0,115</t>
  </si>
  <si>
    <t>0,107</t>
  </si>
  <si>
    <t>0,103</t>
  </si>
  <si>
    <t>Caida de tensión en c.a. monofásica (cos fi = 0.8)</t>
  </si>
  <si>
    <t>V/A·km</t>
  </si>
  <si>
    <t>74,8</t>
  </si>
  <si>
    <t>49,9</t>
  </si>
  <si>
    <t>37,5</t>
  </si>
  <si>
    <t>Caida de tensión en c.a. trifásica (cos fi = 0.8)</t>
  </si>
  <si>
    <t>64,8</t>
  </si>
  <si>
    <t>43,2</t>
  </si>
  <si>
    <t>32,4</t>
  </si>
  <si>
    <t>Caida de tensión en c.a. trifásica (cos fi = 1)</t>
  </si>
  <si>
    <t>80,8</t>
  </si>
  <si>
    <t>53,9</t>
  </si>
  <si>
    <t>40,4</t>
  </si>
  <si>
    <t>Intensidad máxima admisible en régimen permanente (*)</t>
  </si>
  <si>
    <t>A</t>
  </si>
  <si>
    <t>3 (18)  / --</t>
  </si>
  <si>
    <t>5 (18)  / --</t>
  </si>
  <si>
    <t>8 (18)  / --</t>
  </si>
  <si>
    <t>Temp. máx. conductor en régimen permanente / en cortocircuito</t>
  </si>
  <si>
    <t>ºC</t>
  </si>
  <si>
    <t>70 / 160</t>
  </si>
  <si>
    <t>Intensidad máxima admisible en cortocircuito adiabático (0.1/0.5/1.0 s)</t>
  </si>
  <si>
    <t>kA</t>
  </si>
  <si>
    <t>0,182 / 0,081 / 0,057</t>
  </si>
  <si>
    <t>0,272 / 0,122 / 0,086</t>
  </si>
  <si>
    <t>0,363 / 0,162 / 0,115</t>
  </si>
  <si>
    <t>Item4</t>
  </si>
  <si>
    <t>Item5</t>
  </si>
  <si>
    <t>Item6</t>
  </si>
  <si>
    <t>1656106</t>
  </si>
  <si>
    <t>1656107</t>
  </si>
  <si>
    <t>1656108</t>
  </si>
  <si>
    <t>H07Z1-K (AS)</t>
  </si>
  <si>
    <t xml:space="preserve">  EN 50525-3-31</t>
  </si>
  <si>
    <t>450/750 V</t>
  </si>
  <si>
    <t>1 x1,5 mm²</t>
  </si>
  <si>
    <t>1 x2,5 mm²</t>
  </si>
  <si>
    <t>1 x4 mm²</t>
  </si>
  <si>
    <t>1,50</t>
  </si>
  <si>
    <t>1,92</t>
  </si>
  <si>
    <t>2,45</t>
  </si>
  <si>
    <t>0,7</t>
  </si>
  <si>
    <t>0,8</t>
  </si>
  <si>
    <t>2,9</t>
  </si>
  <si>
    <t>3,6</t>
  </si>
  <si>
    <t>4,1</t>
  </si>
  <si>
    <t>20</t>
  </si>
  <si>
    <t>31</t>
  </si>
  <si>
    <t>45</t>
  </si>
  <si>
    <t>18</t>
  </si>
  <si>
    <t>22</t>
  </si>
  <si>
    <t>25</t>
  </si>
  <si>
    <t>13,3</t>
  </si>
  <si>
    <t>7,98</t>
  </si>
  <si>
    <t>4,95</t>
  </si>
  <si>
    <t>0,102</t>
  </si>
  <si>
    <t>0,098</t>
  </si>
  <si>
    <t>0,092</t>
  </si>
  <si>
    <t>25,6</t>
  </si>
  <si>
    <t>15,4</t>
  </si>
  <si>
    <t>9,59</t>
  </si>
  <si>
    <t>22,2</t>
  </si>
  <si>
    <t>8,30</t>
  </si>
  <si>
    <t>27,6</t>
  </si>
  <si>
    <t>16,5</t>
  </si>
  <si>
    <t>10,3</t>
  </si>
  <si>
    <t>12 (11)  / --</t>
  </si>
  <si>
    <t>16 (11)  / --</t>
  </si>
  <si>
    <t>20 (11)  / --</t>
  </si>
  <si>
    <t>0,545 / 0,244 / 0,172</t>
  </si>
  <si>
    <t>0,908 / 0,406 / 0,287</t>
  </si>
  <si>
    <t>1,45 / 0,65 / 0,459</t>
  </si>
  <si>
    <t>Item7</t>
  </si>
  <si>
    <t>Item8</t>
  </si>
  <si>
    <t>1656109</t>
  </si>
  <si>
    <t>1656110</t>
  </si>
  <si>
    <t>1 x6 mm²</t>
  </si>
  <si>
    <t>1 x10 mm²</t>
  </si>
  <si>
    <t>3,00</t>
  </si>
  <si>
    <t>3,95</t>
  </si>
  <si>
    <t>1,0</t>
  </si>
  <si>
    <t>4,6</t>
  </si>
  <si>
    <t>6,0</t>
  </si>
  <si>
    <t>63</t>
  </si>
  <si>
    <t>110</t>
  </si>
  <si>
    <t>28</t>
  </si>
  <si>
    <t>36</t>
  </si>
  <si>
    <t>3,3</t>
  </si>
  <si>
    <t>1,91</t>
  </si>
  <si>
    <t>0,087</t>
  </si>
  <si>
    <t>0,085</t>
  </si>
  <si>
    <t>6,42</t>
  </si>
  <si>
    <t>3,76</t>
  </si>
  <si>
    <t>5,56</t>
  </si>
  <si>
    <t>3,26</t>
  </si>
  <si>
    <t>6,84</t>
  </si>
  <si>
    <t>3,96</t>
  </si>
  <si>
    <t>26 (11)  / --</t>
  </si>
  <si>
    <t>36 (11)  / --</t>
  </si>
  <si>
    <t>2,18 / 0,974 / 0,689</t>
  </si>
  <si>
    <t>3,63 / 1,62 / 1,15</t>
  </si>
  <si>
    <t>Método de instalación: B1</t>
  </si>
  <si>
    <t>K Temperatura (40ºC) : 0,91</t>
  </si>
  <si>
    <r>
      <t>Sp (mm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)</t>
    </r>
  </si>
  <si>
    <r>
      <t>Curva C -&gt; Im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 10 · I</t>
    </r>
    <r>
      <rPr>
        <sz val="8"/>
        <color theme="1"/>
        <rFont val="Calibri"/>
        <family val="2"/>
        <scheme val="minor"/>
      </rPr>
      <t>N</t>
    </r>
  </si>
  <si>
    <t>* Valores nuevos de pestaña calculados para una unidad</t>
  </si>
  <si>
    <t>10÷16</t>
  </si>
  <si>
    <t>-</t>
  </si>
  <si>
    <t>Regulación (A)</t>
  </si>
  <si>
    <r>
      <t>t</t>
    </r>
    <r>
      <rPr>
        <b/>
        <sz val="9"/>
        <color theme="1"/>
        <rFont val="Calibri"/>
        <family val="2"/>
        <scheme val="minor"/>
      </rPr>
      <t>arr (s)</t>
    </r>
  </si>
  <si>
    <t>Icu (kA)</t>
  </si>
  <si>
    <r>
      <t>Icc</t>
    </r>
    <r>
      <rPr>
        <b/>
        <sz val="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(kA)</t>
    </r>
  </si>
  <si>
    <t>Zcc según la sección:</t>
  </si>
  <si>
    <t>0,75mm²</t>
  </si>
  <si>
    <t>1,50mm²</t>
  </si>
  <si>
    <t>2,5mm²</t>
  </si>
  <si>
    <t>4mm²</t>
  </si>
  <si>
    <t>6mm²</t>
  </si>
  <si>
    <t>10mm²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</si>
</sst>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indexed="9"/>
      <name val="Arial"/>
      <family val="2"/>
    </font>
    <font>
      <sz val="12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lightGray">
        <fgColor indexed="42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 wrapText="1"/>
    </xf>
    <xf numFmtId="0" fontId="0" fillId="0" borderId="29" xfId="0" applyBorder="1"/>
    <xf numFmtId="0" fontId="2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/>
    <xf numFmtId="3" fontId="2" fillId="10" borderId="3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4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2" fillId="10" borderId="17" xfId="0" applyFont="1" applyFill="1" applyBorder="1"/>
    <xf numFmtId="0" fontId="0" fillId="0" borderId="36" xfId="0" applyBorder="1" applyAlignment="1">
      <alignment horizontal="center" vertical="center"/>
    </xf>
    <xf numFmtId="3" fontId="2" fillId="10" borderId="28" xfId="0" applyNumberFormat="1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5" borderId="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2" fontId="2" fillId="10" borderId="33" xfId="0" applyNumberFormat="1" applyFont="1" applyFill="1" applyBorder="1" applyAlignment="1">
      <alignment horizontal="center" vertical="center" wrapText="1"/>
    </xf>
    <xf numFmtId="2" fontId="2" fillId="10" borderId="39" xfId="0" applyNumberFormat="1" applyFont="1" applyFill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10" borderId="32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0" xfId="0" applyBorder="1"/>
    <xf numFmtId="2" fontId="0" fillId="0" borderId="45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2" fillId="10" borderId="48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/>
    </xf>
    <xf numFmtId="2" fontId="2" fillId="10" borderId="33" xfId="0" applyNumberFormat="1" applyFont="1" applyFill="1" applyBorder="1" applyAlignment="1">
      <alignment horizontal="center" vertical="center"/>
    </xf>
    <xf numFmtId="2" fontId="2" fillId="10" borderId="3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/>
    <xf numFmtId="2" fontId="2" fillId="2" borderId="11" xfId="0" applyNumberFormat="1" applyFont="1" applyFill="1" applyBorder="1" applyAlignment="1">
      <alignment horizontal="center"/>
    </xf>
    <xf numFmtId="2" fontId="2" fillId="9" borderId="11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" fillId="10" borderId="34" xfId="0" applyNumberFormat="1" applyFont="1" applyFill="1" applyBorder="1" applyAlignment="1">
      <alignment horizontal="center" vertical="center" wrapText="1"/>
    </xf>
    <xf numFmtId="0" fontId="0" fillId="0" borderId="19" xfId="0" applyBorder="1"/>
    <xf numFmtId="3" fontId="2" fillId="10" borderId="39" xfId="0" applyNumberFormat="1" applyFont="1" applyFill="1" applyBorder="1" applyAlignment="1">
      <alignment horizontal="center" vertical="center" wrapText="1"/>
    </xf>
    <xf numFmtId="0" fontId="0" fillId="10" borderId="33" xfId="0" applyFill="1" applyBorder="1"/>
    <xf numFmtId="0" fontId="0" fillId="10" borderId="34" xfId="0" applyFill="1" applyBorder="1"/>
    <xf numFmtId="2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2" fillId="1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10" borderId="2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16" xfId="0" applyFill="1" applyBorder="1"/>
    <xf numFmtId="0" fontId="0" fillId="0" borderId="44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8" fillId="0" borderId="56" xfId="0" applyFont="1" applyBorder="1"/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0" fillId="11" borderId="61" xfId="0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8" fillId="12" borderId="59" xfId="0" applyFont="1" applyFill="1" applyBorder="1"/>
    <xf numFmtId="0" fontId="11" fillId="12" borderId="60" xfId="0" applyFont="1" applyFill="1" applyBorder="1" applyAlignment="1">
      <alignment horizontal="center"/>
    </xf>
    <xf numFmtId="0" fontId="11" fillId="12" borderId="61" xfId="0" applyFont="1" applyFill="1" applyBorder="1" applyAlignment="1">
      <alignment horizontal="center"/>
    </xf>
    <xf numFmtId="0" fontId="11" fillId="0" borderId="62" xfId="0" applyFont="1" applyBorder="1"/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2" fontId="0" fillId="0" borderId="51" xfId="0" applyNumberFormat="1" applyBorder="1" applyAlignment="1">
      <alignment horizontal="center" vertical="center"/>
    </xf>
    <xf numFmtId="3" fontId="2" fillId="10" borderId="3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8" borderId="8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9</xdr:row>
      <xdr:rowOff>47625</xdr:rowOff>
    </xdr:from>
    <xdr:to>
      <xdr:col>11</xdr:col>
      <xdr:colOff>180975</xdr:colOff>
      <xdr:row>11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82880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38100</xdr:rowOff>
    </xdr:from>
    <xdr:to>
      <xdr:col>13</xdr:col>
      <xdr:colOff>161925</xdr:colOff>
      <xdr:row>13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219325"/>
          <a:ext cx="3209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685800</xdr:colOff>
      <xdr:row>5</xdr:row>
      <xdr:rowOff>19050</xdr:rowOff>
    </xdr:from>
    <xdr:to>
      <xdr:col>14</xdr:col>
      <xdr:colOff>742950</xdr:colOff>
      <xdr:row>7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019175"/>
          <a:ext cx="1581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723900</xdr:colOff>
      <xdr:row>11</xdr:row>
      <xdr:rowOff>104775</xdr:rowOff>
    </xdr:from>
    <xdr:to>
      <xdr:col>14</xdr:col>
      <xdr:colOff>19050</xdr:colOff>
      <xdr:row>12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286000"/>
          <a:ext cx="8191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476250</xdr:colOff>
      <xdr:row>15</xdr:row>
      <xdr:rowOff>190500</xdr:rowOff>
    </xdr:from>
    <xdr:to>
      <xdr:col>14</xdr:col>
      <xdr:colOff>171450</xdr:colOff>
      <xdr:row>17</xdr:row>
      <xdr:rowOff>161925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152775"/>
          <a:ext cx="12192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657225</xdr:colOff>
      <xdr:row>21</xdr:row>
      <xdr:rowOff>0</xdr:rowOff>
    </xdr:from>
    <xdr:to>
      <xdr:col>14</xdr:col>
      <xdr:colOff>66675</xdr:colOff>
      <xdr:row>22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162425"/>
          <a:ext cx="9334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76200</xdr:rowOff>
    </xdr:from>
    <xdr:to>
      <xdr:col>25</xdr:col>
      <xdr:colOff>714375</xdr:colOff>
      <xdr:row>5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8425" y="876300"/>
          <a:ext cx="7143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742950</xdr:colOff>
      <xdr:row>7</xdr:row>
      <xdr:rowOff>57150</xdr:rowOff>
    </xdr:from>
    <xdr:to>
      <xdr:col>27</xdr:col>
      <xdr:colOff>238125</xdr:colOff>
      <xdr:row>8</xdr:row>
      <xdr:rowOff>190500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375" y="1438275"/>
          <a:ext cx="25431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190500</xdr:colOff>
      <xdr:row>10</xdr:row>
      <xdr:rowOff>123825</xdr:rowOff>
    </xdr:from>
    <xdr:to>
      <xdr:col>25</xdr:col>
      <xdr:colOff>619125</xdr:colOff>
      <xdr:row>11</xdr:row>
      <xdr:rowOff>104775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2105025"/>
          <a:ext cx="428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95250</xdr:colOff>
      <xdr:row>13</xdr:row>
      <xdr:rowOff>66675</xdr:rowOff>
    </xdr:from>
    <xdr:to>
      <xdr:col>25</xdr:col>
      <xdr:colOff>704850</xdr:colOff>
      <xdr:row>14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2647950"/>
          <a:ext cx="609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495300</xdr:colOff>
      <xdr:row>17</xdr:row>
      <xdr:rowOff>0</xdr:rowOff>
    </xdr:from>
    <xdr:to>
      <xdr:col>24</xdr:col>
      <xdr:colOff>295275</xdr:colOff>
      <xdr:row>17</xdr:row>
      <xdr:rowOff>180975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3362325"/>
          <a:ext cx="561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390525</xdr:colOff>
      <xdr:row>16</xdr:row>
      <xdr:rowOff>114300</xdr:rowOff>
    </xdr:from>
    <xdr:to>
      <xdr:col>27</xdr:col>
      <xdr:colOff>485775</xdr:colOff>
      <xdr:row>18</xdr:row>
      <xdr:rowOff>85725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7850" y="3276600"/>
          <a:ext cx="8572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352425</xdr:colOff>
      <xdr:row>20</xdr:row>
      <xdr:rowOff>19050</xdr:rowOff>
    </xdr:from>
    <xdr:to>
      <xdr:col>26</xdr:col>
      <xdr:colOff>447675</xdr:colOff>
      <xdr:row>23</xdr:row>
      <xdr:rowOff>38100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8850" y="3981450"/>
          <a:ext cx="1619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723900</xdr:colOff>
      <xdr:row>40</xdr:row>
      <xdr:rowOff>142875</xdr:rowOff>
    </xdr:from>
    <xdr:to>
      <xdr:col>29</xdr:col>
      <xdr:colOff>257175</xdr:colOff>
      <xdr:row>49</xdr:row>
      <xdr:rowOff>126365</xdr:rowOff>
    </xdr:to>
    <xdr:pic>
      <xdr:nvPicPr>
        <xdr:cNvPr id="9" name="Imagen 8" descr="Secciones_Tierra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3225" y="7981950"/>
          <a:ext cx="4867275" cy="1745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719419</xdr:colOff>
      <xdr:row>16</xdr:row>
      <xdr:rowOff>49466</xdr:rowOff>
    </xdr:from>
    <xdr:to>
      <xdr:col>26</xdr:col>
      <xdr:colOff>24094</xdr:colOff>
      <xdr:row>18</xdr:row>
      <xdr:rowOff>123984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744" y="3211766"/>
          <a:ext cx="828675" cy="47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2381250</xdr:colOff>
      <xdr:row>6</xdr:row>
      <xdr:rowOff>104775</xdr:rowOff>
    </xdr:from>
    <xdr:to>
      <xdr:col>0</xdr:col>
      <xdr:colOff>4391025</xdr:colOff>
      <xdr:row>8</xdr:row>
      <xdr:rowOff>190500</xdr:rowOff>
    </xdr:to>
    <xdr:pic>
      <xdr:nvPicPr>
        <xdr:cNvPr id="3" name="LogoGC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04925"/>
          <a:ext cx="2009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55" workbookViewId="0">
      <selection activeCell="H74" sqref="H74"/>
    </sheetView>
  </sheetViews>
  <sheetFormatPr baseColWidth="10" defaultRowHeight="15" x14ac:dyDescent="0.25"/>
  <cols>
    <col min="1" max="1" width="17.7109375" customWidth="1"/>
    <col min="2" max="2" width="12" customWidth="1"/>
    <col min="6" max="6" width="9.28515625" customWidth="1"/>
    <col min="7" max="7" width="11" customWidth="1"/>
    <col min="8" max="8" width="12.5703125" customWidth="1"/>
  </cols>
  <sheetData>
    <row r="1" spans="1:13" ht="15.75" thickBot="1" x14ac:dyDescent="0.3">
      <c r="A1" s="161" t="s">
        <v>38</v>
      </c>
      <c r="B1" s="162"/>
      <c r="C1" s="162"/>
      <c r="D1" s="162"/>
      <c r="E1" s="162"/>
      <c r="F1" s="162"/>
      <c r="G1" s="163"/>
    </row>
    <row r="2" spans="1:13" ht="15.75" thickBot="1" x14ac:dyDescent="0.3">
      <c r="A2" s="1"/>
      <c r="H2" s="27"/>
      <c r="I2" s="27"/>
      <c r="J2" s="27"/>
      <c r="K2" s="27"/>
      <c r="L2" s="27"/>
      <c r="M2" s="27"/>
    </row>
    <row r="3" spans="1:13" ht="15.75" customHeight="1" thickBot="1" x14ac:dyDescent="0.3">
      <c r="A3" s="167" t="s">
        <v>8</v>
      </c>
      <c r="B3" s="168"/>
      <c r="C3" s="168"/>
      <c r="D3" s="168"/>
      <c r="E3" s="168"/>
      <c r="F3" s="168"/>
      <c r="G3" s="169"/>
      <c r="H3" s="14"/>
      <c r="I3" s="27"/>
      <c r="J3" s="27"/>
      <c r="K3" s="27"/>
      <c r="L3" s="27"/>
      <c r="M3" s="27"/>
    </row>
    <row r="4" spans="1:13" ht="15.75" thickBot="1" x14ac:dyDescent="0.3">
      <c r="A4" s="143" t="s">
        <v>0</v>
      </c>
      <c r="B4" s="145" t="s">
        <v>1</v>
      </c>
      <c r="C4" s="147" t="s">
        <v>9</v>
      </c>
      <c r="D4" s="148"/>
      <c r="E4" s="149"/>
      <c r="F4" s="150" t="s">
        <v>26</v>
      </c>
      <c r="G4" s="143" t="s">
        <v>10</v>
      </c>
      <c r="H4" s="15"/>
      <c r="I4" s="27"/>
      <c r="J4" s="27"/>
      <c r="K4" s="27"/>
      <c r="L4" s="27"/>
      <c r="M4" s="27"/>
    </row>
    <row r="5" spans="1:13" ht="15.75" thickBot="1" x14ac:dyDescent="0.3">
      <c r="A5" s="144"/>
      <c r="B5" s="146"/>
      <c r="C5" s="44" t="s">
        <v>2</v>
      </c>
      <c r="D5" s="45" t="s">
        <v>3</v>
      </c>
      <c r="E5" s="46" t="s">
        <v>4</v>
      </c>
      <c r="F5" s="151"/>
      <c r="G5" s="144"/>
      <c r="H5" s="15"/>
      <c r="I5" s="26"/>
      <c r="J5" s="26"/>
      <c r="K5" s="26"/>
      <c r="L5" s="27"/>
      <c r="M5" s="27"/>
    </row>
    <row r="6" spans="1:13" x14ac:dyDescent="0.25">
      <c r="A6" s="42" t="s">
        <v>5</v>
      </c>
      <c r="B6" s="43">
        <v>3</v>
      </c>
      <c r="C6" s="43">
        <v>43.5</v>
      </c>
      <c r="D6" s="43">
        <v>43.5</v>
      </c>
      <c r="E6" s="43">
        <v>43.5</v>
      </c>
      <c r="F6" s="43">
        <v>0.8</v>
      </c>
      <c r="G6" s="48">
        <v>24.3</v>
      </c>
      <c r="H6" s="28"/>
      <c r="I6" s="26"/>
      <c r="J6" s="26"/>
      <c r="K6" s="26"/>
      <c r="L6" s="27"/>
      <c r="M6" s="27"/>
    </row>
    <row r="7" spans="1:13" x14ac:dyDescent="0.25">
      <c r="A7" s="6" t="s">
        <v>6</v>
      </c>
      <c r="B7" s="9">
        <v>3</v>
      </c>
      <c r="C7" s="9">
        <v>0.52</v>
      </c>
      <c r="D7" s="9">
        <v>0.52</v>
      </c>
      <c r="E7" s="9">
        <v>0.52</v>
      </c>
      <c r="F7" s="9">
        <v>1</v>
      </c>
      <c r="G7" s="30">
        <v>0.36</v>
      </c>
      <c r="H7" s="28"/>
      <c r="I7" s="26"/>
      <c r="J7" s="26"/>
      <c r="K7" s="26"/>
      <c r="L7" s="27"/>
      <c r="M7" s="27"/>
    </row>
    <row r="8" spans="1:13" ht="15.75" thickBot="1" x14ac:dyDescent="0.3">
      <c r="A8" s="38" t="s">
        <v>7</v>
      </c>
      <c r="B8" s="35">
        <v>1</v>
      </c>
      <c r="C8" s="35">
        <v>8.1</v>
      </c>
      <c r="D8" s="35">
        <v>8.1</v>
      </c>
      <c r="E8" s="35">
        <v>8.1</v>
      </c>
      <c r="F8" s="35">
        <v>0.8</v>
      </c>
      <c r="G8" s="36">
        <v>3.3</v>
      </c>
      <c r="H8" s="28"/>
      <c r="I8" s="160"/>
      <c r="J8" s="160"/>
      <c r="K8" s="160"/>
      <c r="L8" s="160"/>
      <c r="M8" s="27"/>
    </row>
    <row r="9" spans="1:13" ht="15.75" thickBot="1" x14ac:dyDescent="0.3">
      <c r="A9" s="138" t="s">
        <v>27</v>
      </c>
      <c r="B9" s="139"/>
      <c r="C9" s="39">
        <f>SUM(C6:C8)</f>
        <v>52.120000000000005</v>
      </c>
      <c r="D9" s="39">
        <f t="shared" ref="D9:E9" si="0">SUM(D6:D8)</f>
        <v>52.120000000000005</v>
      </c>
      <c r="E9" s="39">
        <f t="shared" si="0"/>
        <v>52.120000000000005</v>
      </c>
      <c r="F9" s="40"/>
      <c r="G9" s="41">
        <f>SUM(G6:G8)</f>
        <v>27.96</v>
      </c>
      <c r="H9" s="28"/>
      <c r="I9" s="160"/>
      <c r="J9" s="160"/>
      <c r="K9" s="160"/>
      <c r="L9" s="160"/>
      <c r="M9" s="27"/>
    </row>
    <row r="10" spans="1:13" ht="15.75" thickBot="1" x14ac:dyDescent="0.3">
      <c r="D10" s="32"/>
      <c r="H10" s="27"/>
      <c r="I10" s="160"/>
      <c r="J10" s="160"/>
      <c r="K10" s="160"/>
      <c r="L10" s="160"/>
      <c r="M10" s="27"/>
    </row>
    <row r="11" spans="1:13" ht="15.75" thickBot="1" x14ac:dyDescent="0.3">
      <c r="A11" s="164" t="s">
        <v>11</v>
      </c>
      <c r="B11" s="165"/>
      <c r="C11" s="165"/>
      <c r="D11" s="165"/>
      <c r="E11" s="165"/>
      <c r="F11" s="165"/>
      <c r="G11" s="166"/>
      <c r="H11" s="27"/>
      <c r="I11" s="160"/>
      <c r="J11" s="160"/>
      <c r="K11" s="160"/>
      <c r="L11" s="160"/>
      <c r="M11" s="27"/>
    </row>
    <row r="12" spans="1:13" ht="15.75" thickBot="1" x14ac:dyDescent="0.3">
      <c r="A12" s="155" t="s">
        <v>0</v>
      </c>
      <c r="B12" s="156" t="s">
        <v>1</v>
      </c>
      <c r="C12" s="157" t="s">
        <v>9</v>
      </c>
      <c r="D12" s="158"/>
      <c r="E12" s="159"/>
      <c r="F12" s="150" t="s">
        <v>26</v>
      </c>
      <c r="G12" s="155" t="s">
        <v>10</v>
      </c>
      <c r="H12" s="27"/>
      <c r="I12" s="160"/>
      <c r="J12" s="160"/>
      <c r="K12" s="160"/>
      <c r="L12" s="160"/>
      <c r="M12" s="27"/>
    </row>
    <row r="13" spans="1:13" ht="15.75" thickBot="1" x14ac:dyDescent="0.3">
      <c r="A13" s="155"/>
      <c r="B13" s="156"/>
      <c r="C13" s="2" t="s">
        <v>2</v>
      </c>
      <c r="D13" s="3" t="s">
        <v>3</v>
      </c>
      <c r="E13" s="4" t="s">
        <v>4</v>
      </c>
      <c r="F13" s="151"/>
      <c r="G13" s="155"/>
      <c r="H13" s="27"/>
      <c r="I13" s="160"/>
      <c r="J13" s="160"/>
      <c r="K13" s="160"/>
      <c r="L13" s="160"/>
      <c r="M13" s="27"/>
    </row>
    <row r="14" spans="1:13" x14ac:dyDescent="0.25">
      <c r="A14" s="5" t="s">
        <v>12</v>
      </c>
      <c r="B14" s="8">
        <v>2</v>
      </c>
      <c r="C14" s="8">
        <v>45.4</v>
      </c>
      <c r="D14" s="8">
        <v>45.4</v>
      </c>
      <c r="E14" s="8">
        <v>45.4</v>
      </c>
      <c r="F14" s="11">
        <v>0.8</v>
      </c>
      <c r="G14" s="29">
        <v>28</v>
      </c>
      <c r="H14" s="27"/>
      <c r="I14" s="160"/>
      <c r="J14" s="160"/>
      <c r="K14" s="160"/>
      <c r="L14" s="160"/>
      <c r="M14" s="27"/>
    </row>
    <row r="15" spans="1:13" x14ac:dyDescent="0.25">
      <c r="A15" s="6" t="s">
        <v>6</v>
      </c>
      <c r="B15" s="9">
        <v>2</v>
      </c>
      <c r="C15" s="9">
        <v>0.6</v>
      </c>
      <c r="D15" s="9">
        <v>0.6</v>
      </c>
      <c r="E15" s="9"/>
      <c r="F15" s="12">
        <v>1</v>
      </c>
      <c r="G15" s="30">
        <v>0.28000000000000003</v>
      </c>
      <c r="H15" s="27"/>
      <c r="I15" s="19"/>
      <c r="J15" s="19"/>
      <c r="K15" s="19"/>
      <c r="L15" s="27"/>
      <c r="M15" s="27"/>
    </row>
    <row r="16" spans="1:13" ht="15.75" thickBot="1" x14ac:dyDescent="0.3">
      <c r="A16" s="7" t="s">
        <v>7</v>
      </c>
      <c r="B16" s="10">
        <v>1</v>
      </c>
      <c r="C16" s="10">
        <v>8.1</v>
      </c>
      <c r="D16" s="10">
        <v>8.1</v>
      </c>
      <c r="E16" s="10">
        <v>8.1</v>
      </c>
      <c r="F16" s="13">
        <v>0.8</v>
      </c>
      <c r="G16" s="31">
        <v>3.3</v>
      </c>
      <c r="H16" s="27"/>
      <c r="I16" s="27"/>
      <c r="J16" s="27"/>
      <c r="K16" s="27"/>
      <c r="L16" s="27"/>
      <c r="M16" s="27"/>
    </row>
    <row r="17" spans="1:13" ht="15.75" thickBot="1" x14ac:dyDescent="0.3">
      <c r="A17" s="136" t="s">
        <v>27</v>
      </c>
      <c r="B17" s="137"/>
      <c r="C17" s="33">
        <f>SUM(C14:C16)</f>
        <v>54.1</v>
      </c>
      <c r="D17" s="33">
        <f t="shared" ref="D17" si="1">SUM(D14:D16)</f>
        <v>54.1</v>
      </c>
      <c r="E17" s="33">
        <f t="shared" ref="E17" si="2">SUM(E14:E16)</f>
        <v>53.5</v>
      </c>
      <c r="F17" s="47"/>
      <c r="G17" s="49">
        <f>SUM(G14:G16)</f>
        <v>31.580000000000002</v>
      </c>
      <c r="H17" s="27"/>
      <c r="I17" s="27"/>
      <c r="J17" s="27"/>
      <c r="K17" s="27"/>
      <c r="L17" s="27"/>
      <c r="M17" s="27"/>
    </row>
    <row r="18" spans="1:13" ht="15.75" thickBot="1" x14ac:dyDescent="0.3">
      <c r="H18" s="27"/>
      <c r="I18" s="27"/>
      <c r="J18" s="27"/>
      <c r="K18" s="27"/>
      <c r="L18" s="27"/>
      <c r="M18" s="27"/>
    </row>
    <row r="19" spans="1:13" ht="15.75" thickBot="1" x14ac:dyDescent="0.3">
      <c r="A19" s="152" t="s">
        <v>13</v>
      </c>
      <c r="B19" s="153"/>
      <c r="C19" s="153"/>
      <c r="D19" s="153"/>
      <c r="E19" s="153"/>
      <c r="F19" s="153"/>
      <c r="G19" s="154"/>
      <c r="H19" s="27"/>
      <c r="I19" s="27"/>
      <c r="J19" s="27"/>
      <c r="K19" s="27"/>
      <c r="L19" s="27"/>
      <c r="M19" s="27"/>
    </row>
    <row r="20" spans="1:13" ht="15.75" thickBot="1" x14ac:dyDescent="0.3">
      <c r="A20" s="155" t="s">
        <v>0</v>
      </c>
      <c r="B20" s="156" t="s">
        <v>1</v>
      </c>
      <c r="C20" s="157" t="s">
        <v>9</v>
      </c>
      <c r="D20" s="158"/>
      <c r="E20" s="159"/>
      <c r="F20" s="150" t="s">
        <v>26</v>
      </c>
      <c r="G20" s="155" t="s">
        <v>10</v>
      </c>
      <c r="H20" s="27"/>
      <c r="I20" s="27"/>
      <c r="J20" s="27"/>
      <c r="K20" s="27"/>
      <c r="L20" s="27"/>
      <c r="M20" s="27"/>
    </row>
    <row r="21" spans="1:13" ht="15.75" thickBot="1" x14ac:dyDescent="0.3">
      <c r="A21" s="155"/>
      <c r="B21" s="156"/>
      <c r="C21" s="2" t="s">
        <v>2</v>
      </c>
      <c r="D21" s="3" t="s">
        <v>3</v>
      </c>
      <c r="E21" s="4" t="s">
        <v>4</v>
      </c>
      <c r="F21" s="151"/>
      <c r="G21" s="155"/>
      <c r="H21" s="27"/>
      <c r="I21" s="27"/>
      <c r="J21" s="27"/>
      <c r="K21" s="27"/>
      <c r="L21" s="27"/>
      <c r="M21" s="27"/>
    </row>
    <row r="22" spans="1:13" x14ac:dyDescent="0.25">
      <c r="A22" s="5" t="s">
        <v>14</v>
      </c>
      <c r="B22" s="8">
        <v>3</v>
      </c>
      <c r="C22" s="8">
        <v>79.8</v>
      </c>
      <c r="D22" s="8">
        <v>79.8</v>
      </c>
      <c r="E22" s="8">
        <v>79.8</v>
      </c>
      <c r="F22" s="11">
        <v>0.8</v>
      </c>
      <c r="G22" s="29">
        <v>51</v>
      </c>
      <c r="H22" s="27"/>
      <c r="I22" s="27"/>
      <c r="J22" s="27"/>
      <c r="K22" s="27"/>
      <c r="L22" s="27"/>
      <c r="M22" s="27"/>
    </row>
    <row r="23" spans="1:13" x14ac:dyDescent="0.25">
      <c r="A23" s="6" t="s">
        <v>6</v>
      </c>
      <c r="B23" s="9">
        <v>3</v>
      </c>
      <c r="C23" s="9">
        <v>0.6</v>
      </c>
      <c r="D23" s="9">
        <v>0.6</v>
      </c>
      <c r="E23" s="9">
        <v>0.6</v>
      </c>
      <c r="F23" s="12">
        <v>1</v>
      </c>
      <c r="G23" s="30">
        <v>0.42</v>
      </c>
      <c r="H23" s="27"/>
      <c r="I23" s="27"/>
      <c r="J23" s="27"/>
      <c r="K23" s="27"/>
      <c r="L23" s="27"/>
      <c r="M23" s="27"/>
    </row>
    <row r="24" spans="1:13" ht="15.75" thickBot="1" x14ac:dyDescent="0.3">
      <c r="A24" s="7" t="s">
        <v>33</v>
      </c>
      <c r="B24" s="10">
        <v>1</v>
      </c>
      <c r="C24" s="10">
        <v>10.199999999999999</v>
      </c>
      <c r="D24" s="10">
        <v>10.199999999999999</v>
      </c>
      <c r="E24" s="10">
        <v>10.199999999999999</v>
      </c>
      <c r="F24" s="13">
        <v>0.8</v>
      </c>
      <c r="G24" s="31">
        <v>4.4000000000000004</v>
      </c>
      <c r="H24" s="27"/>
      <c r="I24" s="27"/>
      <c r="J24" s="27"/>
      <c r="K24" s="27"/>
      <c r="L24" s="27"/>
      <c r="M24" s="27"/>
    </row>
    <row r="25" spans="1:13" ht="15.75" thickBot="1" x14ac:dyDescent="0.3">
      <c r="A25" s="136" t="s">
        <v>27</v>
      </c>
      <c r="B25" s="137"/>
      <c r="C25" s="33">
        <f>SUM(C22:C24)</f>
        <v>90.6</v>
      </c>
      <c r="D25" s="33">
        <f t="shared" ref="D25" si="3">SUM(D22:D24)</f>
        <v>90.6</v>
      </c>
      <c r="E25" s="33">
        <f t="shared" ref="E25" si="4">SUM(E22:E24)</f>
        <v>90.6</v>
      </c>
      <c r="F25" s="47"/>
      <c r="G25" s="49">
        <f>SUM(G22:G24)</f>
        <v>55.82</v>
      </c>
      <c r="H25" s="27"/>
      <c r="I25" s="27"/>
      <c r="J25" s="27"/>
      <c r="K25" s="27"/>
      <c r="L25" s="27"/>
      <c r="M25" s="27"/>
    </row>
    <row r="26" spans="1:13" ht="15.75" thickBot="1" x14ac:dyDescent="0.3">
      <c r="H26" s="27"/>
      <c r="I26" s="27"/>
      <c r="J26" s="27"/>
      <c r="K26" s="27"/>
      <c r="L26" s="27"/>
      <c r="M26" s="27"/>
    </row>
    <row r="27" spans="1:13" ht="15.75" thickBot="1" x14ac:dyDescent="0.3">
      <c r="A27" s="140" t="s">
        <v>15</v>
      </c>
      <c r="B27" s="141"/>
      <c r="C27" s="141"/>
      <c r="D27" s="141"/>
      <c r="E27" s="141"/>
      <c r="F27" s="141"/>
      <c r="G27" s="142"/>
      <c r="H27" s="27"/>
      <c r="I27" s="27"/>
      <c r="J27" s="27"/>
      <c r="K27" s="27"/>
      <c r="L27" s="27"/>
      <c r="M27" s="27"/>
    </row>
    <row r="28" spans="1:13" ht="15.75" thickBot="1" x14ac:dyDescent="0.3">
      <c r="A28" s="143" t="s">
        <v>0</v>
      </c>
      <c r="B28" s="145" t="s">
        <v>1</v>
      </c>
      <c r="C28" s="147" t="s">
        <v>9</v>
      </c>
      <c r="D28" s="148"/>
      <c r="E28" s="149"/>
      <c r="F28" s="150" t="s">
        <v>26</v>
      </c>
      <c r="G28" s="143" t="s">
        <v>10</v>
      </c>
      <c r="H28" s="27"/>
      <c r="I28" s="27"/>
      <c r="J28" s="27"/>
      <c r="K28" s="27"/>
      <c r="L28" s="27"/>
      <c r="M28" s="27"/>
    </row>
    <row r="29" spans="1:13" ht="15.75" thickBot="1" x14ac:dyDescent="0.3">
      <c r="A29" s="144"/>
      <c r="B29" s="146"/>
      <c r="C29" s="44" t="s">
        <v>2</v>
      </c>
      <c r="D29" s="45" t="s">
        <v>3</v>
      </c>
      <c r="E29" s="46" t="s">
        <v>4</v>
      </c>
      <c r="F29" s="151"/>
      <c r="G29" s="144"/>
      <c r="H29" s="27"/>
      <c r="I29" s="27"/>
      <c r="J29" s="27"/>
      <c r="K29" s="27"/>
      <c r="L29" s="27"/>
      <c r="M29" s="27"/>
    </row>
    <row r="30" spans="1:13" x14ac:dyDescent="0.25">
      <c r="A30" s="42" t="s">
        <v>16</v>
      </c>
      <c r="B30" s="43">
        <v>1</v>
      </c>
      <c r="C30" s="43">
        <v>0.85</v>
      </c>
      <c r="D30" s="43"/>
      <c r="E30" s="43"/>
      <c r="F30" s="43">
        <v>0.8</v>
      </c>
      <c r="G30" s="48">
        <v>0.14499999999999999</v>
      </c>
      <c r="H30" s="27"/>
      <c r="I30" s="27"/>
      <c r="J30" s="27"/>
      <c r="K30" s="27"/>
      <c r="L30" s="27"/>
      <c r="M30" s="27"/>
    </row>
    <row r="31" spans="1:13" x14ac:dyDescent="0.25">
      <c r="A31" s="6" t="s">
        <v>21</v>
      </c>
      <c r="B31" s="9">
        <v>3</v>
      </c>
      <c r="C31" s="9">
        <v>2.8</v>
      </c>
      <c r="D31" s="9"/>
      <c r="E31" s="9"/>
      <c r="F31" s="9">
        <v>1</v>
      </c>
      <c r="G31" s="30">
        <v>0.63</v>
      </c>
      <c r="H31" s="27"/>
      <c r="I31" s="27"/>
      <c r="J31" s="27"/>
      <c r="K31" s="27"/>
      <c r="L31" s="27"/>
      <c r="M31" s="27"/>
    </row>
    <row r="32" spans="1:13" x14ac:dyDescent="0.25">
      <c r="A32" s="6" t="s">
        <v>17</v>
      </c>
      <c r="B32" s="9">
        <v>1</v>
      </c>
      <c r="C32" s="9"/>
      <c r="D32" s="9">
        <v>1.7</v>
      </c>
      <c r="E32" s="9"/>
      <c r="F32" s="9">
        <v>0.8</v>
      </c>
      <c r="G32" s="30">
        <v>0.28999999999999998</v>
      </c>
      <c r="H32" s="27"/>
      <c r="I32" s="27"/>
      <c r="J32" s="27"/>
      <c r="K32" s="27"/>
      <c r="L32" s="27"/>
      <c r="M32" s="27"/>
    </row>
    <row r="33" spans="1:7" x14ac:dyDescent="0.25">
      <c r="A33" s="6" t="s">
        <v>21</v>
      </c>
      <c r="B33" s="9">
        <v>3</v>
      </c>
      <c r="C33" s="9"/>
      <c r="D33" s="9">
        <v>3.4</v>
      </c>
      <c r="E33" s="9"/>
      <c r="F33" s="9">
        <v>1</v>
      </c>
      <c r="G33" s="30">
        <v>0.78</v>
      </c>
    </row>
    <row r="34" spans="1:7" x14ac:dyDescent="0.25">
      <c r="A34" s="16" t="s">
        <v>16</v>
      </c>
      <c r="B34" s="9">
        <v>1</v>
      </c>
      <c r="C34" s="9"/>
      <c r="D34" s="9"/>
      <c r="E34" s="9">
        <v>0.85</v>
      </c>
      <c r="F34" s="9">
        <v>0.8</v>
      </c>
      <c r="G34" s="30">
        <v>0.14499999999999999</v>
      </c>
    </row>
    <row r="35" spans="1:7" x14ac:dyDescent="0.25">
      <c r="A35" s="6" t="s">
        <v>21</v>
      </c>
      <c r="B35" s="9">
        <v>3</v>
      </c>
      <c r="C35" s="9"/>
      <c r="D35" s="9"/>
      <c r="E35" s="9">
        <v>2.8</v>
      </c>
      <c r="F35" s="9">
        <v>1</v>
      </c>
      <c r="G35" s="30">
        <v>0.63</v>
      </c>
    </row>
    <row r="36" spans="1:7" x14ac:dyDescent="0.25">
      <c r="A36" s="6" t="s">
        <v>17</v>
      </c>
      <c r="B36" s="9">
        <v>1</v>
      </c>
      <c r="C36" s="9">
        <v>1.7</v>
      </c>
      <c r="D36" s="9"/>
      <c r="E36" s="9"/>
      <c r="F36" s="9">
        <v>0.8</v>
      </c>
      <c r="G36" s="30">
        <v>0.28999999999999998</v>
      </c>
    </row>
    <row r="37" spans="1:7" x14ac:dyDescent="0.25">
      <c r="A37" s="6" t="s">
        <v>21</v>
      </c>
      <c r="B37" s="9">
        <v>3</v>
      </c>
      <c r="C37" s="9">
        <v>3.4</v>
      </c>
      <c r="D37" s="9"/>
      <c r="E37" s="9"/>
      <c r="F37" s="9">
        <v>1</v>
      </c>
      <c r="G37" s="30">
        <v>0.78</v>
      </c>
    </row>
    <row r="38" spans="1:7" x14ac:dyDescent="0.25">
      <c r="A38" s="16" t="s">
        <v>18</v>
      </c>
      <c r="B38" s="9">
        <v>1</v>
      </c>
      <c r="C38" s="9"/>
      <c r="D38" s="9">
        <v>1.7</v>
      </c>
      <c r="E38" s="9"/>
      <c r="F38" s="9">
        <v>0.8</v>
      </c>
      <c r="G38" s="30">
        <v>0.28999999999999998</v>
      </c>
    </row>
    <row r="39" spans="1:7" x14ac:dyDescent="0.25">
      <c r="A39" s="6" t="s">
        <v>21</v>
      </c>
      <c r="B39" s="9">
        <v>3</v>
      </c>
      <c r="C39" s="9"/>
      <c r="D39" s="9">
        <v>4.2</v>
      </c>
      <c r="E39" s="9"/>
      <c r="F39" s="9">
        <v>1</v>
      </c>
      <c r="G39" s="30">
        <v>0.96</v>
      </c>
    </row>
    <row r="40" spans="1:7" x14ac:dyDescent="0.25">
      <c r="A40" s="16" t="s">
        <v>19</v>
      </c>
      <c r="B40" s="9">
        <v>1</v>
      </c>
      <c r="C40" s="9"/>
      <c r="D40" s="9"/>
      <c r="E40" s="9">
        <v>1.7</v>
      </c>
      <c r="F40" s="9">
        <v>0.8</v>
      </c>
      <c r="G40" s="30">
        <v>0.28999999999999998</v>
      </c>
    </row>
    <row r="41" spans="1:7" x14ac:dyDescent="0.25">
      <c r="A41" s="16" t="s">
        <v>20</v>
      </c>
      <c r="B41" s="9">
        <v>1</v>
      </c>
      <c r="C41" s="9">
        <v>4.4000000000000004</v>
      </c>
      <c r="D41" s="9">
        <v>4.4000000000000004</v>
      </c>
      <c r="E41" s="9">
        <v>4.4000000000000004</v>
      </c>
      <c r="F41" s="9">
        <v>1</v>
      </c>
      <c r="G41" s="30">
        <v>3.6</v>
      </c>
    </row>
    <row r="42" spans="1:7" x14ac:dyDescent="0.25">
      <c r="A42" s="16" t="s">
        <v>19</v>
      </c>
      <c r="B42" s="9">
        <v>1</v>
      </c>
      <c r="C42" s="9">
        <v>1.7</v>
      </c>
      <c r="D42" s="9"/>
      <c r="E42" s="9"/>
      <c r="F42" s="9">
        <v>0.8</v>
      </c>
      <c r="G42" s="30">
        <v>0.28999999999999998</v>
      </c>
    </row>
    <row r="43" spans="1:7" x14ac:dyDescent="0.25">
      <c r="A43" s="16" t="s">
        <v>20</v>
      </c>
      <c r="B43" s="9">
        <v>1</v>
      </c>
      <c r="C43" s="9">
        <v>4.4000000000000004</v>
      </c>
      <c r="D43" s="9">
        <v>4.4000000000000004</v>
      </c>
      <c r="E43" s="9">
        <v>4.4000000000000004</v>
      </c>
      <c r="F43" s="9">
        <v>1</v>
      </c>
      <c r="G43" s="30">
        <v>3.6</v>
      </c>
    </row>
    <row r="44" spans="1:7" x14ac:dyDescent="0.25">
      <c r="A44" s="16" t="s">
        <v>22</v>
      </c>
      <c r="B44" s="9">
        <v>1</v>
      </c>
      <c r="C44" s="9"/>
      <c r="D44" s="9">
        <v>2.5499999999999998</v>
      </c>
      <c r="E44" s="9"/>
      <c r="F44" s="9">
        <v>0.8</v>
      </c>
      <c r="G44" s="30">
        <v>0.435</v>
      </c>
    </row>
    <row r="45" spans="1:7" ht="15.75" thickBot="1" x14ac:dyDescent="0.3">
      <c r="A45" s="34" t="s">
        <v>20</v>
      </c>
      <c r="B45" s="35">
        <v>1</v>
      </c>
      <c r="C45" s="35">
        <v>8.1999999999999993</v>
      </c>
      <c r="D45" s="35">
        <v>8.1999999999999993</v>
      </c>
      <c r="E45" s="35">
        <v>8.1999999999999993</v>
      </c>
      <c r="F45" s="9">
        <v>1</v>
      </c>
      <c r="G45" s="36">
        <v>5.64</v>
      </c>
    </row>
    <row r="46" spans="1:7" ht="15.75" thickBot="1" x14ac:dyDescent="0.3">
      <c r="A46" s="138" t="s">
        <v>27</v>
      </c>
      <c r="B46" s="139"/>
      <c r="C46" s="39">
        <f>SUM(C30:C45)</f>
        <v>27.45</v>
      </c>
      <c r="D46" s="39">
        <f t="shared" ref="D46:E46" si="5">SUM(D30:D45)</f>
        <v>30.55</v>
      </c>
      <c r="E46" s="39">
        <f t="shared" si="5"/>
        <v>22.35</v>
      </c>
      <c r="F46" s="40"/>
      <c r="G46" s="41">
        <f>SUM(G30:G45)</f>
        <v>18.794999999999998</v>
      </c>
    </row>
    <row r="47" spans="1:7" ht="15.75" thickBot="1" x14ac:dyDescent="0.3">
      <c r="A47" s="18"/>
      <c r="B47" s="19"/>
      <c r="C47" s="19"/>
      <c r="D47" s="19"/>
      <c r="E47" s="19"/>
      <c r="F47" s="19"/>
      <c r="G47" s="19"/>
    </row>
    <row r="48" spans="1:7" ht="15.75" thickBot="1" x14ac:dyDescent="0.3">
      <c r="A48" s="140" t="s">
        <v>31</v>
      </c>
      <c r="B48" s="141"/>
      <c r="C48" s="141"/>
      <c r="D48" s="141"/>
      <c r="E48" s="141"/>
      <c r="F48" s="141"/>
      <c r="G48" s="142"/>
    </row>
    <row r="49" spans="1:7" ht="15.75" thickBot="1" x14ac:dyDescent="0.3">
      <c r="A49" s="143" t="s">
        <v>0</v>
      </c>
      <c r="B49" s="145" t="s">
        <v>1</v>
      </c>
      <c r="C49" s="147" t="s">
        <v>9</v>
      </c>
      <c r="D49" s="148"/>
      <c r="E49" s="149"/>
      <c r="F49" s="150" t="s">
        <v>26</v>
      </c>
      <c r="G49" s="143" t="s">
        <v>10</v>
      </c>
    </row>
    <row r="50" spans="1:7" ht="15.75" thickBot="1" x14ac:dyDescent="0.3">
      <c r="A50" s="144"/>
      <c r="B50" s="146"/>
      <c r="C50" s="44" t="s">
        <v>2</v>
      </c>
      <c r="D50" s="45" t="s">
        <v>3</v>
      </c>
      <c r="E50" s="46" t="s">
        <v>4</v>
      </c>
      <c r="F50" s="151"/>
      <c r="G50" s="144"/>
    </row>
    <row r="51" spans="1:7" x14ac:dyDescent="0.25">
      <c r="A51" s="42" t="s">
        <v>34</v>
      </c>
      <c r="B51" s="43">
        <v>1</v>
      </c>
      <c r="C51" s="43"/>
      <c r="D51" s="43"/>
      <c r="E51" s="43">
        <v>1.7</v>
      </c>
      <c r="F51" s="43">
        <v>0.8</v>
      </c>
      <c r="G51" s="48">
        <v>0.28999999999999998</v>
      </c>
    </row>
    <row r="52" spans="1:7" x14ac:dyDescent="0.25">
      <c r="A52" s="6" t="s">
        <v>21</v>
      </c>
      <c r="B52" s="9">
        <v>1</v>
      </c>
      <c r="C52" s="9"/>
      <c r="D52" s="9"/>
      <c r="E52" s="9">
        <v>5.8</v>
      </c>
      <c r="F52" s="9">
        <v>1</v>
      </c>
      <c r="G52" s="30">
        <v>1.32</v>
      </c>
    </row>
    <row r="53" spans="1:7" x14ac:dyDescent="0.25">
      <c r="A53" s="6" t="s">
        <v>17</v>
      </c>
      <c r="B53" s="9">
        <v>1</v>
      </c>
      <c r="C53" s="9">
        <v>1.7</v>
      </c>
      <c r="D53" s="20"/>
      <c r="E53" s="9"/>
      <c r="F53" s="9">
        <v>0.8</v>
      </c>
      <c r="G53" s="30">
        <v>0.28999999999999998</v>
      </c>
    </row>
    <row r="54" spans="1:7" x14ac:dyDescent="0.25">
      <c r="A54" s="6" t="s">
        <v>21</v>
      </c>
      <c r="B54" s="9">
        <v>3</v>
      </c>
      <c r="C54" s="9">
        <v>3.4</v>
      </c>
      <c r="D54" s="20"/>
      <c r="E54" s="9"/>
      <c r="F54" s="9">
        <v>1</v>
      </c>
      <c r="G54" s="30">
        <v>0.78</v>
      </c>
    </row>
    <row r="55" spans="1:7" x14ac:dyDescent="0.25">
      <c r="A55" s="16" t="s">
        <v>19</v>
      </c>
      <c r="B55" s="9">
        <v>1</v>
      </c>
      <c r="C55" s="9"/>
      <c r="D55" s="9">
        <v>1.7</v>
      </c>
      <c r="E55" s="9"/>
      <c r="F55" s="9">
        <v>0.8</v>
      </c>
      <c r="G55" s="30">
        <v>0.28999999999999998</v>
      </c>
    </row>
    <row r="56" spans="1:7" x14ac:dyDescent="0.25">
      <c r="A56" s="16" t="s">
        <v>20</v>
      </c>
      <c r="B56" s="9">
        <v>1</v>
      </c>
      <c r="C56" s="9">
        <v>4.4000000000000004</v>
      </c>
      <c r="D56" s="9">
        <v>4.4000000000000004</v>
      </c>
      <c r="E56" s="9">
        <v>4.4000000000000004</v>
      </c>
      <c r="F56" s="9">
        <v>1</v>
      </c>
      <c r="G56" s="30">
        <v>3.6</v>
      </c>
    </row>
    <row r="57" spans="1:7" x14ac:dyDescent="0.25">
      <c r="A57" s="16" t="s">
        <v>22</v>
      </c>
      <c r="B57" s="9">
        <v>1</v>
      </c>
      <c r="C57" s="9"/>
      <c r="D57" s="9"/>
      <c r="E57" s="9">
        <v>2.5499999999999998</v>
      </c>
      <c r="F57" s="9">
        <v>0.8</v>
      </c>
      <c r="G57" s="30">
        <v>0.44</v>
      </c>
    </row>
    <row r="58" spans="1:7" ht="15.75" thickBot="1" x14ac:dyDescent="0.3">
      <c r="A58" s="16" t="s">
        <v>20</v>
      </c>
      <c r="B58" s="9">
        <v>1</v>
      </c>
      <c r="C58" s="9">
        <v>8.1999999999999993</v>
      </c>
      <c r="D58" s="9">
        <v>8.1999999999999993</v>
      </c>
      <c r="E58" s="9">
        <v>8.1999999999999993</v>
      </c>
      <c r="F58" s="9">
        <v>1</v>
      </c>
      <c r="G58" s="30">
        <v>5.64</v>
      </c>
    </row>
    <row r="59" spans="1:7" ht="15.75" thickBot="1" x14ac:dyDescent="0.3">
      <c r="A59" s="138" t="s">
        <v>27</v>
      </c>
      <c r="B59" s="139"/>
      <c r="C59" s="39">
        <f>SUM(C51:C58)</f>
        <v>17.7</v>
      </c>
      <c r="D59" s="39">
        <f t="shared" ref="D59:G59" si="6">SUM(D51:D58)</f>
        <v>14.3</v>
      </c>
      <c r="E59" s="39">
        <f t="shared" si="6"/>
        <v>22.65</v>
      </c>
      <c r="F59" s="39"/>
      <c r="G59" s="50">
        <f t="shared" si="6"/>
        <v>12.65</v>
      </c>
    </row>
    <row r="60" spans="1:7" ht="15.75" thickBot="1" x14ac:dyDescent="0.3">
      <c r="A60" s="18"/>
      <c r="B60" s="19"/>
      <c r="C60" s="19"/>
      <c r="D60" s="19"/>
      <c r="E60" s="19"/>
      <c r="F60" s="19"/>
      <c r="G60" s="19"/>
    </row>
    <row r="61" spans="1:7" ht="15.75" thickBot="1" x14ac:dyDescent="0.3">
      <c r="A61" s="140" t="s">
        <v>32</v>
      </c>
      <c r="B61" s="141"/>
      <c r="C61" s="141"/>
      <c r="D61" s="141"/>
      <c r="E61" s="141"/>
      <c r="F61" s="141"/>
      <c r="G61" s="142"/>
    </row>
    <row r="62" spans="1:7" ht="15.75" thickBot="1" x14ac:dyDescent="0.3">
      <c r="A62" s="143" t="s">
        <v>0</v>
      </c>
      <c r="B62" s="145" t="s">
        <v>1</v>
      </c>
      <c r="C62" s="147" t="s">
        <v>9</v>
      </c>
      <c r="D62" s="148"/>
      <c r="E62" s="149"/>
      <c r="F62" s="150" t="s">
        <v>26</v>
      </c>
      <c r="G62" s="143" t="s">
        <v>10</v>
      </c>
    </row>
    <row r="63" spans="1:7" ht="15.75" thickBot="1" x14ac:dyDescent="0.3">
      <c r="A63" s="144"/>
      <c r="B63" s="146"/>
      <c r="C63" s="44" t="s">
        <v>2</v>
      </c>
      <c r="D63" s="45" t="s">
        <v>3</v>
      </c>
      <c r="E63" s="46" t="s">
        <v>4</v>
      </c>
      <c r="F63" s="151"/>
      <c r="G63" s="144"/>
    </row>
    <row r="64" spans="1:7" x14ac:dyDescent="0.25">
      <c r="A64" s="42" t="s">
        <v>16</v>
      </c>
      <c r="B64" s="43">
        <v>1</v>
      </c>
      <c r="C64" s="43">
        <v>0.85</v>
      </c>
      <c r="D64" s="43"/>
      <c r="E64" s="43"/>
      <c r="F64" s="43">
        <v>0.8</v>
      </c>
      <c r="G64" s="48">
        <v>0.15</v>
      </c>
    </row>
    <row r="65" spans="1:7" ht="15.75" thickBot="1" x14ac:dyDescent="0.3">
      <c r="A65" s="6" t="s">
        <v>21</v>
      </c>
      <c r="B65" s="9">
        <v>3</v>
      </c>
      <c r="C65" s="9">
        <v>2.8</v>
      </c>
      <c r="D65" s="9"/>
      <c r="E65" s="9"/>
      <c r="F65" s="9">
        <v>1</v>
      </c>
      <c r="G65" s="30">
        <v>0.63</v>
      </c>
    </row>
    <row r="66" spans="1:7" ht="15.75" thickBot="1" x14ac:dyDescent="0.3">
      <c r="A66" s="138" t="s">
        <v>27</v>
      </c>
      <c r="B66" s="139"/>
      <c r="C66" s="39">
        <f>SUM(C64:C65)</f>
        <v>3.65</v>
      </c>
      <c r="D66" s="39">
        <f>SUM(D64:D65)</f>
        <v>0</v>
      </c>
      <c r="E66" s="39">
        <f>SUM(E64:E65)</f>
        <v>0</v>
      </c>
      <c r="F66" s="39"/>
      <c r="G66" s="50">
        <f>SUM(G64:G65)</f>
        <v>0.78</v>
      </c>
    </row>
    <row r="67" spans="1:7" ht="15.75" thickBot="1" x14ac:dyDescent="0.3">
      <c r="A67" s="18"/>
      <c r="B67" s="19"/>
      <c r="C67" s="19"/>
      <c r="D67" s="19"/>
      <c r="E67" s="19"/>
      <c r="F67" s="19"/>
      <c r="G67" s="19"/>
    </row>
    <row r="68" spans="1:7" ht="15.75" thickBot="1" x14ac:dyDescent="0.3">
      <c r="A68" s="138" t="s">
        <v>35</v>
      </c>
      <c r="B68" s="139"/>
      <c r="C68" s="39">
        <f>SUM(C9,C17,C25,C46,C59,C66)</f>
        <v>245.61999999999998</v>
      </c>
      <c r="D68" s="39">
        <f t="shared" ref="D68:G68" si="7">SUM(D9,D17,D25,D46,D59,D66)</f>
        <v>241.67000000000002</v>
      </c>
      <c r="E68" s="39">
        <f t="shared" si="7"/>
        <v>241.22</v>
      </c>
      <c r="F68" s="39"/>
      <c r="G68" s="50">
        <f t="shared" si="7"/>
        <v>147.58500000000001</v>
      </c>
    </row>
    <row r="69" spans="1:7" x14ac:dyDescent="0.25">
      <c r="A69" s="18"/>
      <c r="B69" s="19"/>
      <c r="C69" s="19"/>
      <c r="D69" s="19"/>
      <c r="E69" s="19"/>
      <c r="F69" s="19"/>
      <c r="G69" s="19"/>
    </row>
  </sheetData>
  <mergeCells count="45">
    <mergeCell ref="G4:G5"/>
    <mergeCell ref="I8:L14"/>
    <mergeCell ref="A1:G1"/>
    <mergeCell ref="A11:G11"/>
    <mergeCell ref="A12:A13"/>
    <mergeCell ref="B12:B13"/>
    <mergeCell ref="C12:E12"/>
    <mergeCell ref="G12:G13"/>
    <mergeCell ref="A3:G3"/>
    <mergeCell ref="A17:B17"/>
    <mergeCell ref="A66:B66"/>
    <mergeCell ref="A68:B68"/>
    <mergeCell ref="F4:F5"/>
    <mergeCell ref="F12:F13"/>
    <mergeCell ref="F20:F21"/>
    <mergeCell ref="F28:F29"/>
    <mergeCell ref="A9:B9"/>
    <mergeCell ref="C4:E4"/>
    <mergeCell ref="A4:A5"/>
    <mergeCell ref="B4:B5"/>
    <mergeCell ref="A19:G19"/>
    <mergeCell ref="A20:A21"/>
    <mergeCell ref="B20:B21"/>
    <mergeCell ref="C20:E20"/>
    <mergeCell ref="G20:G21"/>
    <mergeCell ref="A59:B59"/>
    <mergeCell ref="A61:G61"/>
    <mergeCell ref="A62:A63"/>
    <mergeCell ref="B62:B63"/>
    <mergeCell ref="C62:E62"/>
    <mergeCell ref="F62:F63"/>
    <mergeCell ref="G62:G63"/>
    <mergeCell ref="A25:B25"/>
    <mergeCell ref="A46:B46"/>
    <mergeCell ref="A48:G48"/>
    <mergeCell ref="A49:A50"/>
    <mergeCell ref="B49:B50"/>
    <mergeCell ref="C49:E49"/>
    <mergeCell ref="F49:F50"/>
    <mergeCell ref="G49:G50"/>
    <mergeCell ref="A28:A29"/>
    <mergeCell ref="B28:B29"/>
    <mergeCell ref="C28:E28"/>
    <mergeCell ref="G28:G29"/>
    <mergeCell ref="A27:G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73" workbookViewId="0">
      <selection activeCell="E98" sqref="E98:G98"/>
    </sheetView>
  </sheetViews>
  <sheetFormatPr baseColWidth="10" defaultRowHeight="15" x14ac:dyDescent="0.25"/>
  <cols>
    <col min="1" max="1" width="17.7109375" customWidth="1"/>
  </cols>
  <sheetData>
    <row r="1" spans="1:14" ht="15.75" thickBot="1" x14ac:dyDescent="0.3">
      <c r="A1" s="161" t="s">
        <v>39</v>
      </c>
      <c r="B1" s="162"/>
      <c r="C1" s="162"/>
      <c r="D1" s="162"/>
      <c r="E1" s="162"/>
      <c r="F1" s="162"/>
      <c r="G1" s="163"/>
    </row>
    <row r="2" spans="1:14" ht="15.75" thickBot="1" x14ac:dyDescent="0.3">
      <c r="A2" s="1"/>
    </row>
    <row r="3" spans="1:14" ht="15.75" thickBot="1" x14ac:dyDescent="0.3">
      <c r="A3" s="167" t="s">
        <v>8</v>
      </c>
      <c r="B3" s="168"/>
      <c r="C3" s="168"/>
      <c r="D3" s="168"/>
      <c r="E3" s="168"/>
      <c r="F3" s="168"/>
      <c r="G3" s="169"/>
    </row>
    <row r="4" spans="1:14" ht="15.75" thickBot="1" x14ac:dyDescent="0.3">
      <c r="A4" s="143" t="s">
        <v>0</v>
      </c>
      <c r="B4" s="145" t="s">
        <v>1</v>
      </c>
      <c r="C4" s="147" t="s">
        <v>9</v>
      </c>
      <c r="D4" s="148"/>
      <c r="E4" s="149"/>
      <c r="F4" s="150" t="s">
        <v>26</v>
      </c>
      <c r="G4" s="143" t="s">
        <v>10</v>
      </c>
    </row>
    <row r="5" spans="1:14" ht="15.75" thickBot="1" x14ac:dyDescent="0.3">
      <c r="A5" s="144"/>
      <c r="B5" s="146"/>
      <c r="C5" s="44" t="s">
        <v>2</v>
      </c>
      <c r="D5" s="45" t="s">
        <v>3</v>
      </c>
      <c r="E5" s="46" t="s">
        <v>4</v>
      </c>
      <c r="F5" s="151"/>
      <c r="G5" s="144"/>
    </row>
    <row r="6" spans="1:14" x14ac:dyDescent="0.25">
      <c r="A6" s="42" t="s">
        <v>5</v>
      </c>
      <c r="B6" s="43">
        <v>3</v>
      </c>
      <c r="C6" s="43">
        <v>43.5</v>
      </c>
      <c r="D6" s="43">
        <v>43.5</v>
      </c>
      <c r="E6" s="43">
        <v>43.5</v>
      </c>
      <c r="F6" s="43">
        <v>0.8</v>
      </c>
      <c r="G6" s="48">
        <v>24.3</v>
      </c>
    </row>
    <row r="7" spans="1:14" x14ac:dyDescent="0.25">
      <c r="A7" s="6" t="s">
        <v>6</v>
      </c>
      <c r="B7" s="9">
        <v>3</v>
      </c>
      <c r="C7" s="9">
        <v>0.52</v>
      </c>
      <c r="D7" s="9">
        <v>0.52</v>
      </c>
      <c r="E7" s="9">
        <v>0.52</v>
      </c>
      <c r="F7" s="9">
        <v>1</v>
      </c>
      <c r="G7" s="30">
        <v>0.36</v>
      </c>
    </row>
    <row r="8" spans="1:14" ht="15.75" thickBot="1" x14ac:dyDescent="0.3">
      <c r="A8" s="38" t="s">
        <v>7</v>
      </c>
      <c r="B8" s="35">
        <v>1</v>
      </c>
      <c r="C8" s="35">
        <v>8.1</v>
      </c>
      <c r="D8" s="35">
        <v>8.1</v>
      </c>
      <c r="E8" s="35">
        <v>8.1</v>
      </c>
      <c r="F8" s="35">
        <v>0.8</v>
      </c>
      <c r="G8" s="36">
        <v>3.3</v>
      </c>
    </row>
    <row r="9" spans="1:14" ht="15.75" thickBot="1" x14ac:dyDescent="0.3">
      <c r="A9" s="138" t="s">
        <v>27</v>
      </c>
      <c r="B9" s="139"/>
      <c r="C9" s="39">
        <f>SUM(C6:C8)</f>
        <v>52.120000000000005</v>
      </c>
      <c r="D9" s="39">
        <f t="shared" ref="D9:E9" si="0">SUM(D6:D8)</f>
        <v>52.120000000000005</v>
      </c>
      <c r="E9" s="39">
        <f t="shared" si="0"/>
        <v>52.120000000000005</v>
      </c>
      <c r="F9" s="40"/>
      <c r="G9" s="41">
        <f>SUM(G6:G8)</f>
        <v>27.96</v>
      </c>
    </row>
    <row r="10" spans="1:14" ht="15.75" thickBot="1" x14ac:dyDescent="0.3">
      <c r="D10" s="32"/>
      <c r="I10" s="174"/>
      <c r="J10" s="174"/>
      <c r="K10" s="174"/>
      <c r="L10" s="174"/>
      <c r="M10" s="174"/>
      <c r="N10" s="174"/>
    </row>
    <row r="11" spans="1:14" ht="15.75" thickBot="1" x14ac:dyDescent="0.3">
      <c r="A11" s="164" t="s">
        <v>11</v>
      </c>
      <c r="B11" s="165"/>
      <c r="C11" s="165"/>
      <c r="D11" s="165"/>
      <c r="E11" s="165"/>
      <c r="F11" s="165"/>
      <c r="G11" s="166"/>
      <c r="I11" s="174"/>
      <c r="J11" s="174"/>
      <c r="K11" s="174"/>
      <c r="L11" s="174"/>
      <c r="M11" s="174"/>
      <c r="N11" s="174"/>
    </row>
    <row r="12" spans="1:14" ht="15.75" thickBot="1" x14ac:dyDescent="0.3">
      <c r="A12" s="155" t="s">
        <v>0</v>
      </c>
      <c r="B12" s="156" t="s">
        <v>1</v>
      </c>
      <c r="C12" s="157" t="s">
        <v>9</v>
      </c>
      <c r="D12" s="158"/>
      <c r="E12" s="159"/>
      <c r="F12" s="150" t="s">
        <v>26</v>
      </c>
      <c r="G12" s="155" t="s">
        <v>10</v>
      </c>
      <c r="I12" s="174"/>
      <c r="J12" s="174"/>
      <c r="K12" s="174"/>
      <c r="L12" s="174"/>
      <c r="M12" s="174"/>
      <c r="N12" s="174"/>
    </row>
    <row r="13" spans="1:14" ht="15.75" thickBot="1" x14ac:dyDescent="0.3">
      <c r="A13" s="155"/>
      <c r="B13" s="156"/>
      <c r="C13" s="2" t="s">
        <v>2</v>
      </c>
      <c r="D13" s="3" t="s">
        <v>3</v>
      </c>
      <c r="E13" s="4" t="s">
        <v>4</v>
      </c>
      <c r="F13" s="151"/>
      <c r="G13" s="155"/>
      <c r="I13" s="174"/>
      <c r="J13" s="174"/>
      <c r="K13" s="174"/>
      <c r="L13" s="174"/>
      <c r="M13" s="174"/>
      <c r="N13" s="174"/>
    </row>
    <row r="14" spans="1:14" x14ac:dyDescent="0.25">
      <c r="A14" s="5" t="s">
        <v>12</v>
      </c>
      <c r="B14" s="8">
        <v>2</v>
      </c>
      <c r="C14" s="8">
        <v>45.4</v>
      </c>
      <c r="D14" s="8">
        <v>45.4</v>
      </c>
      <c r="E14" s="8">
        <v>45.4</v>
      </c>
      <c r="F14" s="11">
        <v>0.8</v>
      </c>
      <c r="G14" s="29">
        <v>28</v>
      </c>
      <c r="I14" s="174"/>
      <c r="J14" s="174"/>
      <c r="K14" s="174"/>
      <c r="L14" s="174"/>
      <c r="M14" s="174"/>
      <c r="N14" s="174"/>
    </row>
    <row r="15" spans="1:14" x14ac:dyDescent="0.25">
      <c r="A15" s="6" t="s">
        <v>6</v>
      </c>
      <c r="B15" s="9">
        <v>2</v>
      </c>
      <c r="C15" s="9">
        <v>0.6</v>
      </c>
      <c r="D15" s="9">
        <v>0.6</v>
      </c>
      <c r="E15" s="9"/>
      <c r="F15" s="12">
        <v>1</v>
      </c>
      <c r="G15" s="30">
        <v>0.28000000000000003</v>
      </c>
      <c r="I15" s="174"/>
      <c r="J15" s="174"/>
      <c r="K15" s="174"/>
      <c r="L15" s="174"/>
      <c r="M15" s="174"/>
      <c r="N15" s="174"/>
    </row>
    <row r="16" spans="1:14" ht="15.75" thickBot="1" x14ac:dyDescent="0.3">
      <c r="A16" s="7" t="s">
        <v>7</v>
      </c>
      <c r="B16" s="10">
        <v>1</v>
      </c>
      <c r="C16" s="10">
        <v>8.1</v>
      </c>
      <c r="D16" s="10">
        <v>8.1</v>
      </c>
      <c r="E16" s="10">
        <v>8.1</v>
      </c>
      <c r="F16" s="13">
        <v>0.8</v>
      </c>
      <c r="G16" s="31">
        <v>3.3</v>
      </c>
      <c r="I16" s="174"/>
      <c r="J16" s="174"/>
      <c r="K16" s="174"/>
      <c r="L16" s="174"/>
      <c r="M16" s="174"/>
      <c r="N16" s="174"/>
    </row>
    <row r="17" spans="1:7" ht="15.75" thickBot="1" x14ac:dyDescent="0.3">
      <c r="A17" s="136" t="s">
        <v>27</v>
      </c>
      <c r="B17" s="137"/>
      <c r="C17" s="33">
        <f>SUM(C14:C16)</f>
        <v>54.1</v>
      </c>
      <c r="D17" s="33">
        <f t="shared" ref="D17:E17" si="1">SUM(D14:D16)</f>
        <v>54.1</v>
      </c>
      <c r="E17" s="33">
        <f t="shared" si="1"/>
        <v>53.5</v>
      </c>
      <c r="F17" s="47"/>
      <c r="G17" s="49">
        <f>SUM(G14:G16)</f>
        <v>31.580000000000002</v>
      </c>
    </row>
    <row r="18" spans="1:7" ht="15.75" thickBot="1" x14ac:dyDescent="0.3"/>
    <row r="19" spans="1:7" ht="15.75" thickBot="1" x14ac:dyDescent="0.3">
      <c r="A19" s="152" t="s">
        <v>13</v>
      </c>
      <c r="B19" s="153"/>
      <c r="C19" s="153"/>
      <c r="D19" s="153"/>
      <c r="E19" s="153"/>
      <c r="F19" s="153"/>
      <c r="G19" s="154"/>
    </row>
    <row r="20" spans="1:7" ht="15.75" thickBot="1" x14ac:dyDescent="0.3">
      <c r="A20" s="155" t="s">
        <v>0</v>
      </c>
      <c r="B20" s="156" t="s">
        <v>1</v>
      </c>
      <c r="C20" s="157" t="s">
        <v>9</v>
      </c>
      <c r="D20" s="158"/>
      <c r="E20" s="159"/>
      <c r="F20" s="150" t="s">
        <v>26</v>
      </c>
      <c r="G20" s="155" t="s">
        <v>10</v>
      </c>
    </row>
    <row r="21" spans="1:7" ht="15.75" thickBot="1" x14ac:dyDescent="0.3">
      <c r="A21" s="155"/>
      <c r="B21" s="156"/>
      <c r="C21" s="2" t="s">
        <v>2</v>
      </c>
      <c r="D21" s="3" t="s">
        <v>3</v>
      </c>
      <c r="E21" s="4" t="s">
        <v>4</v>
      </c>
      <c r="F21" s="151"/>
      <c r="G21" s="155"/>
    </row>
    <row r="22" spans="1:7" x14ac:dyDescent="0.25">
      <c r="A22" s="5" t="s">
        <v>14</v>
      </c>
      <c r="B22" s="8">
        <v>3</v>
      </c>
      <c r="C22" s="8">
        <v>79.8</v>
      </c>
      <c r="D22" s="8">
        <v>79.8</v>
      </c>
      <c r="E22" s="8">
        <v>79.8</v>
      </c>
      <c r="F22" s="11">
        <v>0.8</v>
      </c>
      <c r="G22" s="29">
        <v>51</v>
      </c>
    </row>
    <row r="23" spans="1:7" x14ac:dyDescent="0.25">
      <c r="A23" s="6" t="s">
        <v>6</v>
      </c>
      <c r="B23" s="9">
        <v>3</v>
      </c>
      <c r="C23" s="9">
        <v>0.6</v>
      </c>
      <c r="D23" s="9">
        <v>0.6</v>
      </c>
      <c r="E23" s="9">
        <v>0.6</v>
      </c>
      <c r="F23" s="12">
        <v>1</v>
      </c>
      <c r="G23" s="30">
        <v>0.42</v>
      </c>
    </row>
    <row r="24" spans="1:7" ht="15.75" thickBot="1" x14ac:dyDescent="0.3">
      <c r="A24" s="7" t="s">
        <v>33</v>
      </c>
      <c r="B24" s="10">
        <v>1</v>
      </c>
      <c r="C24" s="10">
        <v>10.199999999999999</v>
      </c>
      <c r="D24" s="10">
        <v>10.199999999999999</v>
      </c>
      <c r="E24" s="10">
        <v>10.199999999999999</v>
      </c>
      <c r="F24" s="13">
        <v>0.8</v>
      </c>
      <c r="G24" s="31">
        <v>4.4000000000000004</v>
      </c>
    </row>
    <row r="25" spans="1:7" ht="15.75" thickBot="1" x14ac:dyDescent="0.3">
      <c r="A25" s="136" t="s">
        <v>27</v>
      </c>
      <c r="B25" s="137"/>
      <c r="C25" s="33">
        <f>SUM(C22:C24)</f>
        <v>90.6</v>
      </c>
      <c r="D25" s="33">
        <f t="shared" ref="D25:E25" si="2">SUM(D22:D24)</f>
        <v>90.6</v>
      </c>
      <c r="E25" s="33">
        <f t="shared" si="2"/>
        <v>90.6</v>
      </c>
      <c r="F25" s="47"/>
      <c r="G25" s="49">
        <f>SUM(G22:G24)</f>
        <v>55.82</v>
      </c>
    </row>
    <row r="26" spans="1:7" ht="15.75" thickBot="1" x14ac:dyDescent="0.3"/>
    <row r="27" spans="1:7" ht="15.75" thickBot="1" x14ac:dyDescent="0.3">
      <c r="A27" s="140" t="s">
        <v>15</v>
      </c>
      <c r="B27" s="141"/>
      <c r="C27" s="141"/>
      <c r="D27" s="141"/>
      <c r="E27" s="141"/>
      <c r="F27" s="141"/>
      <c r="G27" s="142"/>
    </row>
    <row r="28" spans="1:7" ht="15.75" thickBot="1" x14ac:dyDescent="0.3">
      <c r="A28" s="143" t="s">
        <v>0</v>
      </c>
      <c r="B28" s="145" t="s">
        <v>1</v>
      </c>
      <c r="C28" s="147" t="s">
        <v>9</v>
      </c>
      <c r="D28" s="148"/>
      <c r="E28" s="149"/>
      <c r="F28" s="150" t="s">
        <v>26</v>
      </c>
      <c r="G28" s="143" t="s">
        <v>10</v>
      </c>
    </row>
    <row r="29" spans="1:7" ht="15.75" thickBot="1" x14ac:dyDescent="0.3">
      <c r="A29" s="144"/>
      <c r="B29" s="146"/>
      <c r="C29" s="44" t="s">
        <v>2</v>
      </c>
      <c r="D29" s="45" t="s">
        <v>3</v>
      </c>
      <c r="E29" s="46" t="s">
        <v>4</v>
      </c>
      <c r="F29" s="151"/>
      <c r="G29" s="144"/>
    </row>
    <row r="30" spans="1:7" x14ac:dyDescent="0.25">
      <c r="A30" s="42" t="s">
        <v>16</v>
      </c>
      <c r="B30" s="43">
        <v>1</v>
      </c>
      <c r="C30" s="43">
        <v>0.85</v>
      </c>
      <c r="D30" s="43"/>
      <c r="E30" s="43"/>
      <c r="F30" s="43">
        <v>0.8</v>
      </c>
      <c r="G30" s="48">
        <v>0.14499999999999999</v>
      </c>
    </row>
    <row r="31" spans="1:7" x14ac:dyDescent="0.25">
      <c r="A31" s="6" t="s">
        <v>21</v>
      </c>
      <c r="B31" s="9">
        <v>3</v>
      </c>
      <c r="C31" s="9">
        <v>2.8</v>
      </c>
      <c r="D31" s="9"/>
      <c r="E31" s="9"/>
      <c r="F31" s="9">
        <v>1</v>
      </c>
      <c r="G31" s="30">
        <v>0.63</v>
      </c>
    </row>
    <row r="32" spans="1:7" x14ac:dyDescent="0.25">
      <c r="A32" s="6" t="s">
        <v>17</v>
      </c>
      <c r="B32" s="9">
        <v>1</v>
      </c>
      <c r="C32" s="9"/>
      <c r="D32" s="9">
        <v>1.7</v>
      </c>
      <c r="E32" s="9"/>
      <c r="F32" s="9">
        <v>0.8</v>
      </c>
      <c r="G32" s="30">
        <v>0.28999999999999998</v>
      </c>
    </row>
    <row r="33" spans="1:7" x14ac:dyDescent="0.25">
      <c r="A33" s="6" t="s">
        <v>21</v>
      </c>
      <c r="B33" s="9">
        <v>3</v>
      </c>
      <c r="C33" s="9"/>
      <c r="D33" s="9">
        <v>3.4</v>
      </c>
      <c r="E33" s="9"/>
      <c r="F33" s="9">
        <v>1</v>
      </c>
      <c r="G33" s="30">
        <v>0.78</v>
      </c>
    </row>
    <row r="34" spans="1:7" x14ac:dyDescent="0.25">
      <c r="A34" s="16" t="s">
        <v>16</v>
      </c>
      <c r="B34" s="9">
        <v>1</v>
      </c>
      <c r="C34" s="9"/>
      <c r="D34" s="9"/>
      <c r="E34" s="9">
        <v>0.85</v>
      </c>
      <c r="F34" s="9">
        <v>0.8</v>
      </c>
      <c r="G34" s="30">
        <v>0.14499999999999999</v>
      </c>
    </row>
    <row r="35" spans="1:7" x14ac:dyDescent="0.25">
      <c r="A35" s="6" t="s">
        <v>21</v>
      </c>
      <c r="B35" s="9">
        <v>3</v>
      </c>
      <c r="C35" s="9"/>
      <c r="D35" s="9"/>
      <c r="E35" s="9">
        <v>2.8</v>
      </c>
      <c r="F35" s="9">
        <v>1</v>
      </c>
      <c r="G35" s="30">
        <v>0.63</v>
      </c>
    </row>
    <row r="36" spans="1:7" x14ac:dyDescent="0.25">
      <c r="A36" s="6" t="s">
        <v>17</v>
      </c>
      <c r="B36" s="9">
        <v>1</v>
      </c>
      <c r="C36" s="9">
        <v>1.7</v>
      </c>
      <c r="D36" s="9"/>
      <c r="E36" s="9"/>
      <c r="F36" s="9">
        <v>0.8</v>
      </c>
      <c r="G36" s="30">
        <v>0.28999999999999998</v>
      </c>
    </row>
    <row r="37" spans="1:7" x14ac:dyDescent="0.25">
      <c r="A37" s="6" t="s">
        <v>21</v>
      </c>
      <c r="B37" s="9">
        <v>3</v>
      </c>
      <c r="C37" s="9">
        <v>3.4</v>
      </c>
      <c r="D37" s="9"/>
      <c r="E37" s="9"/>
      <c r="F37" s="9">
        <v>1</v>
      </c>
      <c r="G37" s="30">
        <v>0.78</v>
      </c>
    </row>
    <row r="38" spans="1:7" x14ac:dyDescent="0.25">
      <c r="A38" s="16" t="s">
        <v>18</v>
      </c>
      <c r="B38" s="9">
        <v>1</v>
      </c>
      <c r="C38" s="9"/>
      <c r="D38" s="9">
        <v>1.7</v>
      </c>
      <c r="E38" s="9"/>
      <c r="F38" s="9">
        <v>0.8</v>
      </c>
      <c r="G38" s="30">
        <v>0.28999999999999998</v>
      </c>
    </row>
    <row r="39" spans="1:7" x14ac:dyDescent="0.25">
      <c r="A39" s="6" t="s">
        <v>21</v>
      </c>
      <c r="B39" s="9">
        <v>3</v>
      </c>
      <c r="C39" s="9"/>
      <c r="D39" s="9">
        <v>4.2</v>
      </c>
      <c r="E39" s="9"/>
      <c r="F39" s="9">
        <v>1</v>
      </c>
      <c r="G39" s="30">
        <v>0.96</v>
      </c>
    </row>
    <row r="40" spans="1:7" x14ac:dyDescent="0.25">
      <c r="A40" s="16" t="s">
        <v>19</v>
      </c>
      <c r="B40" s="9">
        <v>1</v>
      </c>
      <c r="C40" s="9"/>
      <c r="D40" s="9"/>
      <c r="E40" s="9">
        <v>1.7</v>
      </c>
      <c r="F40" s="9">
        <v>0.8</v>
      </c>
      <c r="G40" s="30">
        <v>0.28999999999999998</v>
      </c>
    </row>
    <row r="41" spans="1:7" x14ac:dyDescent="0.25">
      <c r="A41" s="16" t="s">
        <v>20</v>
      </c>
      <c r="B41" s="9">
        <v>1</v>
      </c>
      <c r="C41" s="9">
        <v>4.4000000000000004</v>
      </c>
      <c r="D41" s="9">
        <v>4.4000000000000004</v>
      </c>
      <c r="E41" s="9">
        <v>4.4000000000000004</v>
      </c>
      <c r="F41" s="9">
        <v>1</v>
      </c>
      <c r="G41" s="30">
        <v>3.6</v>
      </c>
    </row>
    <row r="42" spans="1:7" x14ac:dyDescent="0.25">
      <c r="A42" s="16" t="s">
        <v>19</v>
      </c>
      <c r="B42" s="9">
        <v>1</v>
      </c>
      <c r="C42" s="9">
        <v>1.7</v>
      </c>
      <c r="D42" s="9"/>
      <c r="E42" s="9"/>
      <c r="F42" s="9">
        <v>0.8</v>
      </c>
      <c r="G42" s="30">
        <v>0.28999999999999998</v>
      </c>
    </row>
    <row r="43" spans="1:7" x14ac:dyDescent="0.25">
      <c r="A43" s="16" t="s">
        <v>20</v>
      </c>
      <c r="B43" s="9">
        <v>1</v>
      </c>
      <c r="C43" s="9">
        <v>4.4000000000000004</v>
      </c>
      <c r="D43" s="9">
        <v>4.4000000000000004</v>
      </c>
      <c r="E43" s="9">
        <v>4.4000000000000004</v>
      </c>
      <c r="F43" s="9">
        <v>1</v>
      </c>
      <c r="G43" s="30">
        <v>3.6</v>
      </c>
    </row>
    <row r="44" spans="1:7" x14ac:dyDescent="0.25">
      <c r="A44" s="16" t="s">
        <v>22</v>
      </c>
      <c r="B44" s="9">
        <v>1</v>
      </c>
      <c r="C44" s="9"/>
      <c r="D44" s="9">
        <v>2.5499999999999998</v>
      </c>
      <c r="E44" s="9"/>
      <c r="F44" s="9">
        <v>0.8</v>
      </c>
      <c r="G44" s="30">
        <v>0.435</v>
      </c>
    </row>
    <row r="45" spans="1:7" ht="15.75" thickBot="1" x14ac:dyDescent="0.3">
      <c r="A45" s="34" t="s">
        <v>20</v>
      </c>
      <c r="B45" s="35">
        <v>1</v>
      </c>
      <c r="C45" s="35">
        <v>8.1999999999999993</v>
      </c>
      <c r="D45" s="35">
        <v>8.1999999999999993</v>
      </c>
      <c r="E45" s="35">
        <v>8.1999999999999993</v>
      </c>
      <c r="F45" s="9">
        <v>1</v>
      </c>
      <c r="G45" s="36">
        <v>5.64</v>
      </c>
    </row>
    <row r="46" spans="1:7" ht="15.75" thickBot="1" x14ac:dyDescent="0.3">
      <c r="A46" s="138" t="s">
        <v>27</v>
      </c>
      <c r="B46" s="139"/>
      <c r="C46" s="39">
        <f>SUM(C30:C45)</f>
        <v>27.45</v>
      </c>
      <c r="D46" s="39">
        <f t="shared" ref="D46:E46" si="3">SUM(D30:D45)</f>
        <v>30.55</v>
      </c>
      <c r="E46" s="39">
        <f t="shared" si="3"/>
        <v>22.35</v>
      </c>
      <c r="F46" s="40"/>
      <c r="G46" s="41">
        <f>SUM(G30:G45)</f>
        <v>18.794999999999998</v>
      </c>
    </row>
    <row r="47" spans="1:7" ht="15.75" thickBot="1" x14ac:dyDescent="0.3">
      <c r="A47" s="18"/>
      <c r="B47" s="19"/>
      <c r="C47" s="19"/>
      <c r="D47" s="19"/>
      <c r="E47" s="19"/>
      <c r="F47" s="19"/>
      <c r="G47" s="19"/>
    </row>
    <row r="48" spans="1:7" ht="15.75" thickBot="1" x14ac:dyDescent="0.3">
      <c r="A48" s="140" t="s">
        <v>31</v>
      </c>
      <c r="B48" s="141"/>
      <c r="C48" s="141"/>
      <c r="D48" s="141"/>
      <c r="E48" s="141"/>
      <c r="F48" s="141"/>
      <c r="G48" s="142"/>
    </row>
    <row r="49" spans="1:7" ht="15.75" thickBot="1" x14ac:dyDescent="0.3">
      <c r="A49" s="143" t="s">
        <v>0</v>
      </c>
      <c r="B49" s="145" t="s">
        <v>1</v>
      </c>
      <c r="C49" s="147" t="s">
        <v>9</v>
      </c>
      <c r="D49" s="148"/>
      <c r="E49" s="149"/>
      <c r="F49" s="150" t="s">
        <v>26</v>
      </c>
      <c r="G49" s="143" t="s">
        <v>10</v>
      </c>
    </row>
    <row r="50" spans="1:7" ht="15.75" thickBot="1" x14ac:dyDescent="0.3">
      <c r="A50" s="144"/>
      <c r="B50" s="146"/>
      <c r="C50" s="44" t="s">
        <v>2</v>
      </c>
      <c r="D50" s="45" t="s">
        <v>3</v>
      </c>
      <c r="E50" s="46" t="s">
        <v>4</v>
      </c>
      <c r="F50" s="151"/>
      <c r="G50" s="144"/>
    </row>
    <row r="51" spans="1:7" x14ac:dyDescent="0.25">
      <c r="A51" s="42" t="s">
        <v>34</v>
      </c>
      <c r="B51" s="43">
        <v>1</v>
      </c>
      <c r="C51" s="43"/>
      <c r="D51" s="43"/>
      <c r="E51" s="43">
        <v>1.7</v>
      </c>
      <c r="F51" s="43">
        <v>0.8</v>
      </c>
      <c r="G51" s="48">
        <v>0.28999999999999998</v>
      </c>
    </row>
    <row r="52" spans="1:7" x14ac:dyDescent="0.25">
      <c r="A52" s="6" t="s">
        <v>21</v>
      </c>
      <c r="B52" s="9">
        <v>1</v>
      </c>
      <c r="C52" s="9"/>
      <c r="D52" s="9"/>
      <c r="E52" s="9">
        <v>5.8</v>
      </c>
      <c r="F52" s="9">
        <v>1</v>
      </c>
      <c r="G52" s="30">
        <v>1.32</v>
      </c>
    </row>
    <row r="53" spans="1:7" x14ac:dyDescent="0.25">
      <c r="A53" s="6" t="s">
        <v>17</v>
      </c>
      <c r="B53" s="9">
        <v>1</v>
      </c>
      <c r="C53" s="9">
        <v>1.7</v>
      </c>
      <c r="D53" s="20"/>
      <c r="E53" s="9"/>
      <c r="F53" s="9">
        <v>0.8</v>
      </c>
      <c r="G53" s="30">
        <v>0.28999999999999998</v>
      </c>
    </row>
    <row r="54" spans="1:7" x14ac:dyDescent="0.25">
      <c r="A54" s="6" t="s">
        <v>21</v>
      </c>
      <c r="B54" s="9">
        <v>3</v>
      </c>
      <c r="C54" s="9">
        <v>3.4</v>
      </c>
      <c r="D54" s="20"/>
      <c r="E54" s="9"/>
      <c r="F54" s="9">
        <v>1</v>
      </c>
      <c r="G54" s="30">
        <v>0.78</v>
      </c>
    </row>
    <row r="55" spans="1:7" x14ac:dyDescent="0.25">
      <c r="A55" s="16" t="s">
        <v>19</v>
      </c>
      <c r="B55" s="9">
        <v>1</v>
      </c>
      <c r="C55" s="9"/>
      <c r="D55" s="9">
        <v>1.7</v>
      </c>
      <c r="E55" s="9"/>
      <c r="F55" s="9">
        <v>0.8</v>
      </c>
      <c r="G55" s="30">
        <v>0.28999999999999998</v>
      </c>
    </row>
    <row r="56" spans="1:7" x14ac:dyDescent="0.25">
      <c r="A56" s="16" t="s">
        <v>20</v>
      </c>
      <c r="B56" s="9">
        <v>1</v>
      </c>
      <c r="C56" s="9">
        <v>4.4000000000000004</v>
      </c>
      <c r="D56" s="9">
        <v>4.4000000000000004</v>
      </c>
      <c r="E56" s="9">
        <v>4.4000000000000004</v>
      </c>
      <c r="F56" s="9">
        <v>1</v>
      </c>
      <c r="G56" s="30">
        <v>3.6</v>
      </c>
    </row>
    <row r="57" spans="1:7" x14ac:dyDescent="0.25">
      <c r="A57" s="16" t="s">
        <v>22</v>
      </c>
      <c r="B57" s="9">
        <v>1</v>
      </c>
      <c r="C57" s="9"/>
      <c r="D57" s="9"/>
      <c r="E57" s="9">
        <v>2.5499999999999998</v>
      </c>
      <c r="F57" s="9">
        <v>0.8</v>
      </c>
      <c r="G57" s="30">
        <v>0.44</v>
      </c>
    </row>
    <row r="58" spans="1:7" ht="15.75" thickBot="1" x14ac:dyDescent="0.3">
      <c r="A58" s="16" t="s">
        <v>20</v>
      </c>
      <c r="B58" s="9">
        <v>1</v>
      </c>
      <c r="C58" s="9">
        <v>8.1999999999999993</v>
      </c>
      <c r="D58" s="9">
        <v>8.1999999999999993</v>
      </c>
      <c r="E58" s="9">
        <v>8.1999999999999993</v>
      </c>
      <c r="F58" s="9">
        <v>1</v>
      </c>
      <c r="G58" s="30">
        <v>5.64</v>
      </c>
    </row>
    <row r="59" spans="1:7" ht="15.75" thickBot="1" x14ac:dyDescent="0.3">
      <c r="A59" s="138" t="s">
        <v>27</v>
      </c>
      <c r="B59" s="139"/>
      <c r="C59" s="39">
        <f>SUM(C51:C58)</f>
        <v>17.7</v>
      </c>
      <c r="D59" s="39">
        <f t="shared" ref="D59:G59" si="4">SUM(D51:D58)</f>
        <v>14.3</v>
      </c>
      <c r="E59" s="39">
        <f t="shared" si="4"/>
        <v>22.65</v>
      </c>
      <c r="F59" s="39"/>
      <c r="G59" s="50">
        <f t="shared" si="4"/>
        <v>12.65</v>
      </c>
    </row>
    <row r="60" spans="1:7" ht="15.75" thickBot="1" x14ac:dyDescent="0.3">
      <c r="A60" s="18"/>
      <c r="B60" s="19"/>
      <c r="C60" s="19"/>
      <c r="D60" s="19"/>
      <c r="E60" s="19"/>
      <c r="F60" s="19"/>
      <c r="G60" s="19"/>
    </row>
    <row r="61" spans="1:7" ht="15.75" thickBot="1" x14ac:dyDescent="0.3">
      <c r="A61" s="140" t="s">
        <v>32</v>
      </c>
      <c r="B61" s="141"/>
      <c r="C61" s="141"/>
      <c r="D61" s="141"/>
      <c r="E61" s="141"/>
      <c r="F61" s="141"/>
      <c r="G61" s="142"/>
    </row>
    <row r="62" spans="1:7" ht="15.75" thickBot="1" x14ac:dyDescent="0.3">
      <c r="A62" s="143" t="s">
        <v>0</v>
      </c>
      <c r="B62" s="145" t="s">
        <v>1</v>
      </c>
      <c r="C62" s="147" t="s">
        <v>9</v>
      </c>
      <c r="D62" s="148"/>
      <c r="E62" s="149"/>
      <c r="F62" s="150" t="s">
        <v>26</v>
      </c>
      <c r="G62" s="143" t="s">
        <v>10</v>
      </c>
    </row>
    <row r="63" spans="1:7" ht="15.75" thickBot="1" x14ac:dyDescent="0.3">
      <c r="A63" s="144"/>
      <c r="B63" s="146"/>
      <c r="C63" s="44" t="s">
        <v>2</v>
      </c>
      <c r="D63" s="45" t="s">
        <v>3</v>
      </c>
      <c r="E63" s="46" t="s">
        <v>4</v>
      </c>
      <c r="F63" s="151"/>
      <c r="G63" s="144"/>
    </row>
    <row r="64" spans="1:7" x14ac:dyDescent="0.25">
      <c r="A64" s="42" t="s">
        <v>16</v>
      </c>
      <c r="B64" s="43">
        <v>1</v>
      </c>
      <c r="C64" s="43">
        <v>0.85</v>
      </c>
      <c r="D64" s="43"/>
      <c r="E64" s="43"/>
      <c r="F64" s="43">
        <v>0.8</v>
      </c>
      <c r="G64" s="48">
        <v>0.15</v>
      </c>
    </row>
    <row r="65" spans="1:8" ht="15.75" thickBot="1" x14ac:dyDescent="0.3">
      <c r="A65" s="6" t="s">
        <v>21</v>
      </c>
      <c r="B65" s="9">
        <v>3</v>
      </c>
      <c r="C65" s="9">
        <v>2.8</v>
      </c>
      <c r="D65" s="9"/>
      <c r="E65" s="9"/>
      <c r="F65" s="9">
        <v>1</v>
      </c>
      <c r="G65" s="30">
        <v>0.63</v>
      </c>
    </row>
    <row r="66" spans="1:8" ht="15.75" thickBot="1" x14ac:dyDescent="0.3">
      <c r="A66" s="138" t="s">
        <v>27</v>
      </c>
      <c r="B66" s="139"/>
      <c r="C66" s="39">
        <f>SUM(C64:C65)</f>
        <v>3.65</v>
      </c>
      <c r="D66" s="39">
        <f>SUM(D64:D65)</f>
        <v>0</v>
      </c>
      <c r="E66" s="39">
        <f>SUM(E64:E65)</f>
        <v>0</v>
      </c>
      <c r="F66" s="39"/>
      <c r="G66" s="50">
        <f>SUM(G64:G65)</f>
        <v>0.78</v>
      </c>
    </row>
    <row r="67" spans="1:8" ht="15.75" thickBot="1" x14ac:dyDescent="0.3">
      <c r="A67" s="18"/>
      <c r="B67" s="19"/>
      <c r="C67" s="19"/>
      <c r="D67" s="19"/>
      <c r="E67" s="19"/>
      <c r="F67" s="19"/>
      <c r="G67" s="19"/>
    </row>
    <row r="68" spans="1:8" ht="15.75" thickBot="1" x14ac:dyDescent="0.3">
      <c r="A68" s="138" t="s">
        <v>35</v>
      </c>
      <c r="B68" s="139"/>
      <c r="C68" s="39">
        <f>SUM(C9,C17,C25,C46,C59,C66)</f>
        <v>245.61999999999998</v>
      </c>
      <c r="D68" s="39">
        <f t="shared" ref="D68:G68" si="5">SUM(D9,D17,D25,D46,D59,D66)</f>
        <v>241.67000000000002</v>
      </c>
      <c r="E68" s="39">
        <f t="shared" si="5"/>
        <v>241.22</v>
      </c>
      <c r="F68" s="39"/>
      <c r="G68" s="50">
        <f t="shared" si="5"/>
        <v>147.58500000000001</v>
      </c>
    </row>
    <row r="69" spans="1:8" x14ac:dyDescent="0.25">
      <c r="A69" s="18"/>
      <c r="B69" s="19"/>
      <c r="C69" s="19"/>
      <c r="D69" s="19"/>
      <c r="E69" s="19"/>
      <c r="F69" s="19"/>
      <c r="G69" s="19"/>
    </row>
    <row r="70" spans="1:8" x14ac:dyDescent="0.25">
      <c r="A70" s="18"/>
      <c r="B70" s="19"/>
      <c r="C70" s="19"/>
      <c r="D70" s="19"/>
      <c r="E70" s="181" t="s">
        <v>9</v>
      </c>
      <c r="F70" s="181"/>
      <c r="G70" s="181"/>
      <c r="H70" s="180" t="s">
        <v>10</v>
      </c>
    </row>
    <row r="71" spans="1:8" x14ac:dyDescent="0.25">
      <c r="A71" s="177" t="s">
        <v>28</v>
      </c>
      <c r="B71" s="177"/>
      <c r="C71" s="177"/>
      <c r="D71" s="178"/>
      <c r="E71" s="23" t="s">
        <v>2</v>
      </c>
      <c r="F71" s="24" t="s">
        <v>3</v>
      </c>
      <c r="G71" s="25" t="s">
        <v>4</v>
      </c>
      <c r="H71" s="180"/>
    </row>
    <row r="72" spans="1:8" x14ac:dyDescent="0.25">
      <c r="A72" s="175" t="s">
        <v>23</v>
      </c>
      <c r="B72" s="175"/>
      <c r="C72" s="175"/>
      <c r="D72" s="171"/>
      <c r="E72" s="83">
        <f>C9</f>
        <v>52.120000000000005</v>
      </c>
      <c r="F72" s="83">
        <f>D9</f>
        <v>52.120000000000005</v>
      </c>
      <c r="G72" s="83">
        <f>E9</f>
        <v>52.120000000000005</v>
      </c>
      <c r="H72" s="90">
        <f>G9</f>
        <v>27.96</v>
      </c>
    </row>
    <row r="73" spans="1:8" x14ac:dyDescent="0.25">
      <c r="A73" s="175" t="s">
        <v>24</v>
      </c>
      <c r="B73" s="175"/>
      <c r="C73" s="175"/>
      <c r="D73" s="171"/>
      <c r="E73" s="83">
        <v>0.9</v>
      </c>
      <c r="F73" s="83">
        <v>0.9</v>
      </c>
      <c r="G73" s="83">
        <v>0.9</v>
      </c>
      <c r="H73" s="84">
        <v>0.9</v>
      </c>
    </row>
    <row r="74" spans="1:8" x14ac:dyDescent="0.25">
      <c r="A74" s="21" t="s">
        <v>25</v>
      </c>
      <c r="B74" s="20"/>
      <c r="C74" s="20"/>
      <c r="D74" s="92"/>
      <c r="E74" s="83">
        <f>E72*E73</f>
        <v>46.908000000000008</v>
      </c>
      <c r="F74" s="83">
        <f t="shared" ref="F74:H74" si="6">F72*F73</f>
        <v>46.908000000000008</v>
      </c>
      <c r="G74" s="83">
        <f t="shared" si="6"/>
        <v>46.908000000000008</v>
      </c>
      <c r="H74" s="83">
        <f t="shared" si="6"/>
        <v>25.164000000000001</v>
      </c>
    </row>
    <row r="75" spans="1:8" x14ac:dyDescent="0.25">
      <c r="E75" s="85"/>
      <c r="F75" s="85"/>
      <c r="G75" s="85"/>
      <c r="H75" s="85"/>
    </row>
    <row r="76" spans="1:8" x14ac:dyDescent="0.25">
      <c r="A76" s="179" t="s">
        <v>29</v>
      </c>
      <c r="B76" s="179"/>
      <c r="C76" s="179"/>
      <c r="D76" s="179"/>
      <c r="E76" s="86" t="s">
        <v>2</v>
      </c>
      <c r="F76" s="87" t="s">
        <v>3</v>
      </c>
      <c r="G76" s="88" t="s">
        <v>4</v>
      </c>
      <c r="H76" s="89" t="s">
        <v>10</v>
      </c>
    </row>
    <row r="77" spans="1:8" x14ac:dyDescent="0.25">
      <c r="A77" s="21" t="s">
        <v>23</v>
      </c>
      <c r="B77" s="20"/>
      <c r="C77" s="20"/>
      <c r="D77" s="20"/>
      <c r="E77" s="83">
        <f>C17</f>
        <v>54.1</v>
      </c>
      <c r="F77" s="83">
        <f>D17</f>
        <v>54.1</v>
      </c>
      <c r="G77" s="83">
        <f>E17</f>
        <v>53.5</v>
      </c>
      <c r="H77" s="90">
        <f>G17</f>
        <v>31.580000000000002</v>
      </c>
    </row>
    <row r="78" spans="1:8" x14ac:dyDescent="0.25">
      <c r="A78" s="171" t="s">
        <v>24</v>
      </c>
      <c r="B78" s="172"/>
      <c r="C78" s="172"/>
      <c r="D78" s="173"/>
      <c r="E78" s="83">
        <v>0.9</v>
      </c>
      <c r="F78" s="83">
        <v>0.9</v>
      </c>
      <c r="G78" s="83">
        <v>0.9</v>
      </c>
      <c r="H78" s="84">
        <v>0.9</v>
      </c>
    </row>
    <row r="79" spans="1:8" x14ac:dyDescent="0.25">
      <c r="A79" s="21" t="s">
        <v>25</v>
      </c>
      <c r="B79" s="20"/>
      <c r="C79" s="20"/>
      <c r="D79" s="20"/>
      <c r="E79" s="83">
        <f>E77*E78</f>
        <v>48.690000000000005</v>
      </c>
      <c r="F79" s="83">
        <f t="shared" ref="F79:H79" si="7">F77*F78</f>
        <v>48.690000000000005</v>
      </c>
      <c r="G79" s="83">
        <f t="shared" si="7"/>
        <v>48.15</v>
      </c>
      <c r="H79" s="83">
        <f t="shared" si="7"/>
        <v>28.422000000000001</v>
      </c>
    </row>
    <row r="80" spans="1:8" x14ac:dyDescent="0.25">
      <c r="E80" s="85"/>
      <c r="F80" s="85"/>
      <c r="G80" s="85"/>
      <c r="H80" s="85"/>
    </row>
    <row r="81" spans="1:8" x14ac:dyDescent="0.25">
      <c r="A81" s="176" t="s">
        <v>30</v>
      </c>
      <c r="B81" s="176"/>
      <c r="C81" s="176"/>
      <c r="D81" s="176"/>
      <c r="E81" s="86" t="s">
        <v>2</v>
      </c>
      <c r="F81" s="87" t="s">
        <v>3</v>
      </c>
      <c r="G81" s="88" t="s">
        <v>4</v>
      </c>
      <c r="H81" s="89" t="s">
        <v>10</v>
      </c>
    </row>
    <row r="82" spans="1:8" x14ac:dyDescent="0.25">
      <c r="A82" s="21" t="s">
        <v>23</v>
      </c>
      <c r="B82" s="20"/>
      <c r="C82" s="20"/>
      <c r="D82" s="20"/>
      <c r="E82" s="83">
        <f>C25</f>
        <v>90.6</v>
      </c>
      <c r="F82" s="83">
        <f>D25</f>
        <v>90.6</v>
      </c>
      <c r="G82" s="83">
        <f>E25</f>
        <v>90.6</v>
      </c>
      <c r="H82" s="90">
        <f>G25</f>
        <v>55.82</v>
      </c>
    </row>
    <row r="83" spans="1:8" x14ac:dyDescent="0.25">
      <c r="A83" s="171" t="s">
        <v>24</v>
      </c>
      <c r="B83" s="172"/>
      <c r="C83" s="172"/>
      <c r="D83" s="173"/>
      <c r="E83" s="83">
        <v>0.9</v>
      </c>
      <c r="F83" s="83">
        <v>0.9</v>
      </c>
      <c r="G83" s="83">
        <v>0.9</v>
      </c>
      <c r="H83" s="84">
        <v>0.9</v>
      </c>
    </row>
    <row r="84" spans="1:8" x14ac:dyDescent="0.25">
      <c r="A84" s="21" t="s">
        <v>25</v>
      </c>
      <c r="B84" s="20"/>
      <c r="C84" s="20"/>
      <c r="D84" s="20"/>
      <c r="E84" s="83">
        <f>E82*E83</f>
        <v>81.539999999999992</v>
      </c>
      <c r="F84" s="83">
        <f t="shared" ref="F84:H84" si="8">F82*F83</f>
        <v>81.539999999999992</v>
      </c>
      <c r="G84" s="83">
        <f t="shared" si="8"/>
        <v>81.539999999999992</v>
      </c>
      <c r="H84" s="83">
        <f t="shared" si="8"/>
        <v>50.238</v>
      </c>
    </row>
    <row r="85" spans="1:8" x14ac:dyDescent="0.25">
      <c r="E85" s="85"/>
      <c r="F85" s="85"/>
      <c r="G85" s="85"/>
      <c r="H85" s="85"/>
    </row>
    <row r="86" spans="1:8" x14ac:dyDescent="0.25">
      <c r="A86" s="170" t="s">
        <v>15</v>
      </c>
      <c r="B86" s="170"/>
      <c r="C86" s="170"/>
      <c r="D86" s="170"/>
      <c r="E86" s="86" t="s">
        <v>2</v>
      </c>
      <c r="F86" s="87" t="s">
        <v>3</v>
      </c>
      <c r="G86" s="88" t="s">
        <v>4</v>
      </c>
      <c r="H86" s="89" t="s">
        <v>10</v>
      </c>
    </row>
    <row r="87" spans="1:8" x14ac:dyDescent="0.25">
      <c r="A87" s="21" t="s">
        <v>23</v>
      </c>
      <c r="B87" s="20"/>
      <c r="C87" s="20"/>
      <c r="D87" s="20"/>
      <c r="E87" s="83">
        <f>C46</f>
        <v>27.45</v>
      </c>
      <c r="F87" s="83">
        <f>D46</f>
        <v>30.55</v>
      </c>
      <c r="G87" s="83">
        <f>E46</f>
        <v>22.35</v>
      </c>
      <c r="H87" s="90">
        <f>G46</f>
        <v>18.794999999999998</v>
      </c>
    </row>
    <row r="88" spans="1:8" x14ac:dyDescent="0.25">
      <c r="A88" s="171" t="s">
        <v>24</v>
      </c>
      <c r="B88" s="172"/>
      <c r="C88" s="172"/>
      <c r="D88" s="173"/>
      <c r="E88" s="83">
        <v>0.5</v>
      </c>
      <c r="F88" s="83">
        <v>0.5</v>
      </c>
      <c r="G88" s="83">
        <v>0.5</v>
      </c>
      <c r="H88" s="84">
        <v>0.9</v>
      </c>
    </row>
    <row r="89" spans="1:8" x14ac:dyDescent="0.25">
      <c r="A89" s="21" t="s">
        <v>25</v>
      </c>
      <c r="B89" s="20"/>
      <c r="C89" s="20"/>
      <c r="D89" s="20"/>
      <c r="E89" s="83">
        <f>E87*E88</f>
        <v>13.725</v>
      </c>
      <c r="F89" s="83">
        <f t="shared" ref="F89:G89" si="9">F87*F88</f>
        <v>15.275</v>
      </c>
      <c r="G89" s="83">
        <f t="shared" si="9"/>
        <v>11.175000000000001</v>
      </c>
      <c r="H89" s="83">
        <f>H87*H88</f>
        <v>16.915499999999998</v>
      </c>
    </row>
    <row r="90" spans="1:8" x14ac:dyDescent="0.25">
      <c r="E90" s="85"/>
      <c r="F90" s="85"/>
      <c r="G90" s="85"/>
      <c r="H90" s="85"/>
    </row>
    <row r="91" spans="1:8" x14ac:dyDescent="0.25">
      <c r="A91" s="170" t="s">
        <v>31</v>
      </c>
      <c r="B91" s="170"/>
      <c r="C91" s="170"/>
      <c r="D91" s="170"/>
      <c r="E91" s="86" t="s">
        <v>2</v>
      </c>
      <c r="F91" s="87" t="s">
        <v>3</v>
      </c>
      <c r="G91" s="88" t="s">
        <v>4</v>
      </c>
      <c r="H91" s="89" t="s">
        <v>10</v>
      </c>
    </row>
    <row r="92" spans="1:8" x14ac:dyDescent="0.25">
      <c r="A92" s="21" t="s">
        <v>23</v>
      </c>
      <c r="B92" s="20"/>
      <c r="C92" s="20"/>
      <c r="D92" s="20"/>
      <c r="E92" s="83">
        <f>C59</f>
        <v>17.7</v>
      </c>
      <c r="F92" s="83">
        <f>D59</f>
        <v>14.3</v>
      </c>
      <c r="G92" s="83">
        <f>E59</f>
        <v>22.65</v>
      </c>
      <c r="H92" s="90">
        <f>G59</f>
        <v>12.65</v>
      </c>
    </row>
    <row r="93" spans="1:8" x14ac:dyDescent="0.25">
      <c r="A93" s="171" t="s">
        <v>24</v>
      </c>
      <c r="B93" s="172"/>
      <c r="C93" s="172"/>
      <c r="D93" s="173"/>
      <c r="E93" s="83">
        <v>0.5</v>
      </c>
      <c r="F93" s="83">
        <v>0.5</v>
      </c>
      <c r="G93" s="83">
        <v>0.5</v>
      </c>
      <c r="H93" s="84">
        <v>0.9</v>
      </c>
    </row>
    <row r="94" spans="1:8" x14ac:dyDescent="0.25">
      <c r="A94" s="21" t="s">
        <v>25</v>
      </c>
      <c r="B94" s="20"/>
      <c r="C94" s="20"/>
      <c r="D94" s="20"/>
      <c r="E94" s="83">
        <f>E92*E93</f>
        <v>8.85</v>
      </c>
      <c r="F94" s="83">
        <f t="shared" ref="F94:H94" si="10">F92*F93</f>
        <v>7.15</v>
      </c>
      <c r="G94" s="83">
        <f t="shared" si="10"/>
        <v>11.324999999999999</v>
      </c>
      <c r="H94" s="83">
        <f t="shared" si="10"/>
        <v>11.385</v>
      </c>
    </row>
    <row r="95" spans="1:8" x14ac:dyDescent="0.25">
      <c r="E95" s="85"/>
      <c r="F95" s="85"/>
      <c r="G95" s="85"/>
      <c r="H95" s="85"/>
    </row>
    <row r="96" spans="1:8" x14ac:dyDescent="0.25">
      <c r="A96" s="170" t="s">
        <v>32</v>
      </c>
      <c r="B96" s="170"/>
      <c r="C96" s="170"/>
      <c r="D96" s="170"/>
      <c r="E96" s="86" t="s">
        <v>2</v>
      </c>
      <c r="F96" s="87" t="s">
        <v>3</v>
      </c>
      <c r="G96" s="88" t="s">
        <v>4</v>
      </c>
      <c r="H96" s="89" t="s">
        <v>10</v>
      </c>
    </row>
    <row r="97" spans="1:8" x14ac:dyDescent="0.25">
      <c r="A97" s="21" t="s">
        <v>23</v>
      </c>
      <c r="B97" s="20"/>
      <c r="C97" s="20"/>
      <c r="D97" s="20"/>
      <c r="E97" s="83">
        <f>C66</f>
        <v>3.65</v>
      </c>
      <c r="F97" s="83">
        <f>D66</f>
        <v>0</v>
      </c>
      <c r="G97" s="83">
        <f>E66</f>
        <v>0</v>
      </c>
      <c r="H97" s="90">
        <f>G66</f>
        <v>0.78</v>
      </c>
    </row>
    <row r="98" spans="1:8" x14ac:dyDescent="0.25">
      <c r="A98" s="171" t="s">
        <v>24</v>
      </c>
      <c r="B98" s="172"/>
      <c r="C98" s="172"/>
      <c r="D98" s="173"/>
      <c r="E98" s="83">
        <v>0.5</v>
      </c>
      <c r="F98" s="83">
        <v>0.5</v>
      </c>
      <c r="G98" s="83">
        <v>0.5</v>
      </c>
      <c r="H98" s="84">
        <v>0.9</v>
      </c>
    </row>
    <row r="99" spans="1:8" x14ac:dyDescent="0.25">
      <c r="A99" s="21" t="s">
        <v>25</v>
      </c>
      <c r="B99" s="20"/>
      <c r="C99" s="20"/>
      <c r="D99" s="20"/>
      <c r="E99" s="83">
        <f>E97*E98</f>
        <v>1.825</v>
      </c>
      <c r="F99" s="83">
        <f t="shared" ref="F99:H99" si="11">F97*F98</f>
        <v>0</v>
      </c>
      <c r="G99" s="83">
        <f t="shared" si="11"/>
        <v>0</v>
      </c>
      <c r="H99" s="83">
        <f t="shared" si="11"/>
        <v>0.70200000000000007</v>
      </c>
    </row>
    <row r="100" spans="1:8" ht="15.75" thickBot="1" x14ac:dyDescent="0.3"/>
    <row r="101" spans="1:8" ht="15.75" customHeight="1" thickBot="1" x14ac:dyDescent="0.3">
      <c r="A101" s="138" t="s">
        <v>35</v>
      </c>
      <c r="B101" s="139"/>
      <c r="C101" s="139"/>
      <c r="D101" s="139"/>
      <c r="E101" s="60">
        <f>SUM(E74,E79,E84,E89,E94,E99)</f>
        <v>201.53799999999998</v>
      </c>
      <c r="F101" s="60">
        <f t="shared" ref="F101:H101" si="12">SUM(F74,F79,F84,F89,F94,F99)</f>
        <v>199.56300000000002</v>
      </c>
      <c r="G101" s="60">
        <f t="shared" si="12"/>
        <v>199.09800000000001</v>
      </c>
      <c r="H101" s="91">
        <f t="shared" si="12"/>
        <v>132.82649999999998</v>
      </c>
    </row>
  </sheetData>
  <mergeCells count="61">
    <mergeCell ref="H70:H71"/>
    <mergeCell ref="A101:D101"/>
    <mergeCell ref="E70:G70"/>
    <mergeCell ref="A1:G1"/>
    <mergeCell ref="A3:G3"/>
    <mergeCell ref="A4:A5"/>
    <mergeCell ref="B4:B5"/>
    <mergeCell ref="C4:E4"/>
    <mergeCell ref="F4:F5"/>
    <mergeCell ref="G4:G5"/>
    <mergeCell ref="A9:B9"/>
    <mergeCell ref="A11:G11"/>
    <mergeCell ref="A12:A13"/>
    <mergeCell ref="B12:B13"/>
    <mergeCell ref="C12:E12"/>
    <mergeCell ref="F12:F13"/>
    <mergeCell ref="G12:G13"/>
    <mergeCell ref="A17:B17"/>
    <mergeCell ref="A19:G19"/>
    <mergeCell ref="A20:A21"/>
    <mergeCell ref="B20:B21"/>
    <mergeCell ref="C20:E20"/>
    <mergeCell ref="F20:F21"/>
    <mergeCell ref="G20:G21"/>
    <mergeCell ref="A25:B25"/>
    <mergeCell ref="A27:G27"/>
    <mergeCell ref="A28:A29"/>
    <mergeCell ref="B28:B29"/>
    <mergeCell ref="C28:E28"/>
    <mergeCell ref="F28:F29"/>
    <mergeCell ref="G28:G29"/>
    <mergeCell ref="A46:B46"/>
    <mergeCell ref="A48:G48"/>
    <mergeCell ref="A49:A50"/>
    <mergeCell ref="B49:B50"/>
    <mergeCell ref="C49:E49"/>
    <mergeCell ref="F49:F50"/>
    <mergeCell ref="G49:G50"/>
    <mergeCell ref="A59:B59"/>
    <mergeCell ref="A61:G61"/>
    <mergeCell ref="A62:A63"/>
    <mergeCell ref="B62:B63"/>
    <mergeCell ref="C62:E62"/>
    <mergeCell ref="F62:F63"/>
    <mergeCell ref="G62:G63"/>
    <mergeCell ref="A96:D96"/>
    <mergeCell ref="A98:D98"/>
    <mergeCell ref="I10:N16"/>
    <mergeCell ref="A72:D72"/>
    <mergeCell ref="A81:D81"/>
    <mergeCell ref="A83:D83"/>
    <mergeCell ref="A86:D86"/>
    <mergeCell ref="A88:D88"/>
    <mergeCell ref="A91:D91"/>
    <mergeCell ref="A93:D93"/>
    <mergeCell ref="A66:B66"/>
    <mergeCell ref="A68:B68"/>
    <mergeCell ref="A71:D71"/>
    <mergeCell ref="A73:D73"/>
    <mergeCell ref="A76:D76"/>
    <mergeCell ref="A78:D7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D74" sqref="D74"/>
    </sheetView>
  </sheetViews>
  <sheetFormatPr baseColWidth="10" defaultRowHeight="15" x14ac:dyDescent="0.25"/>
  <cols>
    <col min="1" max="1" width="16.85546875" customWidth="1"/>
  </cols>
  <sheetData>
    <row r="1" spans="1:16" ht="15.75" thickBot="1" x14ac:dyDescent="0.3">
      <c r="A1" s="161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6" ht="15.75" thickBot="1" x14ac:dyDescent="0.3">
      <c r="A2" s="1"/>
    </row>
    <row r="3" spans="1:16" ht="15.75" customHeight="1" thickBot="1" x14ac:dyDescent="0.3">
      <c r="A3" s="167" t="s">
        <v>8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8"/>
      <c r="M3" s="27"/>
      <c r="N3" s="27"/>
      <c r="O3" s="27"/>
    </row>
    <row r="4" spans="1:16" ht="15.75" thickBot="1" x14ac:dyDescent="0.3">
      <c r="A4" s="143" t="s">
        <v>0</v>
      </c>
      <c r="B4" s="145" t="s">
        <v>1</v>
      </c>
      <c r="C4" s="147" t="s">
        <v>9</v>
      </c>
      <c r="D4" s="148"/>
      <c r="E4" s="149"/>
      <c r="F4" s="150" t="s">
        <v>26</v>
      </c>
      <c r="G4" s="143" t="s">
        <v>10</v>
      </c>
      <c r="H4" s="182" t="s">
        <v>37</v>
      </c>
      <c r="I4" s="183"/>
      <c r="J4" s="184"/>
      <c r="K4" s="143" t="s">
        <v>36</v>
      </c>
      <c r="L4" s="56"/>
      <c r="M4" s="27"/>
      <c r="N4" s="27"/>
      <c r="O4" s="27"/>
    </row>
    <row r="5" spans="1:16" ht="15.75" thickBot="1" x14ac:dyDescent="0.3">
      <c r="A5" s="144"/>
      <c r="B5" s="146"/>
      <c r="C5" s="44" t="s">
        <v>2</v>
      </c>
      <c r="D5" s="45" t="s">
        <v>3</v>
      </c>
      <c r="E5" s="46" t="s">
        <v>4</v>
      </c>
      <c r="F5" s="151"/>
      <c r="G5" s="144"/>
      <c r="H5" s="44" t="s">
        <v>2</v>
      </c>
      <c r="I5" s="45" t="s">
        <v>3</v>
      </c>
      <c r="J5" s="52" t="s">
        <v>4</v>
      </c>
      <c r="K5" s="144"/>
      <c r="L5" s="57"/>
      <c r="M5" s="160"/>
      <c r="N5" s="160"/>
      <c r="O5" s="160"/>
      <c r="P5" s="160"/>
    </row>
    <row r="6" spans="1:16" x14ac:dyDescent="0.25">
      <c r="A6" s="42" t="s">
        <v>5</v>
      </c>
      <c r="B6" s="43">
        <v>3</v>
      </c>
      <c r="C6" s="43">
        <v>43.5</v>
      </c>
      <c r="D6" s="43">
        <v>43.5</v>
      </c>
      <c r="E6" s="43">
        <v>43.5</v>
      </c>
      <c r="F6" s="43">
        <v>0.8</v>
      </c>
      <c r="G6" s="48">
        <v>24.3</v>
      </c>
      <c r="H6" s="59">
        <f>K6*1000/(1.73*400*F6)</f>
        <v>54.868135838150287</v>
      </c>
      <c r="I6" s="59">
        <f>K6*1000/(1.73*400*F6)</f>
        <v>54.868135838150287</v>
      </c>
      <c r="J6" s="59">
        <f>K6*1000/(1.73*400*F6)</f>
        <v>54.868135838150287</v>
      </c>
      <c r="K6" s="48">
        <f>G6*1.25</f>
        <v>30.375</v>
      </c>
      <c r="L6" s="32"/>
      <c r="M6" s="160"/>
      <c r="N6" s="160"/>
      <c r="O6" s="160"/>
      <c r="P6" s="160"/>
    </row>
    <row r="7" spans="1:16" x14ac:dyDescent="0.25">
      <c r="A7" s="6" t="s">
        <v>6</v>
      </c>
      <c r="B7" s="9">
        <v>3</v>
      </c>
      <c r="C7" s="9">
        <v>0.52</v>
      </c>
      <c r="D7" s="9">
        <v>0.52</v>
      </c>
      <c r="E7" s="9">
        <v>0.52</v>
      </c>
      <c r="F7" s="9">
        <v>1</v>
      </c>
      <c r="G7" s="30">
        <v>0.36</v>
      </c>
      <c r="H7" s="59">
        <f>K7*1000/(1.73*400*F7)</f>
        <v>0.65028901734104039</v>
      </c>
      <c r="I7" s="59">
        <f>K7*1000/(1.73*400*F7)</f>
        <v>0.65028901734104039</v>
      </c>
      <c r="J7" s="59">
        <f>K7*1000/(1.73*400*F7)</f>
        <v>0.65028901734104039</v>
      </c>
      <c r="K7" s="48">
        <f>G7*1.25</f>
        <v>0.44999999999999996</v>
      </c>
      <c r="L7" s="32"/>
      <c r="M7" s="160"/>
      <c r="N7" s="160"/>
      <c r="O7" s="160"/>
      <c r="P7" s="160"/>
    </row>
    <row r="8" spans="1:16" ht="15.75" thickBot="1" x14ac:dyDescent="0.3">
      <c r="A8" s="38" t="s">
        <v>7</v>
      </c>
      <c r="B8" s="35">
        <v>1</v>
      </c>
      <c r="C8" s="35">
        <v>8.1</v>
      </c>
      <c r="D8" s="35">
        <v>8.1</v>
      </c>
      <c r="E8" s="35">
        <v>8.1</v>
      </c>
      <c r="F8" s="35">
        <v>0.8</v>
      </c>
      <c r="G8" s="36">
        <v>3.3</v>
      </c>
      <c r="H8" s="62">
        <f>K8*1000/(1.73*400*F8)</f>
        <v>7.4512283236994215</v>
      </c>
      <c r="I8" s="62">
        <f>K8*1000/(1.73*400*F8)</f>
        <v>7.4512283236994215</v>
      </c>
      <c r="J8" s="62">
        <f>K8*1000/(1.73*400*F8)</f>
        <v>7.4512283236994215</v>
      </c>
      <c r="K8" s="36">
        <f>G8*1.25</f>
        <v>4.125</v>
      </c>
      <c r="L8" s="32"/>
      <c r="M8" s="160"/>
      <c r="N8" s="160"/>
      <c r="O8" s="160"/>
      <c r="P8" s="160"/>
    </row>
    <row r="9" spans="1:16" ht="15.75" thickBot="1" x14ac:dyDescent="0.3">
      <c r="A9" s="138" t="s">
        <v>27</v>
      </c>
      <c r="B9" s="139"/>
      <c r="C9" s="39">
        <f>SUM(C6:C8)</f>
        <v>52.120000000000005</v>
      </c>
      <c r="D9" s="39">
        <f t="shared" ref="D9:E9" si="0">SUM(D6:D8)</f>
        <v>52.120000000000005</v>
      </c>
      <c r="E9" s="39">
        <f t="shared" si="0"/>
        <v>52.120000000000005</v>
      </c>
      <c r="F9" s="40"/>
      <c r="G9" s="41">
        <f>SUM(G6:G8)</f>
        <v>27.96</v>
      </c>
      <c r="H9" s="60">
        <f>SUM(H6:H8)</f>
        <v>62.969653179190743</v>
      </c>
      <c r="I9" s="60">
        <f t="shared" ref="I9:J9" si="1">SUM(I6:I8)</f>
        <v>62.969653179190743</v>
      </c>
      <c r="J9" s="61">
        <f t="shared" si="1"/>
        <v>62.969653179190743</v>
      </c>
      <c r="K9" s="41">
        <f>SUM(K6:K8)</f>
        <v>34.950000000000003</v>
      </c>
      <c r="L9" s="58"/>
      <c r="M9" s="160"/>
      <c r="N9" s="160"/>
      <c r="O9" s="160"/>
      <c r="P9" s="160"/>
    </row>
    <row r="10" spans="1:16" ht="15.75" customHeight="1" thickBot="1" x14ac:dyDescent="0.3">
      <c r="D10" s="32"/>
      <c r="H10" s="27"/>
      <c r="I10" s="27"/>
      <c r="J10" s="27"/>
      <c r="K10" s="18"/>
      <c r="L10" s="18"/>
      <c r="M10" s="27"/>
      <c r="N10" s="27"/>
      <c r="O10" s="27"/>
    </row>
    <row r="11" spans="1:16" ht="15.75" customHeight="1" thickBot="1" x14ac:dyDescent="0.3">
      <c r="A11" s="164" t="s">
        <v>11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  <c r="L11" s="27"/>
      <c r="M11" s="160"/>
      <c r="N11" s="160"/>
      <c r="O11" s="160"/>
    </row>
    <row r="12" spans="1:16" ht="15.75" thickBot="1" x14ac:dyDescent="0.3">
      <c r="A12" s="155" t="s">
        <v>0</v>
      </c>
      <c r="B12" s="156" t="s">
        <v>1</v>
      </c>
      <c r="C12" s="157" t="s">
        <v>9</v>
      </c>
      <c r="D12" s="158"/>
      <c r="E12" s="159"/>
      <c r="F12" s="150" t="s">
        <v>26</v>
      </c>
      <c r="G12" s="155" t="s">
        <v>10</v>
      </c>
      <c r="H12" s="182" t="s">
        <v>37</v>
      </c>
      <c r="I12" s="183"/>
      <c r="J12" s="184"/>
      <c r="K12" s="143" t="s">
        <v>36</v>
      </c>
      <c r="L12" s="51"/>
      <c r="M12" s="160"/>
      <c r="N12" s="160"/>
      <c r="O12" s="160"/>
    </row>
    <row r="13" spans="1:16" ht="15.75" thickBot="1" x14ac:dyDescent="0.3">
      <c r="A13" s="155"/>
      <c r="B13" s="156"/>
      <c r="C13" s="2" t="s">
        <v>2</v>
      </c>
      <c r="D13" s="3" t="s">
        <v>3</v>
      </c>
      <c r="E13" s="4" t="s">
        <v>4</v>
      </c>
      <c r="F13" s="151"/>
      <c r="G13" s="155"/>
      <c r="H13" s="44" t="s">
        <v>2</v>
      </c>
      <c r="I13" s="45" t="s">
        <v>3</v>
      </c>
      <c r="J13" s="52" t="s">
        <v>4</v>
      </c>
      <c r="K13" s="144"/>
      <c r="L13" s="51"/>
      <c r="M13" s="160"/>
      <c r="N13" s="160"/>
      <c r="O13" s="160"/>
    </row>
    <row r="14" spans="1:16" x14ac:dyDescent="0.25">
      <c r="A14" s="5" t="s">
        <v>12</v>
      </c>
      <c r="B14" s="8">
        <v>2</v>
      </c>
      <c r="C14" s="8">
        <v>45.4</v>
      </c>
      <c r="D14" s="8">
        <v>45.4</v>
      </c>
      <c r="E14" s="8">
        <v>45.4</v>
      </c>
      <c r="F14" s="11">
        <v>0.8</v>
      </c>
      <c r="G14" s="29">
        <v>28</v>
      </c>
      <c r="H14" s="59">
        <f>K14*1000/(1.73*400*F14)</f>
        <v>63.22254335260115</v>
      </c>
      <c r="I14" s="59">
        <f>K14*1000/(1.73*400*F14)</f>
        <v>63.22254335260115</v>
      </c>
      <c r="J14" s="59">
        <f>K14*1000/(1.73*400*F14)</f>
        <v>63.22254335260115</v>
      </c>
      <c r="K14" s="48">
        <f>G14*1.25</f>
        <v>35</v>
      </c>
      <c r="L14" s="51"/>
      <c r="M14" s="160"/>
      <c r="N14" s="160"/>
      <c r="O14" s="160"/>
    </row>
    <row r="15" spans="1:16" x14ac:dyDescent="0.25">
      <c r="A15" s="6" t="s">
        <v>6</v>
      </c>
      <c r="B15" s="9">
        <v>2</v>
      </c>
      <c r="C15" s="9">
        <v>0.6</v>
      </c>
      <c r="D15" s="9">
        <v>0.6</v>
      </c>
      <c r="E15" s="9"/>
      <c r="F15" s="12">
        <v>1</v>
      </c>
      <c r="G15" s="30">
        <v>0.28000000000000003</v>
      </c>
      <c r="H15" s="59">
        <f>K15*1000/(230*F15)</f>
        <v>1.5217391304347829</v>
      </c>
      <c r="I15" s="59">
        <f>K15*1000/(230*F15)</f>
        <v>1.5217391304347829</v>
      </c>
      <c r="J15" s="59"/>
      <c r="K15" s="48">
        <f>G15*1.25</f>
        <v>0.35000000000000003</v>
      </c>
      <c r="L15" s="27"/>
      <c r="M15" s="27"/>
      <c r="N15" s="27"/>
      <c r="O15" s="27"/>
    </row>
    <row r="16" spans="1:16" ht="15.75" thickBot="1" x14ac:dyDescent="0.3">
      <c r="A16" s="7" t="s">
        <v>7</v>
      </c>
      <c r="B16" s="10">
        <v>1</v>
      </c>
      <c r="C16" s="10">
        <v>8.1</v>
      </c>
      <c r="D16" s="10">
        <v>8.1</v>
      </c>
      <c r="E16" s="10">
        <v>8.1</v>
      </c>
      <c r="F16" s="13">
        <v>0.8</v>
      </c>
      <c r="G16" s="31">
        <v>3.3</v>
      </c>
      <c r="H16" s="62">
        <f>K16*1000/(1.73*400*F16)</f>
        <v>7.4512283236994215</v>
      </c>
      <c r="I16" s="62">
        <f>K16*1000/(1.73*400*F16)</f>
        <v>7.4512283236994215</v>
      </c>
      <c r="J16" s="62">
        <f>K16*1000/(1.73*400*F16)</f>
        <v>7.4512283236994215</v>
      </c>
      <c r="K16" s="36">
        <f>G16*1.25</f>
        <v>4.125</v>
      </c>
      <c r="L16" s="27"/>
      <c r="M16" s="160"/>
      <c r="N16" s="160"/>
      <c r="O16" s="160"/>
    </row>
    <row r="17" spans="1:15" ht="15.75" customHeight="1" thickBot="1" x14ac:dyDescent="0.3">
      <c r="A17" s="136" t="s">
        <v>27</v>
      </c>
      <c r="B17" s="137"/>
      <c r="C17" s="33">
        <f>SUM(C14:C16)</f>
        <v>54.1</v>
      </c>
      <c r="D17" s="33">
        <f t="shared" ref="D17:E17" si="2">SUM(D14:D16)</f>
        <v>54.1</v>
      </c>
      <c r="E17" s="33">
        <f t="shared" si="2"/>
        <v>53.5</v>
      </c>
      <c r="F17" s="47"/>
      <c r="G17" s="49">
        <f>SUM(G14:G16)</f>
        <v>31.580000000000002</v>
      </c>
      <c r="H17" s="60">
        <f>SUM(H14:H16)</f>
        <v>72.195510806735356</v>
      </c>
      <c r="I17" s="60">
        <f t="shared" ref="I17:J17" si="3">SUM(I14:I16)</f>
        <v>72.195510806735356</v>
      </c>
      <c r="J17" s="61">
        <f t="shared" si="3"/>
        <v>70.673771676300575</v>
      </c>
      <c r="K17" s="41">
        <f>SUM(K14:K16)</f>
        <v>39.475000000000001</v>
      </c>
      <c r="L17" s="27"/>
      <c r="M17" s="160"/>
      <c r="N17" s="160"/>
      <c r="O17" s="160"/>
    </row>
    <row r="18" spans="1:15" ht="15.75" thickBot="1" x14ac:dyDescent="0.3">
      <c r="H18" s="27"/>
      <c r="I18" s="27"/>
      <c r="J18" s="27"/>
      <c r="K18" s="27"/>
      <c r="L18" s="27"/>
      <c r="M18" s="160"/>
      <c r="N18" s="160"/>
      <c r="O18" s="160"/>
    </row>
    <row r="19" spans="1:15" ht="15.75" customHeight="1" thickBot="1" x14ac:dyDescent="0.3">
      <c r="A19" s="152" t="s">
        <v>13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4"/>
      <c r="L19" s="27"/>
      <c r="M19" s="160"/>
      <c r="N19" s="160"/>
      <c r="O19" s="160"/>
    </row>
    <row r="20" spans="1:15" ht="15.75" thickBot="1" x14ac:dyDescent="0.3">
      <c r="A20" s="155" t="s">
        <v>0</v>
      </c>
      <c r="B20" s="156" t="s">
        <v>1</v>
      </c>
      <c r="C20" s="157" t="s">
        <v>9</v>
      </c>
      <c r="D20" s="158"/>
      <c r="E20" s="159"/>
      <c r="F20" s="150" t="s">
        <v>26</v>
      </c>
      <c r="G20" s="155" t="s">
        <v>10</v>
      </c>
      <c r="H20" s="182" t="s">
        <v>37</v>
      </c>
      <c r="I20" s="183"/>
      <c r="J20" s="184"/>
      <c r="K20" s="143" t="s">
        <v>36</v>
      </c>
      <c r="L20" s="27"/>
      <c r="M20" s="27"/>
      <c r="N20" s="27"/>
      <c r="O20" s="27"/>
    </row>
    <row r="21" spans="1:15" ht="15.75" thickBot="1" x14ac:dyDescent="0.3">
      <c r="A21" s="155"/>
      <c r="B21" s="156"/>
      <c r="C21" s="2" t="s">
        <v>2</v>
      </c>
      <c r="D21" s="3" t="s">
        <v>3</v>
      </c>
      <c r="E21" s="4" t="s">
        <v>4</v>
      </c>
      <c r="F21" s="151"/>
      <c r="G21" s="155"/>
      <c r="H21" s="44" t="s">
        <v>2</v>
      </c>
      <c r="I21" s="45" t="s">
        <v>3</v>
      </c>
      <c r="J21" s="52" t="s">
        <v>4</v>
      </c>
      <c r="K21" s="144"/>
      <c r="L21" s="27"/>
      <c r="M21" s="160"/>
      <c r="N21" s="160"/>
      <c r="O21" s="160"/>
    </row>
    <row r="22" spans="1:15" x14ac:dyDescent="0.25">
      <c r="A22" s="5" t="s">
        <v>14</v>
      </c>
      <c r="B22" s="8">
        <v>3</v>
      </c>
      <c r="C22" s="8">
        <v>79.8</v>
      </c>
      <c r="D22" s="8">
        <v>79.8</v>
      </c>
      <c r="E22" s="8">
        <v>79.8</v>
      </c>
      <c r="F22" s="11">
        <v>0.8</v>
      </c>
      <c r="G22" s="29">
        <v>51</v>
      </c>
      <c r="H22" s="59">
        <f>K22*1000/(1.73*400*F22)</f>
        <v>115.15534682080924</v>
      </c>
      <c r="I22" s="59">
        <f>K22*1000/(1.73*400*F22)</f>
        <v>115.15534682080924</v>
      </c>
      <c r="J22" s="59">
        <f>K22*1000/(1.73*400*F22)</f>
        <v>115.15534682080924</v>
      </c>
      <c r="K22" s="48">
        <f>G22*1.25</f>
        <v>63.75</v>
      </c>
      <c r="L22" s="27"/>
      <c r="M22" s="160"/>
      <c r="N22" s="160"/>
      <c r="O22" s="160"/>
    </row>
    <row r="23" spans="1:15" x14ac:dyDescent="0.25">
      <c r="A23" s="6" t="s">
        <v>6</v>
      </c>
      <c r="B23" s="9">
        <v>3</v>
      </c>
      <c r="C23" s="9">
        <v>0.6</v>
      </c>
      <c r="D23" s="9">
        <v>0.6</v>
      </c>
      <c r="E23" s="9">
        <v>0.6</v>
      </c>
      <c r="F23" s="12">
        <v>1</v>
      </c>
      <c r="G23" s="30">
        <v>0.42</v>
      </c>
      <c r="H23" s="59">
        <f>K23*1000/(230*F23)</f>
        <v>2.2826086956521738</v>
      </c>
      <c r="I23" s="59">
        <f>K23*1000/(230*F23)</f>
        <v>2.2826086956521738</v>
      </c>
      <c r="J23" s="59">
        <f>K23*1000/(230*F23)</f>
        <v>2.2826086956521738</v>
      </c>
      <c r="K23" s="48">
        <f>G23*1.25</f>
        <v>0.52500000000000002</v>
      </c>
      <c r="L23" s="27"/>
      <c r="M23" s="160"/>
      <c r="N23" s="160"/>
      <c r="O23" s="160"/>
    </row>
    <row r="24" spans="1:15" ht="15.75" customHeight="1" thickBot="1" x14ac:dyDescent="0.3">
      <c r="A24" s="7" t="s">
        <v>33</v>
      </c>
      <c r="B24" s="10">
        <v>1</v>
      </c>
      <c r="C24" s="10">
        <v>10.199999999999999</v>
      </c>
      <c r="D24" s="10">
        <v>10.199999999999999</v>
      </c>
      <c r="E24" s="10">
        <v>10.199999999999999</v>
      </c>
      <c r="F24" s="13">
        <v>0.8</v>
      </c>
      <c r="G24" s="31">
        <v>4.4000000000000004</v>
      </c>
      <c r="H24" s="62">
        <f>K24*1000/(1.73*400*F24)</f>
        <v>9.9349710982658959</v>
      </c>
      <c r="I24" s="62">
        <f>K24*1000/(1.73*400*F24)</f>
        <v>9.9349710982658959</v>
      </c>
      <c r="J24" s="62">
        <f>K24*1000/(1.73*400*F24)</f>
        <v>9.9349710982658959</v>
      </c>
      <c r="K24" s="36">
        <f>G24*1.25</f>
        <v>5.5</v>
      </c>
      <c r="L24" s="27"/>
      <c r="M24" s="160"/>
      <c r="N24" s="160"/>
      <c r="O24" s="160"/>
    </row>
    <row r="25" spans="1:15" ht="15.75" thickBot="1" x14ac:dyDescent="0.3">
      <c r="A25" s="136" t="s">
        <v>27</v>
      </c>
      <c r="B25" s="137"/>
      <c r="C25" s="33">
        <f>SUM(C22:C24)</f>
        <v>90.6</v>
      </c>
      <c r="D25" s="33">
        <f t="shared" ref="D25:E25" si="4">SUM(D22:D24)</f>
        <v>90.6</v>
      </c>
      <c r="E25" s="33">
        <f t="shared" si="4"/>
        <v>90.6</v>
      </c>
      <c r="F25" s="47"/>
      <c r="G25" s="49">
        <f>SUM(G22:G24)</f>
        <v>55.82</v>
      </c>
      <c r="H25" s="60">
        <f>SUM(H22:H24)</f>
        <v>127.37292661472731</v>
      </c>
      <c r="I25" s="60">
        <f t="shared" ref="I25:J25" si="5">SUM(I22:I24)</f>
        <v>127.37292661472731</v>
      </c>
      <c r="J25" s="61">
        <f t="shared" si="5"/>
        <v>127.37292661472731</v>
      </c>
      <c r="K25" s="41">
        <f>SUM(K22:K24)</f>
        <v>69.775000000000006</v>
      </c>
      <c r="L25" s="27"/>
      <c r="M25" s="27"/>
      <c r="N25" s="27"/>
      <c r="O25" s="27"/>
    </row>
    <row r="26" spans="1:15" ht="15.75" thickBot="1" x14ac:dyDescent="0.3">
      <c r="H26" s="27"/>
      <c r="I26" s="27"/>
      <c r="J26" s="27"/>
      <c r="K26" s="27"/>
      <c r="L26" s="27"/>
      <c r="M26" s="27"/>
      <c r="N26" s="27"/>
      <c r="O26" s="27"/>
    </row>
    <row r="27" spans="1:15" ht="15.75" customHeight="1" thickBot="1" x14ac:dyDescent="0.3">
      <c r="A27" s="140" t="s">
        <v>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2"/>
      <c r="L27" s="27"/>
      <c r="M27" s="27"/>
      <c r="N27" s="27"/>
      <c r="O27" s="27"/>
    </row>
    <row r="28" spans="1:15" ht="15.75" thickBot="1" x14ac:dyDescent="0.3">
      <c r="A28" s="143" t="s">
        <v>0</v>
      </c>
      <c r="B28" s="145" t="s">
        <v>1</v>
      </c>
      <c r="C28" s="147" t="s">
        <v>9</v>
      </c>
      <c r="D28" s="148"/>
      <c r="E28" s="149"/>
      <c r="F28" s="150" t="s">
        <v>26</v>
      </c>
      <c r="G28" s="143" t="s">
        <v>10</v>
      </c>
      <c r="H28" s="182" t="s">
        <v>37</v>
      </c>
      <c r="I28" s="183"/>
      <c r="J28" s="184"/>
      <c r="K28" s="143" t="s">
        <v>36</v>
      </c>
    </row>
    <row r="29" spans="1:15" ht="15.75" thickBot="1" x14ac:dyDescent="0.3">
      <c r="A29" s="144"/>
      <c r="B29" s="146"/>
      <c r="C29" s="44" t="s">
        <v>2</v>
      </c>
      <c r="D29" s="45" t="s">
        <v>3</v>
      </c>
      <c r="E29" s="46" t="s">
        <v>4</v>
      </c>
      <c r="F29" s="151"/>
      <c r="G29" s="144"/>
      <c r="H29" s="44" t="s">
        <v>2</v>
      </c>
      <c r="I29" s="45" t="s">
        <v>3</v>
      </c>
      <c r="J29" s="52" t="s">
        <v>4</v>
      </c>
      <c r="K29" s="144"/>
    </row>
    <row r="30" spans="1:15" x14ac:dyDescent="0.25">
      <c r="A30" s="42" t="s">
        <v>16</v>
      </c>
      <c r="B30" s="43">
        <v>1</v>
      </c>
      <c r="C30" s="43">
        <v>0.85</v>
      </c>
      <c r="D30" s="43"/>
      <c r="E30" s="43"/>
      <c r="F30" s="43">
        <v>0.8</v>
      </c>
      <c r="G30" s="48">
        <v>0.14499999999999999</v>
      </c>
      <c r="H30" s="59">
        <f>K30*1000/(230*F30)</f>
        <v>0.98505434782608692</v>
      </c>
      <c r="I30" s="59"/>
      <c r="J30" s="59"/>
      <c r="K30" s="63">
        <f>G30*1.25</f>
        <v>0.18124999999999999</v>
      </c>
    </row>
    <row r="31" spans="1:15" x14ac:dyDescent="0.25">
      <c r="A31" s="6" t="s">
        <v>21</v>
      </c>
      <c r="B31" s="9">
        <v>3</v>
      </c>
      <c r="C31" s="9">
        <v>2.8</v>
      </c>
      <c r="D31" s="9"/>
      <c r="E31" s="9"/>
      <c r="F31" s="9">
        <v>1</v>
      </c>
      <c r="G31" s="30">
        <v>0.63</v>
      </c>
      <c r="H31" s="59">
        <f t="shared" ref="H31:H42" si="6">K31*1000/(230*F31)</f>
        <v>3.4239130434782608</v>
      </c>
      <c r="I31" s="59"/>
      <c r="J31" s="59"/>
      <c r="K31" s="63">
        <f>G31*1.25</f>
        <v>0.78749999999999998</v>
      </c>
    </row>
    <row r="32" spans="1:15" x14ac:dyDescent="0.25">
      <c r="A32" s="6" t="s">
        <v>17</v>
      </c>
      <c r="B32" s="9">
        <v>1</v>
      </c>
      <c r="C32" s="9"/>
      <c r="D32" s="9">
        <v>1.7</v>
      </c>
      <c r="E32" s="9"/>
      <c r="F32" s="9">
        <v>0.8</v>
      </c>
      <c r="G32" s="30">
        <v>0.28999999999999998</v>
      </c>
      <c r="H32" s="59"/>
      <c r="I32" s="59">
        <f t="shared" ref="I32:I44" si="7">K32*1000/(230*F32)</f>
        <v>1.9701086956521738</v>
      </c>
      <c r="J32" s="59"/>
      <c r="K32" s="64">
        <f>G32*1.25</f>
        <v>0.36249999999999999</v>
      </c>
    </row>
    <row r="33" spans="1:11" x14ac:dyDescent="0.25">
      <c r="A33" s="6" t="s">
        <v>21</v>
      </c>
      <c r="B33" s="9">
        <v>3</v>
      </c>
      <c r="C33" s="9"/>
      <c r="D33" s="9">
        <v>3.4</v>
      </c>
      <c r="E33" s="9"/>
      <c r="F33" s="9">
        <v>1</v>
      </c>
      <c r="G33" s="30">
        <v>0.78</v>
      </c>
      <c r="H33" s="59"/>
      <c r="I33" s="59">
        <f t="shared" si="7"/>
        <v>4.2391304347826093</v>
      </c>
      <c r="J33" s="59"/>
      <c r="K33" s="64">
        <f t="shared" ref="K33:K45" si="8">G33*1.25</f>
        <v>0.97500000000000009</v>
      </c>
    </row>
    <row r="34" spans="1:11" x14ac:dyDescent="0.25">
      <c r="A34" s="16" t="s">
        <v>16</v>
      </c>
      <c r="B34" s="9">
        <v>1</v>
      </c>
      <c r="C34" s="9"/>
      <c r="D34" s="9"/>
      <c r="E34" s="9">
        <v>0.85</v>
      </c>
      <c r="F34" s="9">
        <v>0.8</v>
      </c>
      <c r="G34" s="30">
        <v>0.14499999999999999</v>
      </c>
      <c r="H34" s="59"/>
      <c r="I34" s="59"/>
      <c r="J34" s="59">
        <f t="shared" ref="J34:J40" si="9">K34*1000/(230*F34)</f>
        <v>0.98505434782608692</v>
      </c>
      <c r="K34" s="64">
        <f t="shared" si="8"/>
        <v>0.18124999999999999</v>
      </c>
    </row>
    <row r="35" spans="1:11" x14ac:dyDescent="0.25">
      <c r="A35" s="6" t="s">
        <v>21</v>
      </c>
      <c r="B35" s="9">
        <v>3</v>
      </c>
      <c r="C35" s="9"/>
      <c r="D35" s="9"/>
      <c r="E35" s="9">
        <v>2.8</v>
      </c>
      <c r="F35" s="9">
        <v>1</v>
      </c>
      <c r="G35" s="30">
        <v>0.63</v>
      </c>
      <c r="H35" s="59"/>
      <c r="I35" s="59"/>
      <c r="J35" s="59">
        <f t="shared" si="9"/>
        <v>3.4239130434782608</v>
      </c>
      <c r="K35" s="64">
        <f t="shared" si="8"/>
        <v>0.78749999999999998</v>
      </c>
    </row>
    <row r="36" spans="1:11" x14ac:dyDescent="0.25">
      <c r="A36" s="6" t="s">
        <v>17</v>
      </c>
      <c r="B36" s="9">
        <v>1</v>
      </c>
      <c r="C36" s="9">
        <v>1.7</v>
      </c>
      <c r="D36" s="9"/>
      <c r="E36" s="9"/>
      <c r="F36" s="9">
        <v>0.8</v>
      </c>
      <c r="G36" s="30">
        <v>0.28999999999999998</v>
      </c>
      <c r="H36" s="59">
        <f t="shared" si="6"/>
        <v>1.9701086956521738</v>
      </c>
      <c r="I36" s="59"/>
      <c r="J36" s="59"/>
      <c r="K36" s="64">
        <f t="shared" si="8"/>
        <v>0.36249999999999999</v>
      </c>
    </row>
    <row r="37" spans="1:11" x14ac:dyDescent="0.25">
      <c r="A37" s="6" t="s">
        <v>21</v>
      </c>
      <c r="B37" s="9">
        <v>3</v>
      </c>
      <c r="C37" s="9">
        <v>3.4</v>
      </c>
      <c r="D37" s="9"/>
      <c r="E37" s="9"/>
      <c r="F37" s="9">
        <v>1</v>
      </c>
      <c r="G37" s="30">
        <v>0.78</v>
      </c>
      <c r="H37" s="59">
        <f t="shared" si="6"/>
        <v>4.2391304347826093</v>
      </c>
      <c r="I37" s="59"/>
      <c r="J37" s="59"/>
      <c r="K37" s="64">
        <f t="shared" si="8"/>
        <v>0.97500000000000009</v>
      </c>
    </row>
    <row r="38" spans="1:11" x14ac:dyDescent="0.25">
      <c r="A38" s="16" t="s">
        <v>18</v>
      </c>
      <c r="B38" s="9">
        <v>1</v>
      </c>
      <c r="C38" s="9"/>
      <c r="D38" s="9">
        <v>1.7</v>
      </c>
      <c r="E38" s="9"/>
      <c r="F38" s="9">
        <v>0.8</v>
      </c>
      <c r="G38" s="30">
        <v>0.28999999999999998</v>
      </c>
      <c r="H38" s="59"/>
      <c r="I38" s="59">
        <f t="shared" si="7"/>
        <v>1.9701086956521738</v>
      </c>
      <c r="J38" s="59"/>
      <c r="K38" s="64">
        <f t="shared" si="8"/>
        <v>0.36249999999999999</v>
      </c>
    </row>
    <row r="39" spans="1:11" x14ac:dyDescent="0.25">
      <c r="A39" s="6" t="s">
        <v>21</v>
      </c>
      <c r="B39" s="9">
        <v>3</v>
      </c>
      <c r="C39" s="9"/>
      <c r="D39" s="9">
        <v>4.2</v>
      </c>
      <c r="E39" s="9"/>
      <c r="F39" s="9">
        <v>1</v>
      </c>
      <c r="G39" s="30">
        <v>0.96</v>
      </c>
      <c r="H39" s="59"/>
      <c r="I39" s="59">
        <f t="shared" si="7"/>
        <v>5.2173913043478262</v>
      </c>
      <c r="J39" s="59"/>
      <c r="K39" s="64">
        <f t="shared" si="8"/>
        <v>1.2</v>
      </c>
    </row>
    <row r="40" spans="1:11" x14ac:dyDescent="0.25">
      <c r="A40" s="16" t="s">
        <v>19</v>
      </c>
      <c r="B40" s="9">
        <v>1</v>
      </c>
      <c r="C40" s="9"/>
      <c r="D40" s="9"/>
      <c r="E40" s="9">
        <v>1.7</v>
      </c>
      <c r="F40" s="9">
        <v>0.8</v>
      </c>
      <c r="G40" s="30">
        <v>0.28999999999999998</v>
      </c>
      <c r="H40" s="59"/>
      <c r="I40" s="59"/>
      <c r="J40" s="59">
        <f t="shared" si="9"/>
        <v>1.9701086956521738</v>
      </c>
      <c r="K40" s="64">
        <f t="shared" si="8"/>
        <v>0.36249999999999999</v>
      </c>
    </row>
    <row r="41" spans="1:11" x14ac:dyDescent="0.25">
      <c r="A41" s="16" t="s">
        <v>20</v>
      </c>
      <c r="B41" s="9">
        <v>1</v>
      </c>
      <c r="C41" s="9">
        <v>4.4000000000000004</v>
      </c>
      <c r="D41" s="9">
        <v>4.4000000000000004</v>
      </c>
      <c r="E41" s="9">
        <v>4.4000000000000004</v>
      </c>
      <c r="F41" s="9">
        <v>1</v>
      </c>
      <c r="G41" s="30">
        <v>3.6</v>
      </c>
      <c r="H41" s="59">
        <f>K41*1000/(1.73*400*F41)</f>
        <v>6.502890173410405</v>
      </c>
      <c r="I41" s="59">
        <f>K41*1000/(1.73*400*F41)</f>
        <v>6.502890173410405</v>
      </c>
      <c r="J41" s="59">
        <f>K41*1000/(1.73*400*F41)</f>
        <v>6.502890173410405</v>
      </c>
      <c r="K41" s="64">
        <f t="shared" si="8"/>
        <v>4.5</v>
      </c>
    </row>
    <row r="42" spans="1:11" x14ac:dyDescent="0.25">
      <c r="A42" s="16" t="s">
        <v>19</v>
      </c>
      <c r="B42" s="9">
        <v>1</v>
      </c>
      <c r="C42" s="9">
        <v>1.7</v>
      </c>
      <c r="D42" s="9"/>
      <c r="E42" s="9"/>
      <c r="F42" s="9">
        <v>0.8</v>
      </c>
      <c r="G42" s="30">
        <v>0.28999999999999998</v>
      </c>
      <c r="H42" s="59">
        <f t="shared" si="6"/>
        <v>1.9701086956521738</v>
      </c>
      <c r="I42" s="59"/>
      <c r="J42" s="59"/>
      <c r="K42" s="64">
        <f t="shared" si="8"/>
        <v>0.36249999999999999</v>
      </c>
    </row>
    <row r="43" spans="1:11" x14ac:dyDescent="0.25">
      <c r="A43" s="16" t="s">
        <v>20</v>
      </c>
      <c r="B43" s="9">
        <v>1</v>
      </c>
      <c r="C43" s="9">
        <v>4.4000000000000004</v>
      </c>
      <c r="D43" s="9">
        <v>4.4000000000000004</v>
      </c>
      <c r="E43" s="9">
        <v>4.4000000000000004</v>
      </c>
      <c r="F43" s="9">
        <v>1</v>
      </c>
      <c r="G43" s="30">
        <v>3.6</v>
      </c>
      <c r="H43" s="59">
        <f>K43*1000/(1.73*400*F43)</f>
        <v>6.502890173410405</v>
      </c>
      <c r="I43" s="59">
        <f>K43*1000/(1.73*400*F43)</f>
        <v>6.502890173410405</v>
      </c>
      <c r="J43" s="59">
        <f>K43*1000/(1.73*400*F43)</f>
        <v>6.502890173410405</v>
      </c>
      <c r="K43" s="64">
        <f t="shared" si="8"/>
        <v>4.5</v>
      </c>
    </row>
    <row r="44" spans="1:11" x14ac:dyDescent="0.25">
      <c r="A44" s="16" t="s">
        <v>22</v>
      </c>
      <c r="B44" s="9">
        <v>1</v>
      </c>
      <c r="C44" s="9"/>
      <c r="D44" s="9">
        <v>2.5499999999999998</v>
      </c>
      <c r="E44" s="9"/>
      <c r="F44" s="9">
        <v>0.8</v>
      </c>
      <c r="G44" s="30">
        <v>0.435</v>
      </c>
      <c r="H44" s="59"/>
      <c r="I44" s="59">
        <f t="shared" si="7"/>
        <v>2.9551630434782608</v>
      </c>
      <c r="J44" s="59"/>
      <c r="K44" s="64">
        <f t="shared" si="8"/>
        <v>0.54374999999999996</v>
      </c>
    </row>
    <row r="45" spans="1:11" ht="15.75" thickBot="1" x14ac:dyDescent="0.3">
      <c r="A45" s="34" t="s">
        <v>20</v>
      </c>
      <c r="B45" s="35">
        <v>1</v>
      </c>
      <c r="C45" s="35">
        <v>8.1999999999999993</v>
      </c>
      <c r="D45" s="35">
        <v>8.1999999999999993</v>
      </c>
      <c r="E45" s="35">
        <v>8.1999999999999993</v>
      </c>
      <c r="F45" s="9">
        <v>1</v>
      </c>
      <c r="G45" s="36">
        <v>5.64</v>
      </c>
      <c r="H45" s="59">
        <f>K45*1000/(1.73*400*F45)</f>
        <v>10.187861271676301</v>
      </c>
      <c r="I45" s="59">
        <f>K45*1000/(1.73*400*F45)</f>
        <v>10.187861271676301</v>
      </c>
      <c r="J45" s="59">
        <f>K45*1000/(1.73*400*F45)</f>
        <v>10.187861271676301</v>
      </c>
      <c r="K45" s="64">
        <f t="shared" si="8"/>
        <v>7.05</v>
      </c>
    </row>
    <row r="46" spans="1:11" ht="15.75" thickBot="1" x14ac:dyDescent="0.3">
      <c r="A46" s="138" t="s">
        <v>27</v>
      </c>
      <c r="B46" s="139"/>
      <c r="C46" s="39">
        <f>SUM(C30:C45)</f>
        <v>27.45</v>
      </c>
      <c r="D46" s="39">
        <f t="shared" ref="D46:E46" si="10">SUM(D30:D45)</f>
        <v>30.55</v>
      </c>
      <c r="E46" s="39">
        <f t="shared" si="10"/>
        <v>22.35</v>
      </c>
      <c r="F46" s="40"/>
      <c r="G46" s="41">
        <f>SUM(G30:G45)</f>
        <v>18.794999999999998</v>
      </c>
      <c r="H46" s="60">
        <f>SUM(H30:H45)</f>
        <v>35.781956835888423</v>
      </c>
      <c r="I46" s="60">
        <f t="shared" ref="I46:J46" si="11">SUM(I30:I45)</f>
        <v>39.545543792410157</v>
      </c>
      <c r="J46" s="60">
        <f t="shared" si="11"/>
        <v>29.572717705453631</v>
      </c>
      <c r="K46" s="41">
        <f>SUM(K30:K45)</f>
        <v>23.493750000000002</v>
      </c>
    </row>
    <row r="47" spans="1:11" ht="15.75" thickBot="1" x14ac:dyDescent="0.3">
      <c r="A47" s="18"/>
      <c r="B47" s="19"/>
      <c r="C47" s="19"/>
      <c r="D47" s="19"/>
      <c r="E47" s="19"/>
      <c r="F47" s="19"/>
      <c r="G47" s="19"/>
    </row>
    <row r="48" spans="1:11" ht="15.75" thickBot="1" x14ac:dyDescent="0.3">
      <c r="A48" s="140" t="s">
        <v>31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2"/>
    </row>
    <row r="49" spans="1:11" ht="15.75" thickBot="1" x14ac:dyDescent="0.3">
      <c r="A49" s="155" t="s">
        <v>0</v>
      </c>
      <c r="B49" s="156" t="s">
        <v>1</v>
      </c>
      <c r="C49" s="157" t="s">
        <v>9</v>
      </c>
      <c r="D49" s="158"/>
      <c r="E49" s="159"/>
      <c r="F49" s="185" t="s">
        <v>26</v>
      </c>
      <c r="G49" s="155" t="s">
        <v>10</v>
      </c>
      <c r="H49" s="182" t="s">
        <v>37</v>
      </c>
      <c r="I49" s="183"/>
      <c r="J49" s="184"/>
      <c r="K49" s="143" t="s">
        <v>36</v>
      </c>
    </row>
    <row r="50" spans="1:11" ht="15.75" thickBot="1" x14ac:dyDescent="0.3">
      <c r="A50" s="144"/>
      <c r="B50" s="146"/>
      <c r="C50" s="44" t="s">
        <v>2</v>
      </c>
      <c r="D50" s="45" t="s">
        <v>3</v>
      </c>
      <c r="E50" s="46" t="s">
        <v>4</v>
      </c>
      <c r="F50" s="151"/>
      <c r="G50" s="144"/>
      <c r="H50" s="44" t="s">
        <v>2</v>
      </c>
      <c r="I50" s="45" t="s">
        <v>3</v>
      </c>
      <c r="J50" s="52" t="s">
        <v>4</v>
      </c>
      <c r="K50" s="144"/>
    </row>
    <row r="51" spans="1:11" x14ac:dyDescent="0.25">
      <c r="A51" s="42" t="s">
        <v>34</v>
      </c>
      <c r="B51" s="43">
        <v>1</v>
      </c>
      <c r="C51" s="43"/>
      <c r="D51" s="43"/>
      <c r="E51" s="43">
        <v>1.7</v>
      </c>
      <c r="F51" s="43">
        <v>0.8</v>
      </c>
      <c r="G51" s="48">
        <v>0.28999999999999998</v>
      </c>
      <c r="H51" s="59"/>
      <c r="I51" s="59"/>
      <c r="J51" s="59">
        <f>K51*1000/(230*F51)</f>
        <v>1.9701086956521738</v>
      </c>
      <c r="K51" s="63">
        <f>G51*1.25</f>
        <v>0.36249999999999999</v>
      </c>
    </row>
    <row r="52" spans="1:11" x14ac:dyDescent="0.25">
      <c r="A52" s="6" t="s">
        <v>21</v>
      </c>
      <c r="B52" s="9">
        <v>1</v>
      </c>
      <c r="C52" s="9"/>
      <c r="D52" s="9"/>
      <c r="E52" s="9">
        <v>5.8</v>
      </c>
      <c r="F52" s="9">
        <v>1</v>
      </c>
      <c r="G52" s="30">
        <v>1.32</v>
      </c>
      <c r="H52" s="59"/>
      <c r="I52" s="59"/>
      <c r="J52" s="59">
        <f t="shared" ref="J52:J57" si="12">K52*1000/(230*F52)</f>
        <v>7.1739130434782616</v>
      </c>
      <c r="K52" s="63">
        <f>G52*1.25</f>
        <v>1.6500000000000001</v>
      </c>
    </row>
    <row r="53" spans="1:11" x14ac:dyDescent="0.25">
      <c r="A53" s="6" t="s">
        <v>17</v>
      </c>
      <c r="B53" s="9">
        <v>1</v>
      </c>
      <c r="C53" s="9">
        <v>1.7</v>
      </c>
      <c r="D53" s="20"/>
      <c r="E53" s="9"/>
      <c r="F53" s="9">
        <v>0.8</v>
      </c>
      <c r="G53" s="30">
        <v>0.28999999999999998</v>
      </c>
      <c r="H53" s="59">
        <f>K53*1000/(230*F51)</f>
        <v>1.9701086956521738</v>
      </c>
      <c r="I53" s="59"/>
      <c r="J53" s="59"/>
      <c r="K53" s="64">
        <f>G53*1.25</f>
        <v>0.36249999999999999</v>
      </c>
    </row>
    <row r="54" spans="1:11" x14ac:dyDescent="0.25">
      <c r="A54" s="6" t="s">
        <v>21</v>
      </c>
      <c r="B54" s="9">
        <v>3</v>
      </c>
      <c r="C54" s="9">
        <v>3.4</v>
      </c>
      <c r="D54" s="20"/>
      <c r="E54" s="9"/>
      <c r="F54" s="9">
        <v>1</v>
      </c>
      <c r="G54" s="30">
        <v>0.78</v>
      </c>
      <c r="H54" s="59">
        <f t="shared" ref="H54" si="13">K54*1000/(230*F52)</f>
        <v>4.2391304347826093</v>
      </c>
      <c r="I54" s="59"/>
      <c r="J54" s="59"/>
      <c r="K54" s="64">
        <f t="shared" ref="K54:K58" si="14">G54*1.25</f>
        <v>0.97500000000000009</v>
      </c>
    </row>
    <row r="55" spans="1:11" x14ac:dyDescent="0.25">
      <c r="A55" s="16" t="s">
        <v>19</v>
      </c>
      <c r="B55" s="9">
        <v>1</v>
      </c>
      <c r="C55" s="9"/>
      <c r="D55" s="9">
        <v>1.7</v>
      </c>
      <c r="E55" s="9"/>
      <c r="F55" s="9">
        <v>0.8</v>
      </c>
      <c r="G55" s="30">
        <v>0.28999999999999998</v>
      </c>
      <c r="H55" s="59"/>
      <c r="I55" s="59">
        <f>K55*1000/(230*F55)</f>
        <v>1.9701086956521738</v>
      </c>
      <c r="J55" s="59"/>
      <c r="K55" s="64">
        <f t="shared" si="14"/>
        <v>0.36249999999999999</v>
      </c>
    </row>
    <row r="56" spans="1:11" x14ac:dyDescent="0.25">
      <c r="A56" s="16" t="s">
        <v>20</v>
      </c>
      <c r="B56" s="9">
        <v>1</v>
      </c>
      <c r="C56" s="9">
        <v>4.4000000000000004</v>
      </c>
      <c r="D56" s="9">
        <v>4.4000000000000004</v>
      </c>
      <c r="E56" s="9">
        <v>4.4000000000000004</v>
      </c>
      <c r="F56" s="9">
        <v>1</v>
      </c>
      <c r="G56" s="30">
        <v>3.6</v>
      </c>
      <c r="H56" s="59">
        <f>K56*1000/(1.73*400*F54)</f>
        <v>6.502890173410405</v>
      </c>
      <c r="I56" s="59">
        <f>K56*1000/(1.73*400*F56)</f>
        <v>6.502890173410405</v>
      </c>
      <c r="J56" s="59">
        <f>K56*1000/(1.73*400*F56)</f>
        <v>6.502890173410405</v>
      </c>
      <c r="K56" s="64">
        <f t="shared" si="14"/>
        <v>4.5</v>
      </c>
    </row>
    <row r="57" spans="1:11" x14ac:dyDescent="0.25">
      <c r="A57" s="16" t="s">
        <v>22</v>
      </c>
      <c r="B57" s="9">
        <v>1</v>
      </c>
      <c r="C57" s="9"/>
      <c r="D57" s="9"/>
      <c r="E57" s="9">
        <v>2.5499999999999998</v>
      </c>
      <c r="F57" s="9">
        <v>0.8</v>
      </c>
      <c r="G57" s="30">
        <v>0.44</v>
      </c>
      <c r="H57" s="59"/>
      <c r="I57" s="59"/>
      <c r="J57" s="59">
        <f t="shared" si="12"/>
        <v>2.9891304347826089</v>
      </c>
      <c r="K57" s="64">
        <f t="shared" si="14"/>
        <v>0.55000000000000004</v>
      </c>
    </row>
    <row r="58" spans="1:11" ht="15.75" thickBot="1" x14ac:dyDescent="0.3">
      <c r="A58" s="16" t="s">
        <v>20</v>
      </c>
      <c r="B58" s="9">
        <v>1</v>
      </c>
      <c r="C58" s="9">
        <v>8.1999999999999993</v>
      </c>
      <c r="D58" s="9">
        <v>8.1999999999999993</v>
      </c>
      <c r="E58" s="9">
        <v>8.1999999999999993</v>
      </c>
      <c r="F58" s="9">
        <v>1</v>
      </c>
      <c r="G58" s="30">
        <v>5.64</v>
      </c>
      <c r="H58" s="59">
        <f t="shared" ref="H58" si="15">K58*1000/(1.73*400*F56)</f>
        <v>10.187861271676301</v>
      </c>
      <c r="I58" s="59">
        <f>K58*1000/(1.73*400*F58)</f>
        <v>10.187861271676301</v>
      </c>
      <c r="J58" s="59">
        <f>K58*1000/(1.73*400*F58)</f>
        <v>10.187861271676301</v>
      </c>
      <c r="K58" s="64">
        <f t="shared" si="14"/>
        <v>7.05</v>
      </c>
    </row>
    <row r="59" spans="1:11" ht="15.75" thickBot="1" x14ac:dyDescent="0.3">
      <c r="A59" s="138" t="s">
        <v>27</v>
      </c>
      <c r="B59" s="139"/>
      <c r="C59" s="39">
        <f>SUM(C51:C58)</f>
        <v>17.7</v>
      </c>
      <c r="D59" s="39">
        <f t="shared" ref="D59:G59" si="16">SUM(D51:D58)</f>
        <v>14.3</v>
      </c>
      <c r="E59" s="39">
        <f t="shared" si="16"/>
        <v>22.65</v>
      </c>
      <c r="F59" s="39"/>
      <c r="G59" s="50">
        <f t="shared" si="16"/>
        <v>12.65</v>
      </c>
      <c r="H59" s="60">
        <f>SUM(H51:H58)</f>
        <v>22.899990575521489</v>
      </c>
      <c r="I59" s="60">
        <f>SUM(I51:I58)</f>
        <v>18.66086014073888</v>
      </c>
      <c r="J59" s="60">
        <f>SUM(J51:J58)</f>
        <v>28.823903618999751</v>
      </c>
      <c r="K59" s="41">
        <f>SUM(K51:K58)</f>
        <v>15.8125</v>
      </c>
    </row>
    <row r="60" spans="1:11" ht="15.75" thickBot="1" x14ac:dyDescent="0.3">
      <c r="A60" s="18"/>
      <c r="B60" s="19"/>
      <c r="C60" s="19"/>
      <c r="D60" s="19"/>
      <c r="E60" s="19"/>
      <c r="F60" s="19"/>
      <c r="G60" s="19"/>
    </row>
    <row r="61" spans="1:11" ht="15.75" customHeight="1" thickBot="1" x14ac:dyDescent="0.3">
      <c r="A61" s="140" t="s">
        <v>32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2"/>
    </row>
    <row r="62" spans="1:11" ht="15.75" thickBot="1" x14ac:dyDescent="0.3">
      <c r="A62" s="143" t="s">
        <v>0</v>
      </c>
      <c r="B62" s="145" t="s">
        <v>1</v>
      </c>
      <c r="C62" s="147" t="s">
        <v>9</v>
      </c>
      <c r="D62" s="148"/>
      <c r="E62" s="149"/>
      <c r="F62" s="150" t="s">
        <v>26</v>
      </c>
      <c r="G62" s="143" t="s">
        <v>10</v>
      </c>
      <c r="H62" s="183" t="s">
        <v>37</v>
      </c>
      <c r="I62" s="183"/>
      <c r="J62" s="184"/>
      <c r="K62" s="143" t="s">
        <v>36</v>
      </c>
    </row>
    <row r="63" spans="1:11" ht="15.75" thickBot="1" x14ac:dyDescent="0.3">
      <c r="A63" s="144"/>
      <c r="B63" s="146"/>
      <c r="C63" s="44" t="s">
        <v>2</v>
      </c>
      <c r="D63" s="45" t="s">
        <v>3</v>
      </c>
      <c r="E63" s="46" t="s">
        <v>4</v>
      </c>
      <c r="F63" s="151"/>
      <c r="G63" s="144"/>
      <c r="H63" s="75" t="s">
        <v>2</v>
      </c>
      <c r="I63" s="45" t="s">
        <v>3</v>
      </c>
      <c r="J63" s="52" t="s">
        <v>4</v>
      </c>
      <c r="K63" s="144"/>
    </row>
    <row r="64" spans="1:11" x14ac:dyDescent="0.25">
      <c r="A64" s="42" t="s">
        <v>16</v>
      </c>
      <c r="B64" s="43">
        <v>1</v>
      </c>
      <c r="C64" s="43">
        <v>0.85</v>
      </c>
      <c r="D64" s="43"/>
      <c r="E64" s="43"/>
      <c r="F64" s="43">
        <v>0.8</v>
      </c>
      <c r="G64" s="48">
        <v>0.15</v>
      </c>
      <c r="H64" s="76">
        <f>K64*1000/(230*F64)</f>
        <v>1.0190217391304348</v>
      </c>
      <c r="I64" s="59"/>
      <c r="J64" s="72"/>
      <c r="K64" s="63">
        <f>G64*1.25</f>
        <v>0.1875</v>
      </c>
    </row>
    <row r="65" spans="1:12" ht="15.75" thickBot="1" x14ac:dyDescent="0.3">
      <c r="A65" s="6" t="s">
        <v>21</v>
      </c>
      <c r="B65" s="9">
        <v>3</v>
      </c>
      <c r="C65" s="9">
        <v>2.8</v>
      </c>
      <c r="D65" s="9"/>
      <c r="E65" s="9"/>
      <c r="F65" s="9">
        <v>1</v>
      </c>
      <c r="G65" s="30">
        <v>0.63</v>
      </c>
      <c r="H65" s="77">
        <f>K65*1000/(230*F65)</f>
        <v>3.4239130434782608</v>
      </c>
      <c r="I65" s="65"/>
      <c r="J65" s="73"/>
      <c r="K65" s="74">
        <f>G65*1.25</f>
        <v>0.78749999999999998</v>
      </c>
    </row>
    <row r="66" spans="1:12" ht="15.75" thickBot="1" x14ac:dyDescent="0.3">
      <c r="A66" s="138" t="s">
        <v>27</v>
      </c>
      <c r="B66" s="139"/>
      <c r="C66" s="39">
        <f>SUM(C64:C65)</f>
        <v>3.65</v>
      </c>
      <c r="D66" s="39">
        <f>SUM(D64:D65)</f>
        <v>0</v>
      </c>
      <c r="E66" s="39">
        <f>SUM(E64:E65)</f>
        <v>0</v>
      </c>
      <c r="F66" s="39"/>
      <c r="G66" s="50">
        <f>SUM(G64:G65)</f>
        <v>0.78</v>
      </c>
      <c r="H66" s="78">
        <f>SUM(H64:H65)</f>
        <v>4.4429347826086953</v>
      </c>
      <c r="I66" s="60">
        <f>SUM(I64:I65)</f>
        <v>0</v>
      </c>
      <c r="J66" s="60">
        <f>SUM(J64:J65)</f>
        <v>0</v>
      </c>
      <c r="K66" s="41">
        <f>SUM(K58:K65)</f>
        <v>23.837500000000002</v>
      </c>
    </row>
    <row r="67" spans="1:12" ht="15.75" thickBot="1" x14ac:dyDescent="0.3">
      <c r="A67" s="18"/>
      <c r="B67" s="19"/>
      <c r="C67" s="19"/>
      <c r="D67" s="19"/>
      <c r="E67" s="19"/>
      <c r="F67" s="19"/>
      <c r="G67" s="19"/>
      <c r="H67" s="70"/>
      <c r="I67" s="70"/>
      <c r="J67" s="70"/>
      <c r="K67" s="70"/>
      <c r="L67" s="27"/>
    </row>
    <row r="68" spans="1:12" ht="15.75" thickBot="1" x14ac:dyDescent="0.3">
      <c r="A68" s="138" t="s">
        <v>35</v>
      </c>
      <c r="B68" s="139"/>
      <c r="C68" s="39">
        <f>SUM(C9,C17,C25,C46,C59,C66)</f>
        <v>245.61999999999998</v>
      </c>
      <c r="D68" s="39">
        <f t="shared" ref="D68:G68" si="17">SUM(D9,D17,D25,D46,D59,D66)</f>
        <v>241.67000000000002</v>
      </c>
      <c r="E68" s="55">
        <f t="shared" si="17"/>
        <v>241.22</v>
      </c>
      <c r="F68" s="37"/>
      <c r="G68" s="55">
        <f t="shared" si="17"/>
        <v>147.58500000000001</v>
      </c>
      <c r="H68" s="79">
        <f>SUM(H9,H17,H25,H46,H59,H66)</f>
        <v>325.66297279467199</v>
      </c>
      <c r="I68" s="80">
        <f t="shared" ref="I68:K68" si="18">SUM(I9,I17,I25,I46,I59,I66)</f>
        <v>320.74449453380242</v>
      </c>
      <c r="J68" s="80">
        <f t="shared" si="18"/>
        <v>319.41297279467199</v>
      </c>
      <c r="K68" s="81">
        <f t="shared" si="18"/>
        <v>207.34375000000003</v>
      </c>
    </row>
    <row r="69" spans="1:12" x14ac:dyDescent="0.25">
      <c r="A69" s="18"/>
      <c r="B69" s="19"/>
      <c r="C69" s="19"/>
      <c r="D69" s="19"/>
      <c r="E69" s="19"/>
      <c r="F69" s="19"/>
      <c r="G69" s="19"/>
      <c r="H69" s="66"/>
      <c r="I69" s="66"/>
      <c r="J69" s="66"/>
      <c r="K69" s="66"/>
    </row>
  </sheetData>
  <mergeCells count="60">
    <mergeCell ref="H62:J62"/>
    <mergeCell ref="K62:K63"/>
    <mergeCell ref="A61:K61"/>
    <mergeCell ref="H28:J28"/>
    <mergeCell ref="K28:K29"/>
    <mergeCell ref="G28:G29"/>
    <mergeCell ref="A46:B46"/>
    <mergeCell ref="A49:A50"/>
    <mergeCell ref="B49:B50"/>
    <mergeCell ref="C49:E49"/>
    <mergeCell ref="F49:F50"/>
    <mergeCell ref="G49:G50"/>
    <mergeCell ref="A59:B59"/>
    <mergeCell ref="A62:A63"/>
    <mergeCell ref="B62:B63"/>
    <mergeCell ref="C62:E62"/>
    <mergeCell ref="G20:G21"/>
    <mergeCell ref="A25:B25"/>
    <mergeCell ref="A28:A29"/>
    <mergeCell ref="B28:B29"/>
    <mergeCell ref="C28:E28"/>
    <mergeCell ref="F28:F29"/>
    <mergeCell ref="H4:J4"/>
    <mergeCell ref="K4:K5"/>
    <mergeCell ref="A3:K3"/>
    <mergeCell ref="H12:J12"/>
    <mergeCell ref="K12:K13"/>
    <mergeCell ref="A11:K11"/>
    <mergeCell ref="A1:K1"/>
    <mergeCell ref="A20:A21"/>
    <mergeCell ref="B20:B21"/>
    <mergeCell ref="C20:E20"/>
    <mergeCell ref="A17:B17"/>
    <mergeCell ref="A9:B9"/>
    <mergeCell ref="A12:A13"/>
    <mergeCell ref="B12:B13"/>
    <mergeCell ref="C12:E12"/>
    <mergeCell ref="F12:F13"/>
    <mergeCell ref="G12:G13"/>
    <mergeCell ref="A4:A5"/>
    <mergeCell ref="B4:B5"/>
    <mergeCell ref="C4:E4"/>
    <mergeCell ref="F4:F5"/>
    <mergeCell ref="G4:G5"/>
    <mergeCell ref="A68:B68"/>
    <mergeCell ref="F62:F63"/>
    <mergeCell ref="G62:G63"/>
    <mergeCell ref="M5:P9"/>
    <mergeCell ref="M11:O14"/>
    <mergeCell ref="A66:B66"/>
    <mergeCell ref="A27:K27"/>
    <mergeCell ref="A48:K48"/>
    <mergeCell ref="H49:J49"/>
    <mergeCell ref="K49:K50"/>
    <mergeCell ref="M16:O19"/>
    <mergeCell ref="M21:O24"/>
    <mergeCell ref="H20:J20"/>
    <mergeCell ref="K20:K21"/>
    <mergeCell ref="A19:K19"/>
    <mergeCell ref="F20:F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4" zoomScaleNormal="100" workbookViewId="0">
      <selection activeCell="K22" sqref="K22"/>
    </sheetView>
  </sheetViews>
  <sheetFormatPr baseColWidth="10" defaultRowHeight="15" x14ac:dyDescent="0.25"/>
  <cols>
    <col min="1" max="1" width="16.7109375" customWidth="1"/>
    <col min="14" max="14" width="16.5703125" customWidth="1"/>
  </cols>
  <sheetData>
    <row r="1" spans="1:28" ht="15.75" thickBot="1" x14ac:dyDescent="0.3">
      <c r="A1" s="161" t="s">
        <v>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1:28" ht="15.75" thickBot="1" x14ac:dyDescent="0.3">
      <c r="A2" s="1"/>
    </row>
    <row r="3" spans="1:28" ht="15.75" customHeight="1" thickBot="1" x14ac:dyDescent="0.3">
      <c r="A3" s="167" t="s">
        <v>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9"/>
    </row>
    <row r="4" spans="1:28" ht="15.75" thickBot="1" x14ac:dyDescent="0.3">
      <c r="A4" s="143" t="s">
        <v>0</v>
      </c>
      <c r="B4" s="145" t="s">
        <v>1</v>
      </c>
      <c r="C4" s="147" t="s">
        <v>45</v>
      </c>
      <c r="D4" s="148"/>
      <c r="E4" s="149"/>
      <c r="F4" s="150" t="s">
        <v>26</v>
      </c>
      <c r="G4" s="143" t="s">
        <v>10</v>
      </c>
      <c r="H4" s="143" t="s">
        <v>46</v>
      </c>
      <c r="I4" s="143" t="s">
        <v>47</v>
      </c>
      <c r="J4" s="143" t="s">
        <v>44</v>
      </c>
      <c r="K4" s="143" t="s">
        <v>225</v>
      </c>
      <c r="L4" s="143" t="s">
        <v>224</v>
      </c>
      <c r="M4" s="143" t="s">
        <v>223</v>
      </c>
      <c r="N4" s="143" t="s">
        <v>222</v>
      </c>
      <c r="O4" s="183" t="s">
        <v>37</v>
      </c>
      <c r="P4" s="183"/>
      <c r="Q4" s="184"/>
      <c r="R4" s="186" t="s">
        <v>36</v>
      </c>
      <c r="S4" s="189" t="s">
        <v>48</v>
      </c>
      <c r="T4" s="143" t="s">
        <v>42</v>
      </c>
      <c r="U4" s="189" t="s">
        <v>217</v>
      </c>
      <c r="V4" s="189" t="s">
        <v>43</v>
      </c>
      <c r="X4" s="174"/>
      <c r="Y4" s="174"/>
      <c r="Z4" s="174"/>
      <c r="AA4" s="174"/>
      <c r="AB4" s="174"/>
    </row>
    <row r="5" spans="1:28" ht="15.75" thickBot="1" x14ac:dyDescent="0.3">
      <c r="A5" s="144"/>
      <c r="B5" s="146"/>
      <c r="C5" s="44" t="s">
        <v>2</v>
      </c>
      <c r="D5" s="45" t="s">
        <v>3</v>
      </c>
      <c r="E5" s="46" t="s">
        <v>4</v>
      </c>
      <c r="F5" s="151"/>
      <c r="G5" s="144"/>
      <c r="H5" s="144"/>
      <c r="I5" s="144"/>
      <c r="J5" s="144"/>
      <c r="K5" s="144"/>
      <c r="L5" s="144"/>
      <c r="M5" s="144"/>
      <c r="N5" s="144"/>
      <c r="O5" s="75" t="s">
        <v>2</v>
      </c>
      <c r="P5" s="45" t="s">
        <v>3</v>
      </c>
      <c r="Q5" s="52" t="s">
        <v>4</v>
      </c>
      <c r="R5" s="187"/>
      <c r="S5" s="190"/>
      <c r="T5" s="144"/>
      <c r="U5" s="190"/>
      <c r="V5" s="190"/>
      <c r="X5" s="174"/>
      <c r="Y5" s="174"/>
      <c r="Z5" s="174"/>
      <c r="AA5" s="174"/>
      <c r="AB5" s="174"/>
    </row>
    <row r="6" spans="1:28" x14ac:dyDescent="0.25">
      <c r="A6" s="42" t="s">
        <v>5</v>
      </c>
      <c r="B6" s="43">
        <v>3</v>
      </c>
      <c r="C6" s="43">
        <v>43.5</v>
      </c>
      <c r="D6" s="43">
        <v>43.5</v>
      </c>
      <c r="E6" s="43">
        <v>43.5</v>
      </c>
      <c r="F6" s="43">
        <v>0.8</v>
      </c>
      <c r="G6" s="48">
        <v>24.3</v>
      </c>
      <c r="H6" s="97">
        <v>62.2</v>
      </c>
      <c r="I6" s="53">
        <v>160</v>
      </c>
      <c r="J6" s="53">
        <v>16</v>
      </c>
      <c r="K6" s="105">
        <f>(400/1.73*Y32)/1000</f>
        <v>1.8452258339188865</v>
      </c>
      <c r="L6" s="53">
        <v>16</v>
      </c>
      <c r="M6" s="53">
        <v>0</v>
      </c>
      <c r="N6" s="48" t="s">
        <v>220</v>
      </c>
      <c r="O6" s="76">
        <f>R6*1000/(1.73*400*F6)</f>
        <v>54.868135838150287</v>
      </c>
      <c r="P6" s="59">
        <f>R6*1000/(1.73*400*F6)</f>
        <v>54.868135838150287</v>
      </c>
      <c r="Q6" s="59">
        <f>R6*1000/(1.73*400*F6)</f>
        <v>54.868135838150287</v>
      </c>
      <c r="R6" s="53">
        <f>G6*1.25</f>
        <v>30.375</v>
      </c>
      <c r="S6" s="67">
        <f>0.91*O6/3</f>
        <v>16.643334537572255</v>
      </c>
      <c r="T6" s="130">
        <v>2.5</v>
      </c>
      <c r="U6" s="130">
        <v>16</v>
      </c>
      <c r="V6" s="135">
        <f>((1.73*S6*2)/400)*(G.C.!I26/1000*0.8)*100</f>
        <v>7.3940343749999998E-2</v>
      </c>
      <c r="X6" s="174"/>
      <c r="Y6" s="174"/>
      <c r="Z6" s="174"/>
      <c r="AA6" s="174"/>
      <c r="AB6" s="174"/>
    </row>
    <row r="7" spans="1:28" x14ac:dyDescent="0.25">
      <c r="A7" s="6" t="s">
        <v>6</v>
      </c>
      <c r="B7" s="9">
        <v>3</v>
      </c>
      <c r="C7" s="9">
        <v>0.52</v>
      </c>
      <c r="D7" s="9">
        <v>0.52</v>
      </c>
      <c r="E7" s="9">
        <v>0.52</v>
      </c>
      <c r="F7" s="9">
        <v>1</v>
      </c>
      <c r="G7" s="30">
        <v>0.36</v>
      </c>
      <c r="H7" s="97">
        <v>0</v>
      </c>
      <c r="I7" s="53">
        <v>60</v>
      </c>
      <c r="J7" s="53">
        <v>6</v>
      </c>
      <c r="K7" s="105">
        <f>(230/2*Y30)/1000</f>
        <v>2.9900253197966404</v>
      </c>
      <c r="L7" s="53">
        <v>4.5</v>
      </c>
      <c r="M7" s="53">
        <v>0</v>
      </c>
      <c r="N7" s="48" t="s">
        <v>221</v>
      </c>
      <c r="O7" s="76">
        <f>R7*1000/(1.73*400*F7)</f>
        <v>0.65028901734104039</v>
      </c>
      <c r="P7" s="59">
        <f>R7*1000/(1.73*400*F7)</f>
        <v>0.65028901734104039</v>
      </c>
      <c r="Q7" s="59">
        <f>R7*1000/(1.73*400*F7)</f>
        <v>0.65028901734104039</v>
      </c>
      <c r="R7" s="53">
        <f>G7*1.25</f>
        <v>0.44999999999999996</v>
      </c>
      <c r="S7" s="67">
        <f t="shared" ref="S7:S8" si="0">0.91*O7/3</f>
        <v>0.1972543352601156</v>
      </c>
      <c r="T7" s="22">
        <v>0.75</v>
      </c>
      <c r="U7" s="22">
        <v>2.5</v>
      </c>
      <c r="V7" s="135">
        <f>((1.73*S7*2)/400)*(G.C.!D26/1000*0.8)*100</f>
        <v>6.8113500000000007E-3</v>
      </c>
      <c r="X7" s="174"/>
      <c r="Y7" s="174"/>
      <c r="Z7" s="174"/>
      <c r="AA7" s="174"/>
      <c r="AB7" s="174"/>
    </row>
    <row r="8" spans="1:28" ht="15.75" thickBot="1" x14ac:dyDescent="0.3">
      <c r="A8" s="38" t="s">
        <v>7</v>
      </c>
      <c r="B8" s="35">
        <v>1</v>
      </c>
      <c r="C8" s="35">
        <v>8.1</v>
      </c>
      <c r="D8" s="35">
        <v>8.1</v>
      </c>
      <c r="E8" s="35">
        <v>8.1</v>
      </c>
      <c r="F8" s="35">
        <v>0.8</v>
      </c>
      <c r="G8" s="36">
        <v>3.3</v>
      </c>
      <c r="H8" s="98">
        <v>12.15</v>
      </c>
      <c r="I8" s="54">
        <v>100</v>
      </c>
      <c r="J8" s="54">
        <v>10</v>
      </c>
      <c r="K8" s="105">
        <f>(400/1.73*Y30)/1000</f>
        <v>6.0116116004958844</v>
      </c>
      <c r="L8" s="54">
        <v>6</v>
      </c>
      <c r="M8" s="54">
        <v>0</v>
      </c>
      <c r="N8" s="36" t="s">
        <v>221</v>
      </c>
      <c r="O8" s="96">
        <f>R8*1000/(1.73*400*F8)</f>
        <v>7.4512283236994215</v>
      </c>
      <c r="P8" s="62">
        <f>R8*1000/(1.73*400*F8)</f>
        <v>7.4512283236994215</v>
      </c>
      <c r="Q8" s="62">
        <f>R8*1000/(1.73*400*F8)</f>
        <v>7.4512283236994215</v>
      </c>
      <c r="R8" s="54">
        <f>G8*1.25</f>
        <v>4.125</v>
      </c>
      <c r="S8" s="67">
        <f t="shared" si="0"/>
        <v>2.2602059248554913</v>
      </c>
      <c r="T8" s="131">
        <v>0.75</v>
      </c>
      <c r="U8" s="131">
        <v>2.5</v>
      </c>
      <c r="V8" s="135">
        <f>((1.73*S8*2)/400)*(G.C.!D26/1000*0.8)*100</f>
        <v>7.8046718750000008E-2</v>
      </c>
      <c r="X8" s="174"/>
      <c r="Y8" s="174"/>
      <c r="Z8" s="174"/>
      <c r="AA8" s="174"/>
      <c r="AB8" s="174"/>
    </row>
    <row r="9" spans="1:28" ht="15.75" thickBot="1" x14ac:dyDescent="0.3">
      <c r="A9" s="138" t="s">
        <v>27</v>
      </c>
      <c r="B9" s="139"/>
      <c r="C9" s="39">
        <f>SUM(C6:C8)</f>
        <v>52.120000000000005</v>
      </c>
      <c r="D9" s="39">
        <f t="shared" ref="D9:E9" si="1">SUM(D6:D8)</f>
        <v>52.120000000000005</v>
      </c>
      <c r="E9" s="39">
        <f t="shared" si="1"/>
        <v>52.120000000000005</v>
      </c>
      <c r="F9" s="40"/>
      <c r="G9" s="41">
        <f>SUM(G6:G8)</f>
        <v>27.96</v>
      </c>
      <c r="H9" s="99"/>
      <c r="I9" s="93"/>
      <c r="J9" s="93"/>
      <c r="K9" s="93"/>
      <c r="L9" s="93"/>
      <c r="M9" s="93"/>
      <c r="N9" s="41"/>
      <c r="O9" s="78">
        <f>SUM(O6:O8)</f>
        <v>62.969653179190743</v>
      </c>
      <c r="P9" s="60">
        <f t="shared" ref="P9:Q9" si="2">SUM(P6:P8)</f>
        <v>62.969653179190743</v>
      </c>
      <c r="Q9" s="61">
        <f t="shared" si="2"/>
        <v>62.969653179190743</v>
      </c>
      <c r="R9" s="93">
        <f>SUM(R6:R8)</f>
        <v>34.950000000000003</v>
      </c>
      <c r="S9" s="129"/>
      <c r="T9" s="94"/>
      <c r="U9" s="94"/>
      <c r="V9" s="95"/>
      <c r="X9" s="174"/>
      <c r="Y9" s="174"/>
      <c r="Z9" s="174"/>
      <c r="AA9" s="174"/>
      <c r="AB9" s="174"/>
    </row>
    <row r="10" spans="1:28" ht="15.75" thickBot="1" x14ac:dyDescent="0.3">
      <c r="D10" s="32"/>
      <c r="O10" s="27"/>
      <c r="P10" s="27"/>
      <c r="Q10" s="27"/>
      <c r="R10" s="18"/>
      <c r="S10" s="18"/>
      <c r="X10" s="174"/>
      <c r="Y10" s="174"/>
      <c r="Z10" s="174"/>
      <c r="AA10" s="174"/>
      <c r="AB10" s="174"/>
    </row>
    <row r="11" spans="1:28" ht="15.75" customHeight="1" thickBot="1" x14ac:dyDescent="0.3">
      <c r="A11" s="164" t="s">
        <v>11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X11" s="174"/>
      <c r="Y11" s="174"/>
      <c r="Z11" s="174"/>
      <c r="AA11" s="174"/>
      <c r="AB11" s="174"/>
    </row>
    <row r="12" spans="1:28" ht="15.75" thickBot="1" x14ac:dyDescent="0.3">
      <c r="A12" s="155" t="s">
        <v>0</v>
      </c>
      <c r="B12" s="156" t="s">
        <v>1</v>
      </c>
      <c r="C12" s="157" t="s">
        <v>9</v>
      </c>
      <c r="D12" s="158"/>
      <c r="E12" s="159"/>
      <c r="F12" s="150" t="s">
        <v>26</v>
      </c>
      <c r="G12" s="188" t="s">
        <v>10</v>
      </c>
      <c r="H12" s="143" t="s">
        <v>46</v>
      </c>
      <c r="I12" s="143" t="s">
        <v>47</v>
      </c>
      <c r="J12" s="143" t="s">
        <v>44</v>
      </c>
      <c r="K12" s="143" t="s">
        <v>225</v>
      </c>
      <c r="L12" s="143" t="s">
        <v>224</v>
      </c>
      <c r="M12" s="143" t="s">
        <v>223</v>
      </c>
      <c r="N12" s="143" t="s">
        <v>222</v>
      </c>
      <c r="O12" s="183" t="s">
        <v>37</v>
      </c>
      <c r="P12" s="183"/>
      <c r="Q12" s="184"/>
      <c r="R12" s="143" t="s">
        <v>36</v>
      </c>
      <c r="S12" s="189" t="s">
        <v>48</v>
      </c>
      <c r="T12" s="143" t="s">
        <v>42</v>
      </c>
      <c r="U12" s="189" t="s">
        <v>217</v>
      </c>
      <c r="V12" s="189" t="s">
        <v>43</v>
      </c>
      <c r="X12" s="174"/>
      <c r="Y12" s="174"/>
      <c r="Z12" s="174"/>
      <c r="AA12" s="174"/>
      <c r="AB12" s="174"/>
    </row>
    <row r="13" spans="1:28" ht="15.75" thickBot="1" x14ac:dyDescent="0.3">
      <c r="A13" s="155"/>
      <c r="B13" s="156"/>
      <c r="C13" s="2" t="s">
        <v>2</v>
      </c>
      <c r="D13" s="3" t="s">
        <v>3</v>
      </c>
      <c r="E13" s="4" t="s">
        <v>4</v>
      </c>
      <c r="F13" s="151"/>
      <c r="G13" s="188"/>
      <c r="H13" s="144"/>
      <c r="I13" s="144"/>
      <c r="J13" s="144"/>
      <c r="K13" s="144"/>
      <c r="L13" s="144"/>
      <c r="M13" s="144"/>
      <c r="N13" s="144"/>
      <c r="O13" s="75" t="s">
        <v>2</v>
      </c>
      <c r="P13" s="45" t="s">
        <v>3</v>
      </c>
      <c r="Q13" s="52" t="s">
        <v>4</v>
      </c>
      <c r="R13" s="144"/>
      <c r="S13" s="190"/>
      <c r="T13" s="144"/>
      <c r="U13" s="190"/>
      <c r="V13" s="190"/>
      <c r="X13" s="174"/>
      <c r="Y13" s="174"/>
      <c r="Z13" s="174"/>
      <c r="AA13" s="174"/>
      <c r="AB13" s="174"/>
    </row>
    <row r="14" spans="1:28" x14ac:dyDescent="0.25">
      <c r="A14" s="5" t="s">
        <v>12</v>
      </c>
      <c r="B14" s="8">
        <v>2</v>
      </c>
      <c r="C14" s="8">
        <v>45.4</v>
      </c>
      <c r="D14" s="8">
        <v>45.4</v>
      </c>
      <c r="E14" s="8">
        <v>45.4</v>
      </c>
      <c r="F14" s="11">
        <v>0.8</v>
      </c>
      <c r="G14" s="11">
        <v>28</v>
      </c>
      <c r="H14" s="100">
        <v>59</v>
      </c>
      <c r="I14" s="53">
        <v>160</v>
      </c>
      <c r="J14" s="53">
        <v>16</v>
      </c>
      <c r="K14" s="105">
        <f>(400/1.73*Y34)/1000</f>
        <v>0.76327089456174169</v>
      </c>
      <c r="L14" s="53">
        <v>15</v>
      </c>
      <c r="M14" s="53">
        <v>0.5</v>
      </c>
      <c r="N14" s="48" t="s">
        <v>220</v>
      </c>
      <c r="O14" s="76">
        <f>R14*1000/(1.73*400*F14)</f>
        <v>63.22254335260115</v>
      </c>
      <c r="P14" s="59">
        <f>R14*1000/(1.73*400*F14)</f>
        <v>63.22254335260115</v>
      </c>
      <c r="Q14" s="59">
        <f>R14*1000/(1.73*400*F14)</f>
        <v>63.22254335260115</v>
      </c>
      <c r="R14" s="48">
        <f>G14*1.25</f>
        <v>35</v>
      </c>
      <c r="S14" s="67">
        <f>0.91*O14/2</f>
        <v>28.766257225433524</v>
      </c>
      <c r="T14" s="130">
        <v>6</v>
      </c>
      <c r="U14" s="130">
        <v>16</v>
      </c>
      <c r="V14" s="135">
        <f>((1.73*S14*2)/400)*(G.C.!I26/1000*0.8)*100</f>
        <v>0.12779812499999998</v>
      </c>
      <c r="X14" s="174"/>
      <c r="Y14" s="174"/>
      <c r="Z14" s="174"/>
      <c r="AA14" s="174"/>
      <c r="AB14" s="174"/>
    </row>
    <row r="15" spans="1:28" x14ac:dyDescent="0.25">
      <c r="A15" s="6" t="s">
        <v>6</v>
      </c>
      <c r="B15" s="9">
        <v>2</v>
      </c>
      <c r="C15" s="9">
        <v>0.6</v>
      </c>
      <c r="D15" s="9">
        <v>0.6</v>
      </c>
      <c r="E15" s="9"/>
      <c r="F15" s="12">
        <v>1</v>
      </c>
      <c r="G15" s="12">
        <v>0.28000000000000003</v>
      </c>
      <c r="H15" s="100">
        <v>0</v>
      </c>
      <c r="I15" s="53">
        <v>60</v>
      </c>
      <c r="J15" s="53">
        <v>6</v>
      </c>
      <c r="K15" s="105">
        <f>(230/2*Y30)/1000</f>
        <v>2.9900253197966404</v>
      </c>
      <c r="L15" s="53">
        <v>4.5</v>
      </c>
      <c r="M15" s="53">
        <v>0</v>
      </c>
      <c r="N15" s="48" t="s">
        <v>221</v>
      </c>
      <c r="O15" s="76">
        <f>R15*1000/(230*F15)</f>
        <v>1.5217391304347829</v>
      </c>
      <c r="P15" s="59">
        <f>R15*1000/(230*F15)</f>
        <v>1.5217391304347829</v>
      </c>
      <c r="Q15" s="59"/>
      <c r="R15" s="48">
        <f>G15*1.25</f>
        <v>0.35000000000000003</v>
      </c>
      <c r="S15" s="67">
        <f>0.91*O15/2</f>
        <v>0.69239130434782625</v>
      </c>
      <c r="T15" s="22">
        <v>0.75</v>
      </c>
      <c r="U15" s="22">
        <v>2.5</v>
      </c>
      <c r="V15" s="135">
        <f>((1.73*S15*2)/400)*(G.C.!D26/1000*0.8)*100</f>
        <v>2.3908825652173921E-2</v>
      </c>
      <c r="X15" s="174"/>
      <c r="Y15" s="174"/>
      <c r="Z15" s="174"/>
      <c r="AA15" s="174"/>
      <c r="AB15" s="174"/>
    </row>
    <row r="16" spans="1:28" ht="15.75" thickBot="1" x14ac:dyDescent="0.3">
      <c r="A16" s="7" t="s">
        <v>7</v>
      </c>
      <c r="B16" s="10">
        <v>1</v>
      </c>
      <c r="C16" s="10">
        <v>8.1</v>
      </c>
      <c r="D16" s="10">
        <v>8.1</v>
      </c>
      <c r="E16" s="10">
        <v>8.1</v>
      </c>
      <c r="F16" s="13">
        <v>0.8</v>
      </c>
      <c r="G16" s="54">
        <v>3.3</v>
      </c>
      <c r="H16" s="98">
        <v>12.15</v>
      </c>
      <c r="I16" s="54">
        <v>100</v>
      </c>
      <c r="J16" s="54">
        <v>10</v>
      </c>
      <c r="K16" s="105">
        <f>(400/1.73*Y30)/1000</f>
        <v>6.0116116004958844</v>
      </c>
      <c r="L16" s="54">
        <v>6</v>
      </c>
      <c r="M16" s="54">
        <v>0</v>
      </c>
      <c r="N16" s="36" t="s">
        <v>221</v>
      </c>
      <c r="O16" s="96">
        <f>R16*1000/(1.73*400*F16)</f>
        <v>7.4512283236994215</v>
      </c>
      <c r="P16" s="62">
        <f>R16*1000/(1.73*400*F16)</f>
        <v>7.4512283236994215</v>
      </c>
      <c r="Q16" s="62">
        <f>R16*1000/(1.73*400*F16)</f>
        <v>7.4512283236994215</v>
      </c>
      <c r="R16" s="36">
        <f>G16*1.25</f>
        <v>4.125</v>
      </c>
      <c r="S16" s="67">
        <f t="shared" ref="S16" si="3">0.91*O16/3</f>
        <v>2.2602059248554913</v>
      </c>
      <c r="T16" s="131">
        <v>0.75</v>
      </c>
      <c r="U16" s="131">
        <v>2.5</v>
      </c>
      <c r="V16" s="135">
        <f>((1.73*S16*2)/400)*(G.C.!D26/1000*0.8)*100</f>
        <v>7.8046718750000008E-2</v>
      </c>
      <c r="X16" s="174"/>
      <c r="Y16" s="174"/>
      <c r="Z16" s="174"/>
      <c r="AA16" s="174"/>
      <c r="AB16" s="174"/>
    </row>
    <row r="17" spans="1:28" ht="15.75" thickBot="1" x14ac:dyDescent="0.3">
      <c r="A17" s="136" t="s">
        <v>27</v>
      </c>
      <c r="B17" s="137"/>
      <c r="C17" s="33">
        <f>SUM(C14:C16)</f>
        <v>54.1</v>
      </c>
      <c r="D17" s="33">
        <f t="shared" ref="D17:E17" si="4">SUM(D14:D16)</f>
        <v>54.1</v>
      </c>
      <c r="E17" s="33">
        <f t="shared" si="4"/>
        <v>53.5</v>
      </c>
      <c r="F17" s="101"/>
      <c r="G17" s="99">
        <f>SUM(G14:G16)</f>
        <v>31.580000000000002</v>
      </c>
      <c r="H17" s="99"/>
      <c r="I17" s="93"/>
      <c r="J17" s="93"/>
      <c r="K17" s="93"/>
      <c r="L17" s="93"/>
      <c r="M17" s="93"/>
      <c r="N17" s="41"/>
      <c r="O17" s="78">
        <f>SUM(O14:O16)</f>
        <v>72.195510806735356</v>
      </c>
      <c r="P17" s="60">
        <f t="shared" ref="P17:Q17" si="5">SUM(P14:P16)</f>
        <v>72.195510806735356</v>
      </c>
      <c r="Q17" s="61">
        <f t="shared" si="5"/>
        <v>70.673771676300575</v>
      </c>
      <c r="R17" s="41">
        <f>SUM(R14:R16)</f>
        <v>39.475000000000001</v>
      </c>
      <c r="S17" s="129"/>
      <c r="T17" s="94"/>
      <c r="U17" s="94"/>
      <c r="V17" s="95"/>
      <c r="X17" s="174"/>
      <c r="Y17" s="174"/>
      <c r="Z17" s="174"/>
      <c r="AA17" s="174"/>
      <c r="AB17" s="174"/>
    </row>
    <row r="18" spans="1:28" ht="15.75" thickBot="1" x14ac:dyDescent="0.3">
      <c r="O18" s="27"/>
      <c r="P18" s="27"/>
      <c r="Q18" s="27"/>
      <c r="R18" s="27"/>
      <c r="S18" s="27"/>
      <c r="X18" s="174"/>
      <c r="Y18" s="174"/>
      <c r="Z18" s="174"/>
      <c r="AA18" s="174"/>
      <c r="AB18" s="174"/>
    </row>
    <row r="19" spans="1:28" ht="15.75" customHeight="1" thickBot="1" x14ac:dyDescent="0.3">
      <c r="A19" s="152" t="s">
        <v>13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4"/>
      <c r="X19" s="174"/>
      <c r="Y19" s="174"/>
      <c r="Z19" s="174"/>
      <c r="AA19" s="174"/>
      <c r="AB19" s="174"/>
    </row>
    <row r="20" spans="1:28" ht="15.75" thickBot="1" x14ac:dyDescent="0.3">
      <c r="A20" s="155" t="s">
        <v>0</v>
      </c>
      <c r="B20" s="156" t="s">
        <v>1</v>
      </c>
      <c r="C20" s="157" t="s">
        <v>9</v>
      </c>
      <c r="D20" s="158"/>
      <c r="E20" s="159"/>
      <c r="F20" s="150" t="s">
        <v>26</v>
      </c>
      <c r="G20" s="155" t="s">
        <v>10</v>
      </c>
      <c r="H20" s="143" t="s">
        <v>46</v>
      </c>
      <c r="I20" s="143" t="s">
        <v>47</v>
      </c>
      <c r="J20" s="143" t="s">
        <v>44</v>
      </c>
      <c r="K20" s="143" t="s">
        <v>225</v>
      </c>
      <c r="L20" s="143" t="s">
        <v>224</v>
      </c>
      <c r="M20" s="143" t="s">
        <v>223</v>
      </c>
      <c r="N20" s="143" t="s">
        <v>222</v>
      </c>
      <c r="O20" s="182" t="s">
        <v>37</v>
      </c>
      <c r="P20" s="183"/>
      <c r="Q20" s="184"/>
      <c r="R20" s="143" t="s">
        <v>36</v>
      </c>
      <c r="S20" s="189" t="s">
        <v>48</v>
      </c>
      <c r="T20" s="143" t="s">
        <v>42</v>
      </c>
      <c r="U20" s="189" t="s">
        <v>217</v>
      </c>
      <c r="V20" s="189" t="s">
        <v>43</v>
      </c>
      <c r="X20" s="174"/>
      <c r="Y20" s="174"/>
      <c r="Z20" s="174"/>
      <c r="AA20" s="174"/>
      <c r="AB20" s="174"/>
    </row>
    <row r="21" spans="1:28" ht="15.75" thickBot="1" x14ac:dyDescent="0.3">
      <c r="A21" s="155"/>
      <c r="B21" s="156"/>
      <c r="C21" s="2" t="s">
        <v>2</v>
      </c>
      <c r="D21" s="3" t="s">
        <v>3</v>
      </c>
      <c r="E21" s="4" t="s">
        <v>4</v>
      </c>
      <c r="F21" s="151"/>
      <c r="G21" s="155"/>
      <c r="H21" s="144"/>
      <c r="I21" s="144"/>
      <c r="J21" s="144"/>
      <c r="K21" s="144"/>
      <c r="L21" s="144"/>
      <c r="M21" s="144"/>
      <c r="N21" s="144"/>
      <c r="O21" s="44" t="s">
        <v>2</v>
      </c>
      <c r="P21" s="45" t="s">
        <v>3</v>
      </c>
      <c r="Q21" s="52" t="s">
        <v>4</v>
      </c>
      <c r="R21" s="144"/>
      <c r="S21" s="190"/>
      <c r="T21" s="144"/>
      <c r="U21" s="190"/>
      <c r="V21" s="190"/>
      <c r="X21" s="174"/>
      <c r="Y21" s="174"/>
      <c r="Z21" s="174"/>
      <c r="AA21" s="174"/>
      <c r="AB21" s="174"/>
    </row>
    <row r="22" spans="1:28" x14ac:dyDescent="0.25">
      <c r="A22" s="5" t="s">
        <v>14</v>
      </c>
      <c r="B22" s="8">
        <v>3</v>
      </c>
      <c r="C22" s="8">
        <v>79.8</v>
      </c>
      <c r="D22" s="8">
        <v>79.8</v>
      </c>
      <c r="E22" s="8">
        <v>79.8</v>
      </c>
      <c r="F22" s="11">
        <v>0.8</v>
      </c>
      <c r="G22" s="29">
        <v>51</v>
      </c>
      <c r="H22" s="53">
        <v>69</v>
      </c>
      <c r="I22" s="53">
        <v>160</v>
      </c>
      <c r="J22" s="53">
        <v>16</v>
      </c>
      <c r="K22" s="105">
        <f>(400/1.73*Y34)/1000</f>
        <v>0.76327089456174169</v>
      </c>
      <c r="L22" s="53">
        <v>10</v>
      </c>
      <c r="M22" s="53">
        <v>0.5</v>
      </c>
      <c r="N22" s="48" t="s">
        <v>220</v>
      </c>
      <c r="O22" s="109">
        <f>R22*1000/(1.73*400*F22)</f>
        <v>115.15534682080924</v>
      </c>
      <c r="P22" s="110">
        <f>R22*1000/(1.73*400*F22)</f>
        <v>115.15534682080924</v>
      </c>
      <c r="Q22" s="110">
        <f>R22*1000/(1.73*400*F22)</f>
        <v>115.15534682080924</v>
      </c>
      <c r="R22" s="29">
        <f>G22*1.25</f>
        <v>63.75</v>
      </c>
      <c r="S22" s="67">
        <f>0.91*O22/3</f>
        <v>34.930455202312139</v>
      </c>
      <c r="T22" s="130">
        <v>6</v>
      </c>
      <c r="U22" s="130">
        <v>16</v>
      </c>
      <c r="V22" s="135">
        <f>((1.73*S22*2)/400)*(G.C.!I26/1000*0.8)*100</f>
        <v>0.15518343750000002</v>
      </c>
      <c r="X22" s="174"/>
      <c r="Y22" s="174"/>
      <c r="Z22" s="174"/>
      <c r="AA22" s="174"/>
      <c r="AB22" s="174"/>
    </row>
    <row r="23" spans="1:28" x14ac:dyDescent="0.25">
      <c r="A23" s="6" t="s">
        <v>6</v>
      </c>
      <c r="B23" s="9">
        <v>3</v>
      </c>
      <c r="C23" s="9">
        <v>0.6</v>
      </c>
      <c r="D23" s="9">
        <v>0.6</v>
      </c>
      <c r="E23" s="9">
        <v>0.6</v>
      </c>
      <c r="F23" s="12">
        <v>1</v>
      </c>
      <c r="G23" s="30">
        <v>0.42</v>
      </c>
      <c r="H23" s="53">
        <v>0</v>
      </c>
      <c r="I23" s="53">
        <v>60</v>
      </c>
      <c r="J23" s="53">
        <v>6</v>
      </c>
      <c r="K23" s="105">
        <f>(230/2*Y30)/1000</f>
        <v>2.9900253197966404</v>
      </c>
      <c r="L23" s="53">
        <v>4.5</v>
      </c>
      <c r="M23" s="53">
        <v>0</v>
      </c>
      <c r="N23" s="48" t="s">
        <v>221</v>
      </c>
      <c r="O23" s="67">
        <f>R23*1000/(230*F23)</f>
        <v>2.2826086956521738</v>
      </c>
      <c r="P23" s="59">
        <f>R23*1000/(230*F23)</f>
        <v>2.2826086956521738</v>
      </c>
      <c r="Q23" s="59">
        <f>R23*1000/(230*F23)</f>
        <v>2.2826086956521738</v>
      </c>
      <c r="R23" s="48">
        <f>G23*1.25</f>
        <v>0.52500000000000002</v>
      </c>
      <c r="S23" s="67">
        <f>0.91*O23/3</f>
        <v>0.69239130434782614</v>
      </c>
      <c r="T23" s="22">
        <v>0.75</v>
      </c>
      <c r="U23" s="22">
        <v>2.5</v>
      </c>
      <c r="V23" s="135">
        <f>((1.73*S23*2)/400)*(G.C.!D26/1000*0.8)*100</f>
        <v>2.3908825652173921E-2</v>
      </c>
      <c r="X23" s="174"/>
      <c r="Y23" s="174"/>
      <c r="Z23" s="174"/>
      <c r="AA23" s="174"/>
      <c r="AB23" s="174"/>
    </row>
    <row r="24" spans="1:28" ht="15.75" thickBot="1" x14ac:dyDescent="0.3">
      <c r="A24" s="7" t="s">
        <v>33</v>
      </c>
      <c r="B24" s="10">
        <v>1</v>
      </c>
      <c r="C24" s="10">
        <v>10.199999999999999</v>
      </c>
      <c r="D24" s="10">
        <v>10.199999999999999</v>
      </c>
      <c r="E24" s="10">
        <v>10.199999999999999</v>
      </c>
      <c r="F24" s="13">
        <v>0.8</v>
      </c>
      <c r="G24" s="31">
        <v>4.4000000000000004</v>
      </c>
      <c r="H24" s="54">
        <v>6.6</v>
      </c>
      <c r="I24" s="54">
        <v>100</v>
      </c>
      <c r="J24" s="54">
        <v>10</v>
      </c>
      <c r="K24" s="105">
        <f>(400/1.73*Y30)/1000</f>
        <v>6.0116116004958844</v>
      </c>
      <c r="L24" s="54">
        <v>6</v>
      </c>
      <c r="M24" s="54">
        <v>0</v>
      </c>
      <c r="N24" s="36" t="s">
        <v>221</v>
      </c>
      <c r="O24" s="111">
        <f>R24*1000/(1.73*400*F24)</f>
        <v>9.9349710982658959</v>
      </c>
      <c r="P24" s="62">
        <f>R24*1000/(1.73*400*F24)</f>
        <v>9.9349710982658959</v>
      </c>
      <c r="Q24" s="62">
        <f>R24*1000/(1.73*400*F24)</f>
        <v>9.9349710982658959</v>
      </c>
      <c r="R24" s="36">
        <f>G24*1.25</f>
        <v>5.5</v>
      </c>
      <c r="S24" s="67">
        <f t="shared" ref="S24" si="6">0.91*O24/3</f>
        <v>3.0136078998073219</v>
      </c>
      <c r="T24" s="131">
        <v>0.75</v>
      </c>
      <c r="U24" s="131">
        <v>2.5</v>
      </c>
      <c r="V24" s="135">
        <f>((1.73*S24*2)/400)*(G.C.!D26/1000*0.8)*100</f>
        <v>0.10406229166666668</v>
      </c>
      <c r="X24" s="174"/>
      <c r="Y24" s="174"/>
      <c r="Z24" s="174"/>
      <c r="AA24" s="174"/>
      <c r="AB24" s="174"/>
    </row>
    <row r="25" spans="1:28" ht="15.75" thickBot="1" x14ac:dyDescent="0.3">
      <c r="A25" s="136" t="s">
        <v>27</v>
      </c>
      <c r="B25" s="137"/>
      <c r="C25" s="33">
        <f>SUM(C22:C24)</f>
        <v>90.6</v>
      </c>
      <c r="D25" s="33">
        <f t="shared" ref="D25:E25" si="7">SUM(D22:D24)</f>
        <v>90.6</v>
      </c>
      <c r="E25" s="33">
        <f t="shared" si="7"/>
        <v>90.6</v>
      </c>
      <c r="F25" s="47"/>
      <c r="G25" s="49">
        <f>SUM(G22:G24)</f>
        <v>55.82</v>
      </c>
      <c r="H25" s="99"/>
      <c r="I25" s="93"/>
      <c r="J25" s="93"/>
      <c r="K25" s="93"/>
      <c r="L25" s="93"/>
      <c r="M25" s="93"/>
      <c r="N25" s="93"/>
      <c r="O25" s="71">
        <f>SUM(O22:O24)</f>
        <v>127.37292661472731</v>
      </c>
      <c r="P25" s="60">
        <f t="shared" ref="P25:Q25" si="8">SUM(P22:P24)</f>
        <v>127.37292661472731</v>
      </c>
      <c r="Q25" s="61">
        <f t="shared" si="8"/>
        <v>127.37292661472731</v>
      </c>
      <c r="R25" s="41">
        <f>SUM(R22:R24)</f>
        <v>69.775000000000006</v>
      </c>
      <c r="S25" s="129"/>
      <c r="T25" s="94"/>
      <c r="U25" s="94"/>
      <c r="V25" s="95"/>
      <c r="X25" s="174"/>
      <c r="Y25" s="174"/>
      <c r="Z25" s="174"/>
      <c r="AA25" s="174"/>
      <c r="AB25" s="174"/>
    </row>
    <row r="26" spans="1:28" ht="15.75" thickBot="1" x14ac:dyDescent="0.3">
      <c r="O26" s="27"/>
      <c r="P26" s="27"/>
      <c r="Q26" s="27"/>
      <c r="R26" s="27"/>
      <c r="S26" s="27"/>
    </row>
    <row r="27" spans="1:28" ht="15.75" customHeight="1" thickBot="1" x14ac:dyDescent="0.3">
      <c r="A27" s="140" t="s">
        <v>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X27" s="195" t="s">
        <v>226</v>
      </c>
      <c r="Y27" s="195"/>
      <c r="Z27" s="194"/>
      <c r="AA27" s="194"/>
    </row>
    <row r="28" spans="1:28" ht="15.75" thickBot="1" x14ac:dyDescent="0.3">
      <c r="A28" s="143" t="s">
        <v>0</v>
      </c>
      <c r="B28" s="145" t="s">
        <v>1</v>
      </c>
      <c r="C28" s="147" t="s">
        <v>9</v>
      </c>
      <c r="D28" s="148"/>
      <c r="E28" s="149"/>
      <c r="F28" s="150" t="s">
        <v>26</v>
      </c>
      <c r="G28" s="143" t="s">
        <v>10</v>
      </c>
      <c r="H28" s="143" t="s">
        <v>46</v>
      </c>
      <c r="I28" s="143" t="s">
        <v>47</v>
      </c>
      <c r="J28" s="143" t="s">
        <v>44</v>
      </c>
      <c r="K28" s="143" t="s">
        <v>225</v>
      </c>
      <c r="L28" s="143" t="s">
        <v>224</v>
      </c>
      <c r="M28" s="143" t="s">
        <v>223</v>
      </c>
      <c r="N28" s="143" t="s">
        <v>222</v>
      </c>
      <c r="O28" s="182" t="s">
        <v>37</v>
      </c>
      <c r="P28" s="183"/>
      <c r="Q28" s="184"/>
      <c r="R28" s="143" t="s">
        <v>36</v>
      </c>
      <c r="S28" s="189" t="s">
        <v>48</v>
      </c>
      <c r="T28" s="143" t="s">
        <v>42</v>
      </c>
      <c r="U28" s="189" t="s">
        <v>217</v>
      </c>
      <c r="V28" s="189" t="s">
        <v>43</v>
      </c>
      <c r="X28" s="195"/>
      <c r="Y28" s="195"/>
      <c r="Z28" s="194"/>
      <c r="AA28" s="194"/>
    </row>
    <row r="29" spans="1:28" ht="15.75" thickBot="1" x14ac:dyDescent="0.3">
      <c r="A29" s="144"/>
      <c r="B29" s="146"/>
      <c r="C29" s="44" t="s">
        <v>2</v>
      </c>
      <c r="D29" s="45" t="s">
        <v>3</v>
      </c>
      <c r="E29" s="46" t="s">
        <v>4</v>
      </c>
      <c r="F29" s="151"/>
      <c r="G29" s="144"/>
      <c r="H29" s="144"/>
      <c r="I29" s="144"/>
      <c r="J29" s="144"/>
      <c r="K29" s="144"/>
      <c r="L29" s="144"/>
      <c r="M29" s="144"/>
      <c r="N29" s="144"/>
      <c r="O29" s="44" t="s">
        <v>2</v>
      </c>
      <c r="P29" s="45" t="s">
        <v>3</v>
      </c>
      <c r="Q29" s="52" t="s">
        <v>4</v>
      </c>
      <c r="R29" s="144"/>
      <c r="S29" s="190"/>
      <c r="T29" s="144"/>
      <c r="U29" s="190"/>
      <c r="V29" s="190"/>
      <c r="X29" s="193"/>
      <c r="Y29" s="193"/>
      <c r="Z29" s="17"/>
      <c r="AA29" s="17"/>
    </row>
    <row r="30" spans="1:28" x14ac:dyDescent="0.25">
      <c r="A30" s="42" t="s">
        <v>16</v>
      </c>
      <c r="B30" s="43">
        <v>1</v>
      </c>
      <c r="C30" s="43">
        <v>0.85</v>
      </c>
      <c r="D30" s="43"/>
      <c r="E30" s="43"/>
      <c r="F30" s="43">
        <v>0.8</v>
      </c>
      <c r="G30" s="48">
        <v>0.14499999999999999</v>
      </c>
      <c r="H30" s="53">
        <v>3.86</v>
      </c>
      <c r="I30" s="53">
        <v>60</v>
      </c>
      <c r="J30" s="53">
        <v>6</v>
      </c>
      <c r="K30" s="105">
        <f>(230/2*Y30)/1000</f>
        <v>2.9900253197966404</v>
      </c>
      <c r="L30" s="53">
        <v>4.5</v>
      </c>
      <c r="M30" s="53">
        <v>0</v>
      </c>
      <c r="N30" s="53" t="s">
        <v>221</v>
      </c>
      <c r="O30" s="109">
        <f>R30*1000/(230*F30)</f>
        <v>0.98505434782608692</v>
      </c>
      <c r="P30" s="110"/>
      <c r="Q30" s="110"/>
      <c r="R30" s="112">
        <f>G30*1.25</f>
        <v>0.18124999999999999</v>
      </c>
      <c r="S30" s="67">
        <f>0.91*O30</f>
        <v>0.89639945652173914</v>
      </c>
      <c r="T30" s="132">
        <v>0.75</v>
      </c>
      <c r="U30" s="22">
        <v>2.5</v>
      </c>
      <c r="V30" s="135">
        <f>((1.73*S30*2)/400)*(G.C.!D26/1000*0.8)*100</f>
        <v>3.0953390353260876E-2</v>
      </c>
      <c r="X30" s="20" t="s">
        <v>227</v>
      </c>
      <c r="Y30" s="20">
        <f>SQRT((G.C.!D24)^2+(G.C.!D25)^2)</f>
        <v>26.000220172144697</v>
      </c>
      <c r="Z30" s="27"/>
      <c r="AA30" s="27"/>
    </row>
    <row r="31" spans="1:28" x14ac:dyDescent="0.25">
      <c r="A31" s="6" t="s">
        <v>21</v>
      </c>
      <c r="B31" s="9">
        <v>3</v>
      </c>
      <c r="C31" s="9">
        <v>2.8</v>
      </c>
      <c r="D31" s="9"/>
      <c r="E31" s="9"/>
      <c r="F31" s="9">
        <v>1</v>
      </c>
      <c r="G31" s="30">
        <v>0.63</v>
      </c>
      <c r="H31" s="53">
        <v>0</v>
      </c>
      <c r="I31" s="53">
        <v>60</v>
      </c>
      <c r="J31" s="53">
        <v>6</v>
      </c>
      <c r="K31" s="105">
        <f>(230/2*Y30)/1000</f>
        <v>2.9900253197966404</v>
      </c>
      <c r="L31" s="53">
        <v>6</v>
      </c>
      <c r="M31" s="53">
        <v>0</v>
      </c>
      <c r="N31" s="53" t="s">
        <v>221</v>
      </c>
      <c r="O31" s="67">
        <f t="shared" ref="O31:O42" si="9">R31*1000/(230*F31)</f>
        <v>3.4239130434782608</v>
      </c>
      <c r="P31" s="59"/>
      <c r="Q31" s="59"/>
      <c r="R31" s="105">
        <f>G31*1.25</f>
        <v>0.78749999999999998</v>
      </c>
      <c r="S31" s="67">
        <f t="shared" ref="S31:S45" si="10">0.91*O31</f>
        <v>3.1157608695652175</v>
      </c>
      <c r="T31" s="22">
        <v>0.75</v>
      </c>
      <c r="U31" s="131">
        <v>2.5</v>
      </c>
      <c r="V31" s="135">
        <f>((1.73*S31*2)/400)*(G.C.!D26/1000*0.8)*100</f>
        <v>0.10758971543478263</v>
      </c>
      <c r="X31" s="20" t="s">
        <v>228</v>
      </c>
      <c r="Y31" s="20">
        <f>SQRT((G.C.!F24)^2+(G.C.!F25)^2)</f>
        <v>13.300391122068554</v>
      </c>
      <c r="Z31" s="27"/>
      <c r="AA31" s="27"/>
    </row>
    <row r="32" spans="1:28" x14ac:dyDescent="0.25">
      <c r="A32" s="6" t="s">
        <v>17</v>
      </c>
      <c r="B32" s="9">
        <v>1</v>
      </c>
      <c r="C32" s="9"/>
      <c r="D32" s="9">
        <v>1.7</v>
      </c>
      <c r="E32" s="9"/>
      <c r="F32" s="9">
        <v>0.8</v>
      </c>
      <c r="G32" s="30">
        <v>0.28999999999999998</v>
      </c>
      <c r="H32" s="53">
        <v>7.65</v>
      </c>
      <c r="I32" s="53">
        <v>60</v>
      </c>
      <c r="J32" s="53">
        <v>6</v>
      </c>
      <c r="K32" s="105">
        <f>(230/2*Y30)/1000</f>
        <v>2.9900253197966404</v>
      </c>
      <c r="L32" s="53">
        <v>4.5</v>
      </c>
      <c r="M32" s="53">
        <v>0</v>
      </c>
      <c r="N32" s="53" t="s">
        <v>221</v>
      </c>
      <c r="O32" s="67"/>
      <c r="P32" s="59">
        <f t="shared" ref="P32:P44" si="11">R32*1000/(230*F32)</f>
        <v>1.9701086956521738</v>
      </c>
      <c r="Q32" s="59"/>
      <c r="R32" s="104">
        <f>G32*1.25</f>
        <v>0.36249999999999999</v>
      </c>
      <c r="S32" s="67">
        <f>0.91*P32</f>
        <v>1.7927989130434783</v>
      </c>
      <c r="T32" s="22">
        <v>0.75</v>
      </c>
      <c r="U32" s="22">
        <v>2.5</v>
      </c>
      <c r="V32" s="135">
        <f>((1.73*S32*2)/400)*(G.C.!D26/1000*0.8)*100</f>
        <v>6.1906780706521752E-2</v>
      </c>
      <c r="X32" s="20" t="s">
        <v>229</v>
      </c>
      <c r="Y32" s="20">
        <f>SQRT((G.C.!G24)^2+(G.C.!G25)^2)</f>
        <v>7.980601731699184</v>
      </c>
      <c r="Z32" s="27"/>
      <c r="AA32" s="27"/>
    </row>
    <row r="33" spans="1:28" x14ac:dyDescent="0.25">
      <c r="A33" s="6" t="s">
        <v>21</v>
      </c>
      <c r="B33" s="9">
        <v>3</v>
      </c>
      <c r="C33" s="9"/>
      <c r="D33" s="9">
        <v>3.4</v>
      </c>
      <c r="E33" s="9"/>
      <c r="F33" s="9">
        <v>1</v>
      </c>
      <c r="G33" s="30">
        <v>0.78</v>
      </c>
      <c r="H33" s="53">
        <v>0</v>
      </c>
      <c r="I33" s="53">
        <v>60</v>
      </c>
      <c r="J33" s="53">
        <v>6</v>
      </c>
      <c r="K33" s="105">
        <f>(230/2*Y30)/1000</f>
        <v>2.9900253197966404</v>
      </c>
      <c r="L33" s="53">
        <v>6</v>
      </c>
      <c r="M33" s="53">
        <v>0</v>
      </c>
      <c r="N33" s="53" t="s">
        <v>221</v>
      </c>
      <c r="O33" s="67"/>
      <c r="P33" s="59">
        <f t="shared" si="11"/>
        <v>4.2391304347826093</v>
      </c>
      <c r="Q33" s="59"/>
      <c r="R33" s="104">
        <f t="shared" ref="R33:R45" si="12">G33*1.25</f>
        <v>0.97500000000000009</v>
      </c>
      <c r="S33" s="67">
        <f>0.91*P33</f>
        <v>3.8576086956521745</v>
      </c>
      <c r="T33" s="22">
        <v>0.75</v>
      </c>
      <c r="U33" s="131">
        <v>2.5</v>
      </c>
      <c r="V33" s="135">
        <f>((1.73*S33*2)/400)*(G.C.!D26/1000*0.8)*100</f>
        <v>0.13320631434782612</v>
      </c>
      <c r="X33" s="20" t="s">
        <v>230</v>
      </c>
      <c r="Y33" s="20">
        <f>SQRT((G.C.!H24)^2+(G.C.!H25)^2)</f>
        <v>4.9508548756755131</v>
      </c>
      <c r="Z33" s="27"/>
      <c r="AA33" s="27"/>
    </row>
    <row r="34" spans="1:28" x14ac:dyDescent="0.25">
      <c r="A34" s="16" t="s">
        <v>16</v>
      </c>
      <c r="B34" s="9">
        <v>1</v>
      </c>
      <c r="C34" s="9"/>
      <c r="D34" s="9"/>
      <c r="E34" s="9">
        <v>0.85</v>
      </c>
      <c r="F34" s="9">
        <v>0.8</v>
      </c>
      <c r="G34" s="30">
        <v>0.14499999999999999</v>
      </c>
      <c r="H34" s="53">
        <v>3.86</v>
      </c>
      <c r="I34" s="53">
        <v>60</v>
      </c>
      <c r="J34" s="53">
        <v>6</v>
      </c>
      <c r="K34" s="105">
        <f>(230/2*Y30)/1000</f>
        <v>2.9900253197966404</v>
      </c>
      <c r="L34" s="53">
        <v>4.5</v>
      </c>
      <c r="M34" s="53">
        <v>0</v>
      </c>
      <c r="N34" s="53" t="s">
        <v>221</v>
      </c>
      <c r="O34" s="67"/>
      <c r="P34" s="59"/>
      <c r="Q34" s="59">
        <f t="shared" ref="Q34:Q40" si="13">R34*1000/(230*F34)</f>
        <v>0.98505434782608692</v>
      </c>
      <c r="R34" s="104">
        <f t="shared" si="12"/>
        <v>0.18124999999999999</v>
      </c>
      <c r="S34" s="67">
        <f>0.91*Q34</f>
        <v>0.89639945652173914</v>
      </c>
      <c r="T34" s="22">
        <v>0.75</v>
      </c>
      <c r="U34" s="22">
        <v>2.5</v>
      </c>
      <c r="V34" s="135">
        <f>((1.73*S34*2)/400)*(G.C.!D26/1000*0.8)*100</f>
        <v>3.0953390353260876E-2</v>
      </c>
      <c r="X34" s="20" t="s">
        <v>231</v>
      </c>
      <c r="Y34" s="20">
        <f>SQRT((G.C.!I24)^2+(G.C.!I25)^2)</f>
        <v>3.3011466189795327</v>
      </c>
      <c r="Z34" s="27"/>
      <c r="AA34" s="27"/>
    </row>
    <row r="35" spans="1:28" x14ac:dyDescent="0.25">
      <c r="A35" s="6" t="s">
        <v>21</v>
      </c>
      <c r="B35" s="9">
        <v>3</v>
      </c>
      <c r="C35" s="9"/>
      <c r="D35" s="9"/>
      <c r="E35" s="9">
        <v>2.8</v>
      </c>
      <c r="F35" s="9">
        <v>1</v>
      </c>
      <c r="G35" s="30">
        <v>0.63</v>
      </c>
      <c r="H35" s="53">
        <v>0</v>
      </c>
      <c r="I35" s="53">
        <v>60</v>
      </c>
      <c r="J35" s="53">
        <v>6</v>
      </c>
      <c r="K35" s="105">
        <f>(230/2*Y30)/1000</f>
        <v>2.9900253197966404</v>
      </c>
      <c r="L35" s="53">
        <v>6</v>
      </c>
      <c r="M35" s="53">
        <v>0</v>
      </c>
      <c r="N35" s="53" t="s">
        <v>221</v>
      </c>
      <c r="O35" s="67"/>
      <c r="P35" s="59"/>
      <c r="Q35" s="59">
        <f t="shared" si="13"/>
        <v>3.4239130434782608</v>
      </c>
      <c r="R35" s="104">
        <f t="shared" si="12"/>
        <v>0.78749999999999998</v>
      </c>
      <c r="S35" s="67">
        <f>0.91*Q35</f>
        <v>3.1157608695652175</v>
      </c>
      <c r="T35" s="22">
        <v>0.75</v>
      </c>
      <c r="U35" s="131">
        <v>2.5</v>
      </c>
      <c r="V35" s="135">
        <f>((1.73*S35*2)/400)*(G.C.!D26/1000*0.8)*100</f>
        <v>0.10758971543478263</v>
      </c>
      <c r="X35" s="20" t="s">
        <v>232</v>
      </c>
      <c r="Y35" s="20">
        <f>SQRT((G.C.!J24)^2+(G.C.!J25)^2)</f>
        <v>1.9118904257305125</v>
      </c>
      <c r="Z35" s="27"/>
      <c r="AA35" s="27"/>
    </row>
    <row r="36" spans="1:28" x14ac:dyDescent="0.25">
      <c r="A36" s="6" t="s">
        <v>17</v>
      </c>
      <c r="B36" s="9">
        <v>1</v>
      </c>
      <c r="C36" s="9">
        <v>1.7</v>
      </c>
      <c r="D36" s="9"/>
      <c r="E36" s="9"/>
      <c r="F36" s="9">
        <v>0.8</v>
      </c>
      <c r="G36" s="30">
        <v>0.28999999999999998</v>
      </c>
      <c r="H36" s="53">
        <v>7.65</v>
      </c>
      <c r="I36" s="53">
        <v>60</v>
      </c>
      <c r="J36" s="53">
        <v>6</v>
      </c>
      <c r="K36" s="105">
        <f>(230/2*Y30)/1000</f>
        <v>2.9900253197966404</v>
      </c>
      <c r="L36" s="53">
        <v>4.5</v>
      </c>
      <c r="M36" s="53">
        <v>0</v>
      </c>
      <c r="N36" s="53" t="s">
        <v>221</v>
      </c>
      <c r="O36" s="67">
        <f t="shared" si="9"/>
        <v>1.9701086956521738</v>
      </c>
      <c r="P36" s="59"/>
      <c r="Q36" s="59"/>
      <c r="R36" s="104">
        <f t="shared" si="12"/>
        <v>0.36249999999999999</v>
      </c>
      <c r="S36" s="67">
        <f t="shared" si="10"/>
        <v>1.7927989130434783</v>
      </c>
      <c r="T36" s="22">
        <v>0.75</v>
      </c>
      <c r="U36" s="22">
        <v>2.5</v>
      </c>
      <c r="V36" s="135">
        <f>((1.73*S36*2)/400)*(G.C.!D26/1000*0.8)*100</f>
        <v>6.1906780706521752E-2</v>
      </c>
    </row>
    <row r="37" spans="1:28" x14ac:dyDescent="0.25">
      <c r="A37" s="6" t="s">
        <v>21</v>
      </c>
      <c r="B37" s="9">
        <v>3</v>
      </c>
      <c r="C37" s="9">
        <v>3.4</v>
      </c>
      <c r="D37" s="9"/>
      <c r="E37" s="9"/>
      <c r="F37" s="9">
        <v>1</v>
      </c>
      <c r="G37" s="30">
        <v>0.78</v>
      </c>
      <c r="H37" s="53">
        <v>0</v>
      </c>
      <c r="I37" s="53">
        <v>60</v>
      </c>
      <c r="J37" s="53">
        <v>6</v>
      </c>
      <c r="K37" s="105">
        <f>(230/2*Y30)/1000</f>
        <v>2.9900253197966404</v>
      </c>
      <c r="L37" s="53">
        <v>6</v>
      </c>
      <c r="M37" s="53">
        <v>0</v>
      </c>
      <c r="N37" s="53" t="s">
        <v>221</v>
      </c>
      <c r="O37" s="67">
        <f t="shared" si="9"/>
        <v>4.2391304347826093</v>
      </c>
      <c r="P37" s="59"/>
      <c r="Q37" s="59"/>
      <c r="R37" s="104">
        <f t="shared" si="12"/>
        <v>0.97500000000000009</v>
      </c>
      <c r="S37" s="67">
        <f t="shared" si="10"/>
        <v>3.8576086956521745</v>
      </c>
      <c r="T37" s="22">
        <v>0.75</v>
      </c>
      <c r="U37" s="131">
        <v>2.5</v>
      </c>
      <c r="V37" s="135">
        <f>((1.73*S37*2)/400)*(G.C.!D26/1000*0.8)*100</f>
        <v>0.13320631434782612</v>
      </c>
      <c r="X37" s="193" t="s">
        <v>215</v>
      </c>
      <c r="Y37" s="193"/>
      <c r="Z37" s="193"/>
      <c r="AA37" s="193"/>
      <c r="AB37" s="193"/>
    </row>
    <row r="38" spans="1:28" x14ac:dyDescent="0.25">
      <c r="A38" s="16" t="s">
        <v>18</v>
      </c>
      <c r="B38" s="9">
        <v>1</v>
      </c>
      <c r="C38" s="9"/>
      <c r="D38" s="9">
        <v>1.7</v>
      </c>
      <c r="E38" s="9"/>
      <c r="F38" s="9">
        <v>0.8</v>
      </c>
      <c r="G38" s="30">
        <v>0.28999999999999998</v>
      </c>
      <c r="H38" s="53">
        <v>7.65</v>
      </c>
      <c r="I38" s="53">
        <v>60</v>
      </c>
      <c r="J38" s="53">
        <v>6</v>
      </c>
      <c r="K38" s="105">
        <f>(230/2*Y30)/1000</f>
        <v>2.9900253197966404</v>
      </c>
      <c r="L38" s="53">
        <v>4.5</v>
      </c>
      <c r="M38" s="53">
        <v>0</v>
      </c>
      <c r="N38" s="53" t="s">
        <v>221</v>
      </c>
      <c r="O38" s="67"/>
      <c r="P38" s="59">
        <f t="shared" si="11"/>
        <v>1.9701086956521738</v>
      </c>
      <c r="Q38" s="59"/>
      <c r="R38" s="104">
        <f t="shared" si="12"/>
        <v>0.36249999999999999</v>
      </c>
      <c r="S38" s="67">
        <f>0.91*P38</f>
        <v>1.7927989130434783</v>
      </c>
      <c r="T38" s="22">
        <v>0.75</v>
      </c>
      <c r="U38" s="22">
        <v>2.5</v>
      </c>
      <c r="V38" s="135">
        <f>((1.73*S38*2)/400)*(G.C.!D26/1000*0.8)*100</f>
        <v>6.1906780706521752E-2</v>
      </c>
      <c r="X38" s="193" t="s">
        <v>216</v>
      </c>
      <c r="Y38" s="193"/>
      <c r="Z38" s="193"/>
      <c r="AA38" s="193"/>
      <c r="AB38" s="193"/>
    </row>
    <row r="39" spans="1:28" x14ac:dyDescent="0.25">
      <c r="A39" s="6" t="s">
        <v>21</v>
      </c>
      <c r="B39" s="9">
        <v>3</v>
      </c>
      <c r="C39" s="9"/>
      <c r="D39" s="9">
        <v>4.2</v>
      </c>
      <c r="E39" s="9"/>
      <c r="F39" s="9">
        <v>1</v>
      </c>
      <c r="G39" s="30">
        <v>0.96</v>
      </c>
      <c r="H39" s="53">
        <v>0</v>
      </c>
      <c r="I39" s="53">
        <v>60</v>
      </c>
      <c r="J39" s="53">
        <v>6</v>
      </c>
      <c r="K39" s="105">
        <f>(230/2*Y30)/1000</f>
        <v>2.9900253197966404</v>
      </c>
      <c r="L39" s="53">
        <v>6</v>
      </c>
      <c r="M39" s="53">
        <v>0</v>
      </c>
      <c r="N39" s="53" t="s">
        <v>221</v>
      </c>
      <c r="O39" s="67"/>
      <c r="P39" s="59">
        <f t="shared" si="11"/>
        <v>5.2173913043478262</v>
      </c>
      <c r="Q39" s="59"/>
      <c r="R39" s="104">
        <f t="shared" si="12"/>
        <v>1.2</v>
      </c>
      <c r="S39" s="67">
        <f>0.91*P39</f>
        <v>4.7478260869565219</v>
      </c>
      <c r="T39" s="22">
        <v>0.75</v>
      </c>
      <c r="U39" s="131">
        <v>2.5</v>
      </c>
      <c r="V39" s="135">
        <f>((1.73*S39*2)/400)*(G.C.!D26/1000*0.8)*100</f>
        <v>0.16394623304347827</v>
      </c>
      <c r="X39" s="193" t="s">
        <v>218</v>
      </c>
      <c r="Y39" s="193"/>
      <c r="Z39" s="193"/>
      <c r="AA39" s="193"/>
      <c r="AB39" s="193"/>
    </row>
    <row r="40" spans="1:28" x14ac:dyDescent="0.25">
      <c r="A40" s="16" t="s">
        <v>19</v>
      </c>
      <c r="B40" s="9">
        <v>1</v>
      </c>
      <c r="C40" s="9"/>
      <c r="D40" s="9"/>
      <c r="E40" s="9">
        <v>1.7</v>
      </c>
      <c r="F40" s="9">
        <v>0.8</v>
      </c>
      <c r="G40" s="30">
        <v>0.28999999999999998</v>
      </c>
      <c r="H40" s="53">
        <v>7.65</v>
      </c>
      <c r="I40" s="53">
        <v>60</v>
      </c>
      <c r="J40" s="53">
        <v>6</v>
      </c>
      <c r="K40" s="105">
        <f>(230/2*Y30)/1000</f>
        <v>2.9900253197966404</v>
      </c>
      <c r="L40" s="53">
        <v>4.5</v>
      </c>
      <c r="M40" s="53">
        <v>0</v>
      </c>
      <c r="N40" s="53" t="s">
        <v>221</v>
      </c>
      <c r="O40" s="67"/>
      <c r="P40" s="59"/>
      <c r="Q40" s="59">
        <f t="shared" si="13"/>
        <v>1.9701086956521738</v>
      </c>
      <c r="R40" s="104">
        <f t="shared" si="12"/>
        <v>0.36249999999999999</v>
      </c>
      <c r="S40" s="67">
        <f>0.91*Q40</f>
        <v>1.7927989130434783</v>
      </c>
      <c r="T40" s="22">
        <v>0.75</v>
      </c>
      <c r="U40" s="22">
        <v>2.5</v>
      </c>
      <c r="V40" s="135">
        <f>((1.73*S40*2)/400)*(G.C.!D26/1000*0.8)*100</f>
        <v>6.1906780706521752E-2</v>
      </c>
    </row>
    <row r="41" spans="1:28" x14ac:dyDescent="0.25">
      <c r="A41" s="16" t="s">
        <v>20</v>
      </c>
      <c r="B41" s="9">
        <v>1</v>
      </c>
      <c r="C41" s="9">
        <v>4.4000000000000004</v>
      </c>
      <c r="D41" s="9">
        <v>4.4000000000000004</v>
      </c>
      <c r="E41" s="9">
        <v>4.4000000000000004</v>
      </c>
      <c r="F41" s="9">
        <v>1</v>
      </c>
      <c r="G41" s="30">
        <v>3.6</v>
      </c>
      <c r="H41" s="53">
        <v>0</v>
      </c>
      <c r="I41" s="53">
        <v>100</v>
      </c>
      <c r="J41" s="53">
        <v>10</v>
      </c>
      <c r="K41" s="105">
        <f>(400/1.73*Y31)/1000</f>
        <v>3.0752349415187408</v>
      </c>
      <c r="L41" s="53">
        <v>6</v>
      </c>
      <c r="M41" s="53">
        <v>0</v>
      </c>
      <c r="N41" s="53" t="s">
        <v>221</v>
      </c>
      <c r="O41" s="67">
        <f>R41*1000/(1.73*400*F41)</f>
        <v>6.502890173410405</v>
      </c>
      <c r="P41" s="59">
        <f>R41*1000/(1.73*400*F41)</f>
        <v>6.502890173410405</v>
      </c>
      <c r="Q41" s="59">
        <f>R41*1000/(1.73*400*F41)</f>
        <v>6.502890173410405</v>
      </c>
      <c r="R41" s="104">
        <f t="shared" si="12"/>
        <v>4.5</v>
      </c>
      <c r="S41" s="67">
        <f>0.91*Q41</f>
        <v>5.9176300578034686</v>
      </c>
      <c r="T41" s="82">
        <v>1.5</v>
      </c>
      <c r="U41" s="131">
        <v>2.5</v>
      </c>
      <c r="V41" s="135">
        <f>((1.73*S41*2)/400)*(G.C.!F26/1000*0.8)*100</f>
        <v>0.10483200000000001</v>
      </c>
    </row>
    <row r="42" spans="1:28" x14ac:dyDescent="0.25">
      <c r="A42" s="16" t="s">
        <v>19</v>
      </c>
      <c r="B42" s="9">
        <v>1</v>
      </c>
      <c r="C42" s="9">
        <v>1.7</v>
      </c>
      <c r="D42" s="9"/>
      <c r="E42" s="9"/>
      <c r="F42" s="9">
        <v>0.8</v>
      </c>
      <c r="G42" s="30">
        <v>0.28999999999999998</v>
      </c>
      <c r="H42" s="53">
        <v>7.65</v>
      </c>
      <c r="I42" s="53">
        <v>60</v>
      </c>
      <c r="J42" s="53">
        <v>6</v>
      </c>
      <c r="K42" s="105">
        <f>(230/2*Y30)/1000</f>
        <v>2.9900253197966404</v>
      </c>
      <c r="L42" s="53">
        <v>4.5</v>
      </c>
      <c r="M42" s="53">
        <v>0</v>
      </c>
      <c r="N42" s="53" t="s">
        <v>221</v>
      </c>
      <c r="O42" s="67">
        <f t="shared" si="9"/>
        <v>1.9701086956521738</v>
      </c>
      <c r="P42" s="59"/>
      <c r="Q42" s="59"/>
      <c r="R42" s="104">
        <f t="shared" si="12"/>
        <v>0.36249999999999999</v>
      </c>
      <c r="S42" s="67">
        <f t="shared" si="10"/>
        <v>1.7927989130434783</v>
      </c>
      <c r="T42" s="82">
        <v>0.75</v>
      </c>
      <c r="U42" s="22">
        <v>2.5</v>
      </c>
      <c r="V42" s="135">
        <f>((1.73*S42*2)/400)*(G.C.!D26/1000*0.8)*100</f>
        <v>6.1906780706521752E-2</v>
      </c>
    </row>
    <row r="43" spans="1:28" x14ac:dyDescent="0.25">
      <c r="A43" s="16" t="s">
        <v>20</v>
      </c>
      <c r="B43" s="9">
        <v>1</v>
      </c>
      <c r="C43" s="9">
        <v>4.4000000000000004</v>
      </c>
      <c r="D43" s="9">
        <v>4.4000000000000004</v>
      </c>
      <c r="E43" s="9">
        <v>4.4000000000000004</v>
      </c>
      <c r="F43" s="9">
        <v>1</v>
      </c>
      <c r="G43" s="30">
        <v>3.6</v>
      </c>
      <c r="H43" s="53">
        <v>0</v>
      </c>
      <c r="I43" s="53">
        <v>100</v>
      </c>
      <c r="J43" s="53">
        <v>10</v>
      </c>
      <c r="K43" s="105">
        <f>(400/1.73*Y31)/1000</f>
        <v>3.0752349415187408</v>
      </c>
      <c r="L43" s="53">
        <v>6</v>
      </c>
      <c r="M43" s="53">
        <v>0</v>
      </c>
      <c r="N43" s="53" t="s">
        <v>221</v>
      </c>
      <c r="O43" s="67">
        <f>R43*1000/(1.73*400*F43)</f>
        <v>6.502890173410405</v>
      </c>
      <c r="P43" s="59">
        <f>R43*1000/(1.73*400*F43)</f>
        <v>6.502890173410405</v>
      </c>
      <c r="Q43" s="59">
        <f>R43*1000/(1.73*400*F43)</f>
        <v>6.502890173410405</v>
      </c>
      <c r="R43" s="104">
        <f t="shared" si="12"/>
        <v>4.5</v>
      </c>
      <c r="S43" s="67">
        <f t="shared" si="10"/>
        <v>5.9176300578034686</v>
      </c>
      <c r="T43" s="82">
        <v>1.5</v>
      </c>
      <c r="U43" s="131">
        <v>2.5</v>
      </c>
      <c r="V43" s="135">
        <f>((1.73*S43*2)/400)*(G.C.!F26/1000*0.8)*100</f>
        <v>0.10483200000000001</v>
      </c>
    </row>
    <row r="44" spans="1:28" x14ac:dyDescent="0.25">
      <c r="A44" s="16" t="s">
        <v>22</v>
      </c>
      <c r="B44" s="9">
        <v>1</v>
      </c>
      <c r="C44" s="9"/>
      <c r="D44" s="9">
        <v>2.5499999999999998</v>
      </c>
      <c r="E44" s="9"/>
      <c r="F44" s="9">
        <v>0.8</v>
      </c>
      <c r="G44" s="30">
        <v>0.435</v>
      </c>
      <c r="H44" s="53">
        <v>7.65</v>
      </c>
      <c r="I44" s="53">
        <v>60</v>
      </c>
      <c r="J44" s="53">
        <v>6</v>
      </c>
      <c r="K44" s="105">
        <f>(230/2*Y30)/1000</f>
        <v>2.9900253197966404</v>
      </c>
      <c r="L44" s="53">
        <v>4.5</v>
      </c>
      <c r="M44" s="53">
        <v>0</v>
      </c>
      <c r="N44" s="53" t="s">
        <v>221</v>
      </c>
      <c r="O44" s="67"/>
      <c r="P44" s="59">
        <f t="shared" si="11"/>
        <v>2.9551630434782608</v>
      </c>
      <c r="Q44" s="59"/>
      <c r="R44" s="104">
        <f t="shared" si="12"/>
        <v>0.54374999999999996</v>
      </c>
      <c r="S44" s="67">
        <f>0.91*P44</f>
        <v>2.6891983695652173</v>
      </c>
      <c r="T44" s="82">
        <v>0.75</v>
      </c>
      <c r="U44" s="22">
        <v>2.5</v>
      </c>
      <c r="V44" s="135">
        <f>((1.73*S44*2)/400)*(G.C.!D26/1000*0.8)*100</f>
        <v>9.2860171059782615E-2</v>
      </c>
    </row>
    <row r="45" spans="1:28" ht="15.75" thickBot="1" x14ac:dyDescent="0.3">
      <c r="A45" s="106" t="s">
        <v>20</v>
      </c>
      <c r="B45" s="10">
        <v>1</v>
      </c>
      <c r="C45" s="10">
        <v>8.1999999999999993</v>
      </c>
      <c r="D45" s="10">
        <v>8.1999999999999993</v>
      </c>
      <c r="E45" s="10">
        <v>8.1999999999999993</v>
      </c>
      <c r="F45" s="10">
        <v>1</v>
      </c>
      <c r="G45" s="31">
        <v>5.64</v>
      </c>
      <c r="H45" s="107">
        <v>0</v>
      </c>
      <c r="I45" s="53">
        <v>100</v>
      </c>
      <c r="J45" s="53">
        <v>10</v>
      </c>
      <c r="K45" s="105">
        <f>(400/1.73*Y31)/1000</f>
        <v>3.0752349415187408</v>
      </c>
      <c r="L45" s="107">
        <v>6</v>
      </c>
      <c r="M45" s="53">
        <v>0</v>
      </c>
      <c r="N45" s="53" t="s">
        <v>221</v>
      </c>
      <c r="O45" s="68">
        <f>R45*1000/(1.73*400*F45)</f>
        <v>10.187861271676301</v>
      </c>
      <c r="P45" s="69">
        <f>R45*1000/(1.73*400*F45)</f>
        <v>10.187861271676301</v>
      </c>
      <c r="Q45" s="69">
        <f>R45*1000/(1.73*400*F45)</f>
        <v>10.187861271676301</v>
      </c>
      <c r="R45" s="108">
        <f t="shared" si="12"/>
        <v>7.05</v>
      </c>
      <c r="S45" s="67">
        <f t="shared" si="10"/>
        <v>9.2709537572254348</v>
      </c>
      <c r="T45" s="133">
        <v>1.5</v>
      </c>
      <c r="U45" s="131">
        <v>2.5</v>
      </c>
      <c r="V45" s="135">
        <f>((1.73*S45*2)/400)*(G.C.!F26/1000*0.8)*100</f>
        <v>0.16423680000000004</v>
      </c>
    </row>
    <row r="46" spans="1:28" ht="15.75" thickBot="1" x14ac:dyDescent="0.3">
      <c r="A46" s="138" t="s">
        <v>27</v>
      </c>
      <c r="B46" s="139"/>
      <c r="C46" s="39">
        <f>SUM(C30:C45)</f>
        <v>27.45</v>
      </c>
      <c r="D46" s="39">
        <f t="shared" ref="D46:E46" si="14">SUM(D30:D45)</f>
        <v>30.55</v>
      </c>
      <c r="E46" s="39">
        <f t="shared" si="14"/>
        <v>22.35</v>
      </c>
      <c r="F46" s="40"/>
      <c r="G46" s="41">
        <f>SUM(G30:G45)</f>
        <v>18.794999999999998</v>
      </c>
      <c r="H46" s="93"/>
      <c r="I46" s="93"/>
      <c r="J46" s="93"/>
      <c r="K46" s="93"/>
      <c r="L46" s="93"/>
      <c r="M46" s="93"/>
      <c r="N46" s="93"/>
      <c r="O46" s="71">
        <f>SUM(O30:O45)</f>
        <v>35.781956835888423</v>
      </c>
      <c r="P46" s="60">
        <f t="shared" ref="P46:Q46" si="15">SUM(P30:P45)</f>
        <v>39.545543792410157</v>
      </c>
      <c r="Q46" s="60">
        <f t="shared" si="15"/>
        <v>29.572717705453631</v>
      </c>
      <c r="R46" s="93">
        <f>SUM(R30:R45)</f>
        <v>23.493750000000002</v>
      </c>
      <c r="S46" s="129"/>
      <c r="T46" s="94"/>
      <c r="U46" s="94"/>
      <c r="V46" s="95"/>
    </row>
    <row r="47" spans="1:28" ht="15.75" thickBot="1" x14ac:dyDescent="0.3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28" ht="15.75" thickBot="1" x14ac:dyDescent="0.3">
      <c r="A48" s="140" t="s">
        <v>31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2"/>
    </row>
    <row r="49" spans="1:28" ht="15.75" thickBot="1" x14ac:dyDescent="0.3">
      <c r="A49" s="143" t="s">
        <v>0</v>
      </c>
      <c r="B49" s="145" t="s">
        <v>1</v>
      </c>
      <c r="C49" s="147" t="s">
        <v>9</v>
      </c>
      <c r="D49" s="148"/>
      <c r="E49" s="149"/>
      <c r="F49" s="150" t="s">
        <v>26</v>
      </c>
      <c r="G49" s="143" t="s">
        <v>10</v>
      </c>
      <c r="H49" s="143" t="s">
        <v>46</v>
      </c>
      <c r="I49" s="143" t="s">
        <v>47</v>
      </c>
      <c r="J49" s="143" t="s">
        <v>44</v>
      </c>
      <c r="K49" s="143" t="s">
        <v>225</v>
      </c>
      <c r="L49" s="143" t="s">
        <v>224</v>
      </c>
      <c r="M49" s="143" t="s">
        <v>223</v>
      </c>
      <c r="N49" s="143" t="s">
        <v>222</v>
      </c>
      <c r="O49" s="182" t="s">
        <v>37</v>
      </c>
      <c r="P49" s="183"/>
      <c r="Q49" s="184"/>
      <c r="R49" s="143" t="s">
        <v>36</v>
      </c>
      <c r="S49" s="189" t="s">
        <v>48</v>
      </c>
      <c r="T49" s="143" t="s">
        <v>42</v>
      </c>
      <c r="U49" s="189" t="s">
        <v>217</v>
      </c>
      <c r="V49" s="189" t="s">
        <v>43</v>
      </c>
    </row>
    <row r="50" spans="1:28" ht="15.75" thickBot="1" x14ac:dyDescent="0.3">
      <c r="A50" s="144"/>
      <c r="B50" s="146"/>
      <c r="C50" s="44" t="s">
        <v>2</v>
      </c>
      <c r="D50" s="45" t="s">
        <v>3</v>
      </c>
      <c r="E50" s="46" t="s">
        <v>4</v>
      </c>
      <c r="F50" s="151"/>
      <c r="G50" s="144"/>
      <c r="H50" s="144"/>
      <c r="I50" s="144"/>
      <c r="J50" s="144"/>
      <c r="K50" s="144"/>
      <c r="L50" s="144"/>
      <c r="M50" s="144"/>
      <c r="N50" s="144"/>
      <c r="O50" s="44" t="s">
        <v>2</v>
      </c>
      <c r="P50" s="45" t="s">
        <v>3</v>
      </c>
      <c r="Q50" s="52" t="s">
        <v>4</v>
      </c>
      <c r="R50" s="144"/>
      <c r="S50" s="190"/>
      <c r="T50" s="144"/>
      <c r="U50" s="190"/>
      <c r="V50" s="190"/>
    </row>
    <row r="51" spans="1:28" x14ac:dyDescent="0.25">
      <c r="A51" s="42" t="s">
        <v>34</v>
      </c>
      <c r="B51" s="43">
        <v>1</v>
      </c>
      <c r="C51" s="43"/>
      <c r="D51" s="43"/>
      <c r="E51" s="43">
        <v>1.7</v>
      </c>
      <c r="F51" s="43">
        <v>0.8</v>
      </c>
      <c r="G51" s="48">
        <v>0.28999999999999998</v>
      </c>
      <c r="H51" s="53">
        <v>7.65</v>
      </c>
      <c r="I51" s="53">
        <v>60</v>
      </c>
      <c r="J51" s="53">
        <v>6</v>
      </c>
      <c r="K51" s="105">
        <f>(230/2*Y30)/1000</f>
        <v>2.9900253197966404</v>
      </c>
      <c r="L51" s="53">
        <v>4.5</v>
      </c>
      <c r="M51" s="53">
        <v>0</v>
      </c>
      <c r="N51" s="53" t="s">
        <v>221</v>
      </c>
      <c r="O51" s="109"/>
      <c r="P51" s="110"/>
      <c r="Q51" s="110">
        <f>R51*1000/(230*F51)</f>
        <v>1.9701086956521738</v>
      </c>
      <c r="R51" s="112">
        <f>G51*1.25</f>
        <v>0.36249999999999999</v>
      </c>
      <c r="S51" s="67">
        <f>0.91*Q51</f>
        <v>1.7927989130434783</v>
      </c>
      <c r="T51" s="134">
        <v>0.75</v>
      </c>
      <c r="U51" s="22">
        <v>2.5</v>
      </c>
      <c r="V51" s="135">
        <f>((1.73*S51*2)/400)*(G.C.!D26/1000*0.8)*100</f>
        <v>6.1906780706521752E-2</v>
      </c>
    </row>
    <row r="52" spans="1:28" x14ac:dyDescent="0.25">
      <c r="A52" s="6" t="s">
        <v>21</v>
      </c>
      <c r="B52" s="9">
        <v>1</v>
      </c>
      <c r="C52" s="9"/>
      <c r="D52" s="9"/>
      <c r="E52" s="9">
        <v>5.8</v>
      </c>
      <c r="F52" s="9">
        <v>1</v>
      </c>
      <c r="G52" s="30">
        <v>1.32</v>
      </c>
      <c r="H52" s="53">
        <v>0</v>
      </c>
      <c r="I52" s="53">
        <v>60</v>
      </c>
      <c r="J52" s="53">
        <v>6</v>
      </c>
      <c r="K52" s="105">
        <f>(230/2*Y30)/1000</f>
        <v>2.9900253197966404</v>
      </c>
      <c r="L52" s="53">
        <v>6</v>
      </c>
      <c r="M52" s="53">
        <v>0</v>
      </c>
      <c r="N52" s="53" t="s">
        <v>221</v>
      </c>
      <c r="O52" s="67"/>
      <c r="P52" s="59"/>
      <c r="Q52" s="59">
        <f t="shared" ref="Q52:Q57" si="16">R52*1000/(230*F52)</f>
        <v>7.1739130434782616</v>
      </c>
      <c r="R52" s="105">
        <f>G52*1.25</f>
        <v>1.6500000000000001</v>
      </c>
      <c r="S52" s="67">
        <f>0.91*Q52</f>
        <v>6.5282608695652184</v>
      </c>
      <c r="T52" s="82">
        <v>1.5</v>
      </c>
      <c r="U52" s="131">
        <v>2.5</v>
      </c>
      <c r="V52" s="135">
        <f>((1.73*S52*2)/400)*(G.C.!F26/1000*0.8)*100</f>
        <v>0.11564944695652178</v>
      </c>
      <c r="X52" s="174" t="s">
        <v>219</v>
      </c>
      <c r="Y52" s="174"/>
      <c r="Z52" s="174"/>
      <c r="AA52" s="174"/>
      <c r="AB52" s="174"/>
    </row>
    <row r="53" spans="1:28" x14ac:dyDescent="0.25">
      <c r="A53" s="6" t="s">
        <v>17</v>
      </c>
      <c r="B53" s="9">
        <v>1</v>
      </c>
      <c r="C53" s="9">
        <v>1.7</v>
      </c>
      <c r="D53" s="20"/>
      <c r="E53" s="9"/>
      <c r="F53" s="9">
        <v>0.8</v>
      </c>
      <c r="G53" s="30">
        <v>0.28999999999999998</v>
      </c>
      <c r="H53" s="53">
        <v>7.65</v>
      </c>
      <c r="I53" s="53">
        <v>60</v>
      </c>
      <c r="J53" s="53">
        <v>6</v>
      </c>
      <c r="K53" s="105">
        <f>(230/2*Y30)/1000</f>
        <v>2.9900253197966404</v>
      </c>
      <c r="L53" s="53">
        <v>4.5</v>
      </c>
      <c r="M53" s="53">
        <v>0</v>
      </c>
      <c r="N53" s="53" t="s">
        <v>221</v>
      </c>
      <c r="O53" s="67">
        <f>R53*1000/(230*F51)</f>
        <v>1.9701086956521738</v>
      </c>
      <c r="P53" s="59"/>
      <c r="Q53" s="59"/>
      <c r="R53" s="104">
        <f>G53*1.25</f>
        <v>0.36249999999999999</v>
      </c>
      <c r="S53" s="67">
        <f t="shared" ref="S53:S54" si="17">0.91*O53</f>
        <v>1.7927989130434783</v>
      </c>
      <c r="T53" s="82">
        <v>0.75</v>
      </c>
      <c r="U53" s="22">
        <v>2.5</v>
      </c>
      <c r="V53" s="135">
        <f>((1.73*S53*2)/400)*(G.C.!D26/1000*0.8)*100</f>
        <v>6.1906780706521752E-2</v>
      </c>
    </row>
    <row r="54" spans="1:28" x14ac:dyDescent="0.25">
      <c r="A54" s="6" t="s">
        <v>21</v>
      </c>
      <c r="B54" s="9">
        <v>3</v>
      </c>
      <c r="C54" s="9">
        <v>3.4</v>
      </c>
      <c r="D54" s="20"/>
      <c r="E54" s="9"/>
      <c r="F54" s="9">
        <v>1</v>
      </c>
      <c r="G54" s="30">
        <v>0.78</v>
      </c>
      <c r="H54" s="53">
        <v>0</v>
      </c>
      <c r="I54" s="53">
        <v>60</v>
      </c>
      <c r="J54" s="53">
        <v>6</v>
      </c>
      <c r="K54" s="105">
        <f>(230/2*Y30)/1000</f>
        <v>2.9900253197966404</v>
      </c>
      <c r="L54" s="53">
        <v>6</v>
      </c>
      <c r="M54" s="53">
        <v>0</v>
      </c>
      <c r="N54" s="53" t="s">
        <v>221</v>
      </c>
      <c r="O54" s="67">
        <f t="shared" ref="O54" si="18">R54*1000/(230*F52)</f>
        <v>4.2391304347826093</v>
      </c>
      <c r="P54" s="59"/>
      <c r="Q54" s="59"/>
      <c r="R54" s="104">
        <f t="shared" ref="R54:R58" si="19">G54*1.25</f>
        <v>0.97500000000000009</v>
      </c>
      <c r="S54" s="67">
        <f t="shared" si="17"/>
        <v>3.8576086956521745</v>
      </c>
      <c r="T54" s="82">
        <v>0.75</v>
      </c>
      <c r="U54" s="131">
        <v>2.5</v>
      </c>
      <c r="V54" s="135">
        <f>((1.73*S54*2)/400)*(G.C.!D26/1000*0.8)*100</f>
        <v>0.13320631434782612</v>
      </c>
    </row>
    <row r="55" spans="1:28" x14ac:dyDescent="0.25">
      <c r="A55" s="16" t="s">
        <v>19</v>
      </c>
      <c r="B55" s="9">
        <v>1</v>
      </c>
      <c r="C55" s="9"/>
      <c r="D55" s="9">
        <v>1.7</v>
      </c>
      <c r="E55" s="9"/>
      <c r="F55" s="9">
        <v>0.8</v>
      </c>
      <c r="G55" s="30">
        <v>0.28999999999999998</v>
      </c>
      <c r="H55" s="53">
        <v>7.65</v>
      </c>
      <c r="I55" s="53">
        <v>60</v>
      </c>
      <c r="J55" s="53">
        <v>6</v>
      </c>
      <c r="K55" s="105">
        <f t="shared" ref="K55" si="20">(230/2*Y41)/1000</f>
        <v>0</v>
      </c>
      <c r="L55" s="53">
        <v>4.5</v>
      </c>
      <c r="M55" s="53">
        <v>0</v>
      </c>
      <c r="N55" s="53" t="s">
        <v>221</v>
      </c>
      <c r="O55" s="67"/>
      <c r="P55" s="59">
        <f>R55*1000/(230*F55)</f>
        <v>1.9701086956521738</v>
      </c>
      <c r="Q55" s="59"/>
      <c r="R55" s="104">
        <f t="shared" si="19"/>
        <v>0.36249999999999999</v>
      </c>
      <c r="S55" s="67">
        <f>0.91*P55</f>
        <v>1.7927989130434783</v>
      </c>
      <c r="T55" s="82">
        <v>0.75</v>
      </c>
      <c r="U55" s="22">
        <v>2.5</v>
      </c>
      <c r="V55" s="135">
        <f>((1.73*S55*2)/400)*(G.C.!D26/1000*0.8)*100</f>
        <v>6.1906780706521752E-2</v>
      </c>
    </row>
    <row r="56" spans="1:28" x14ac:dyDescent="0.25">
      <c r="A56" s="16" t="s">
        <v>20</v>
      </c>
      <c r="B56" s="9">
        <v>1</v>
      </c>
      <c r="C56" s="9">
        <v>4.4000000000000004</v>
      </c>
      <c r="D56" s="9">
        <v>4.4000000000000004</v>
      </c>
      <c r="E56" s="9">
        <v>4.4000000000000004</v>
      </c>
      <c r="F56" s="9">
        <v>1</v>
      </c>
      <c r="G56" s="30">
        <v>3.6</v>
      </c>
      <c r="H56" s="53">
        <v>0</v>
      </c>
      <c r="I56" s="53">
        <v>100</v>
      </c>
      <c r="J56" s="53">
        <v>10</v>
      </c>
      <c r="K56" s="105">
        <f>(400/1.73*Y31)/1000</f>
        <v>3.0752349415187408</v>
      </c>
      <c r="L56" s="53">
        <v>6</v>
      </c>
      <c r="M56" s="53">
        <v>0</v>
      </c>
      <c r="N56" s="53" t="s">
        <v>221</v>
      </c>
      <c r="O56" s="67">
        <f>R56*1000/(1.73*400*F54)</f>
        <v>6.502890173410405</v>
      </c>
      <c r="P56" s="59">
        <f>R56*1000/(1.73*400*F56)</f>
        <v>6.502890173410405</v>
      </c>
      <c r="Q56" s="59">
        <f>R56*1000/(1.73*400*F56)</f>
        <v>6.502890173410405</v>
      </c>
      <c r="R56" s="104">
        <f t="shared" si="19"/>
        <v>4.5</v>
      </c>
      <c r="S56" s="67">
        <f>0.91*P56</f>
        <v>5.9176300578034686</v>
      </c>
      <c r="T56" s="82">
        <v>1.5</v>
      </c>
      <c r="U56" s="131">
        <v>2.5</v>
      </c>
      <c r="V56" s="135">
        <f>((1.73*S56*2)/400)*(G.C.!F26/1000*0.8)*100</f>
        <v>0.10483200000000001</v>
      </c>
    </row>
    <row r="57" spans="1:28" x14ac:dyDescent="0.25">
      <c r="A57" s="16" t="s">
        <v>22</v>
      </c>
      <c r="B57" s="9">
        <v>1</v>
      </c>
      <c r="C57" s="9"/>
      <c r="D57" s="9"/>
      <c r="E57" s="9">
        <v>2.5499999999999998</v>
      </c>
      <c r="F57" s="9">
        <v>0.8</v>
      </c>
      <c r="G57" s="30">
        <v>0.44</v>
      </c>
      <c r="H57" s="53">
        <v>7.65</v>
      </c>
      <c r="I57" s="53">
        <v>60</v>
      </c>
      <c r="J57" s="53">
        <v>6</v>
      </c>
      <c r="K57" s="105">
        <f>(230/2*Y30)/1000</f>
        <v>2.9900253197966404</v>
      </c>
      <c r="L57" s="53">
        <v>4.5</v>
      </c>
      <c r="M57" s="53">
        <v>0</v>
      </c>
      <c r="N57" s="53" t="s">
        <v>221</v>
      </c>
      <c r="O57" s="67"/>
      <c r="P57" s="59"/>
      <c r="Q57" s="59">
        <f t="shared" si="16"/>
        <v>2.9891304347826089</v>
      </c>
      <c r="R57" s="104">
        <f t="shared" si="19"/>
        <v>0.55000000000000004</v>
      </c>
      <c r="S57" s="67">
        <f>0.91*Q57</f>
        <v>2.7201086956521743</v>
      </c>
      <c r="T57" s="22">
        <v>0.75</v>
      </c>
      <c r="U57" s="22">
        <v>2.5</v>
      </c>
      <c r="V57" s="135">
        <f>((1.73*S57*2)/400)*(G.C.!D26/1000*0.8)*100</f>
        <v>9.3927529347826097E-2</v>
      </c>
    </row>
    <row r="58" spans="1:28" ht="15.75" thickBot="1" x14ac:dyDescent="0.3">
      <c r="A58" s="16" t="s">
        <v>20</v>
      </c>
      <c r="B58" s="9">
        <v>1</v>
      </c>
      <c r="C58" s="9">
        <v>8.1999999999999993</v>
      </c>
      <c r="D58" s="9">
        <v>8.1999999999999993</v>
      </c>
      <c r="E58" s="9">
        <v>8.1999999999999993</v>
      </c>
      <c r="F58" s="9">
        <v>1</v>
      </c>
      <c r="G58" s="30">
        <v>5.64</v>
      </c>
      <c r="H58" s="53">
        <v>0</v>
      </c>
      <c r="I58" s="53">
        <v>100</v>
      </c>
      <c r="J58" s="53">
        <v>10</v>
      </c>
      <c r="K58" s="105">
        <f>(400/1.73*Y31)/1000</f>
        <v>3.0752349415187408</v>
      </c>
      <c r="L58" s="53">
        <v>6</v>
      </c>
      <c r="M58" s="53">
        <v>0</v>
      </c>
      <c r="N58" s="53" t="s">
        <v>221</v>
      </c>
      <c r="O58" s="67">
        <f t="shared" ref="O58" si="21">R58*1000/(1.73*400*F56)</f>
        <v>10.187861271676301</v>
      </c>
      <c r="P58" s="59">
        <f>R58*1000/(1.73*400*F58)</f>
        <v>10.187861271676301</v>
      </c>
      <c r="Q58" s="59">
        <f>R58*1000/(1.73*400*F58)</f>
        <v>10.187861271676301</v>
      </c>
      <c r="R58" s="104">
        <f t="shared" si="19"/>
        <v>7.05</v>
      </c>
      <c r="S58" s="67">
        <f>0.91*Q58</f>
        <v>9.2709537572254348</v>
      </c>
      <c r="T58" s="131">
        <v>1.5</v>
      </c>
      <c r="U58" s="131">
        <v>2.5</v>
      </c>
      <c r="V58" s="135">
        <f>((1.73*S58*2)/400)*(G.C.!F26/1000*0.8)*100</f>
        <v>0.16423680000000004</v>
      </c>
    </row>
    <row r="59" spans="1:28" ht="15.75" thickBot="1" x14ac:dyDescent="0.3">
      <c r="A59" s="138" t="s">
        <v>27</v>
      </c>
      <c r="B59" s="139"/>
      <c r="C59" s="39">
        <f>SUM(C51:C58)</f>
        <v>17.7</v>
      </c>
      <c r="D59" s="39">
        <f t="shared" ref="D59:G59" si="22">SUM(D51:D58)</f>
        <v>14.3</v>
      </c>
      <c r="E59" s="39">
        <f t="shared" si="22"/>
        <v>22.65</v>
      </c>
      <c r="F59" s="39"/>
      <c r="G59" s="50">
        <f t="shared" si="22"/>
        <v>12.65</v>
      </c>
      <c r="H59" s="55"/>
      <c r="I59" s="55"/>
      <c r="J59" s="55"/>
      <c r="K59" s="55"/>
      <c r="L59" s="55"/>
      <c r="M59" s="55"/>
      <c r="N59" s="55"/>
      <c r="O59" s="71">
        <f>SUM(O51:O58)</f>
        <v>22.899990575521489</v>
      </c>
      <c r="P59" s="60">
        <f>SUM(P51:P58)</f>
        <v>18.66086014073888</v>
      </c>
      <c r="Q59" s="60">
        <f>SUM(Q51:Q58)</f>
        <v>28.823903618999751</v>
      </c>
      <c r="R59" s="93">
        <f>SUM(R51:R58)</f>
        <v>15.8125</v>
      </c>
      <c r="S59" s="129"/>
      <c r="T59" s="94"/>
      <c r="U59" s="94"/>
      <c r="V59" s="95"/>
    </row>
    <row r="60" spans="1:28" ht="15.75" thickBot="1" x14ac:dyDescent="0.3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28" ht="15.75" customHeight="1" thickBot="1" x14ac:dyDescent="0.3">
      <c r="A61" s="140" t="s">
        <v>32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2"/>
    </row>
    <row r="62" spans="1:28" ht="15.75" thickBot="1" x14ac:dyDescent="0.3">
      <c r="A62" s="155" t="s">
        <v>0</v>
      </c>
      <c r="B62" s="156" t="s">
        <v>1</v>
      </c>
      <c r="C62" s="157" t="s">
        <v>9</v>
      </c>
      <c r="D62" s="158"/>
      <c r="E62" s="159"/>
      <c r="F62" s="185" t="s">
        <v>26</v>
      </c>
      <c r="G62" s="188" t="s">
        <v>10</v>
      </c>
      <c r="H62" s="155" t="s">
        <v>46</v>
      </c>
      <c r="I62" s="155" t="s">
        <v>47</v>
      </c>
      <c r="J62" s="155" t="s">
        <v>44</v>
      </c>
      <c r="K62" s="143" t="s">
        <v>225</v>
      </c>
      <c r="L62" s="143" t="s">
        <v>224</v>
      </c>
      <c r="M62" s="143" t="s">
        <v>223</v>
      </c>
      <c r="N62" s="143" t="s">
        <v>222</v>
      </c>
      <c r="O62" s="191" t="s">
        <v>37</v>
      </c>
      <c r="P62" s="191"/>
      <c r="Q62" s="192"/>
      <c r="R62" s="155" t="s">
        <v>36</v>
      </c>
      <c r="S62" s="189" t="s">
        <v>48</v>
      </c>
      <c r="T62" s="143" t="s">
        <v>42</v>
      </c>
      <c r="U62" s="189" t="s">
        <v>217</v>
      </c>
      <c r="V62" s="189" t="s">
        <v>43</v>
      </c>
    </row>
    <row r="63" spans="1:28" ht="15.75" thickBot="1" x14ac:dyDescent="0.3">
      <c r="A63" s="144"/>
      <c r="B63" s="146"/>
      <c r="C63" s="44" t="s">
        <v>2</v>
      </c>
      <c r="D63" s="45" t="s">
        <v>3</v>
      </c>
      <c r="E63" s="46" t="s">
        <v>4</v>
      </c>
      <c r="F63" s="151"/>
      <c r="G63" s="187"/>
      <c r="H63" s="144"/>
      <c r="I63" s="144"/>
      <c r="J63" s="144"/>
      <c r="K63" s="144"/>
      <c r="L63" s="144"/>
      <c r="M63" s="144"/>
      <c r="N63" s="144"/>
      <c r="O63" s="75" t="s">
        <v>2</v>
      </c>
      <c r="P63" s="45" t="s">
        <v>3</v>
      </c>
      <c r="Q63" s="52" t="s">
        <v>4</v>
      </c>
      <c r="R63" s="144"/>
      <c r="S63" s="190"/>
      <c r="T63" s="144"/>
      <c r="U63" s="190"/>
      <c r="V63" s="190"/>
    </row>
    <row r="64" spans="1:28" x14ac:dyDescent="0.25">
      <c r="A64" s="42" t="s">
        <v>16</v>
      </c>
      <c r="B64" s="43">
        <v>1</v>
      </c>
      <c r="C64" s="43">
        <v>0.85</v>
      </c>
      <c r="D64" s="43"/>
      <c r="E64" s="43"/>
      <c r="F64" s="43">
        <v>0.8</v>
      </c>
      <c r="G64" s="53">
        <v>0.15</v>
      </c>
      <c r="H64" s="103">
        <v>3.86</v>
      </c>
      <c r="I64" s="53">
        <v>60</v>
      </c>
      <c r="J64" s="53">
        <v>6</v>
      </c>
      <c r="K64" s="105">
        <f>(230/2*Y30)/1000</f>
        <v>2.9900253197966404</v>
      </c>
      <c r="L64" s="43">
        <v>4.5</v>
      </c>
      <c r="M64" s="43">
        <v>0</v>
      </c>
      <c r="N64" s="48" t="s">
        <v>221</v>
      </c>
      <c r="O64" s="76">
        <f>R64*1000/(230*F64)</f>
        <v>1.0190217391304348</v>
      </c>
      <c r="P64" s="59"/>
      <c r="Q64" s="72"/>
      <c r="R64" s="105">
        <f>G64*1.25</f>
        <v>0.1875</v>
      </c>
      <c r="S64" s="67">
        <f t="shared" ref="S64:S65" si="23">0.91*O64</f>
        <v>0.92730978260869568</v>
      </c>
      <c r="T64" s="132">
        <v>0.75</v>
      </c>
      <c r="U64" s="22">
        <v>2.5</v>
      </c>
      <c r="V64" s="135">
        <f>((1.73*S64*2)/400)*(G.C.!D26/1000*0.8)*100</f>
        <v>3.2020748641304358E-2</v>
      </c>
    </row>
    <row r="65" spans="1:22" ht="15.75" thickBot="1" x14ac:dyDescent="0.3">
      <c r="A65" s="6" t="s">
        <v>21</v>
      </c>
      <c r="B65" s="9">
        <v>3</v>
      </c>
      <c r="C65" s="9">
        <v>2.8</v>
      </c>
      <c r="D65" s="9"/>
      <c r="E65" s="9"/>
      <c r="F65" s="9">
        <v>1</v>
      </c>
      <c r="G65" s="12">
        <v>0.63</v>
      </c>
      <c r="H65" s="102">
        <v>0</v>
      </c>
      <c r="I65" s="53">
        <v>60</v>
      </c>
      <c r="J65" s="53">
        <v>6</v>
      </c>
      <c r="K65" s="105">
        <f>(230/2*Y30)/1000</f>
        <v>2.9900253197966404</v>
      </c>
      <c r="L65" s="35">
        <v>6</v>
      </c>
      <c r="M65" s="35">
        <v>0</v>
      </c>
      <c r="N65" s="36" t="s">
        <v>221</v>
      </c>
      <c r="O65" s="77">
        <f>R65*1000/(230*F65)</f>
        <v>3.4239130434782608</v>
      </c>
      <c r="P65" s="65"/>
      <c r="Q65" s="73"/>
      <c r="R65" s="128">
        <f>G65*1.25</f>
        <v>0.78749999999999998</v>
      </c>
      <c r="S65" s="67">
        <f t="shared" si="23"/>
        <v>3.1157608695652175</v>
      </c>
      <c r="T65" s="131">
        <v>0.75</v>
      </c>
      <c r="U65" s="131">
        <v>2.5</v>
      </c>
      <c r="V65" s="135">
        <f>((1.73*S65*2)/400)*(G.C.!D26/1000*0.8)*100</f>
        <v>0.10758971543478263</v>
      </c>
    </row>
    <row r="66" spans="1:22" ht="15.75" thickBot="1" x14ac:dyDescent="0.3">
      <c r="A66" s="138" t="s">
        <v>27</v>
      </c>
      <c r="B66" s="139"/>
      <c r="C66" s="39">
        <f>SUM(C64:C65)</f>
        <v>3.65</v>
      </c>
      <c r="D66" s="39">
        <f>SUM(D64:D65)</f>
        <v>0</v>
      </c>
      <c r="E66" s="39">
        <f>SUM(E64:E65)</f>
        <v>0</v>
      </c>
      <c r="F66" s="39"/>
      <c r="G66" s="55">
        <f>SUM(G64:G65)</f>
        <v>0.78</v>
      </c>
      <c r="H66" s="37"/>
      <c r="I66" s="39"/>
      <c r="J66" s="39"/>
      <c r="K66" s="39"/>
      <c r="L66" s="39"/>
      <c r="M66" s="39"/>
      <c r="N66" s="50"/>
      <c r="O66" s="78">
        <f>SUM(O64:O65)</f>
        <v>4.4429347826086953</v>
      </c>
      <c r="P66" s="60">
        <f>SUM(P64:P65)</f>
        <v>0</v>
      </c>
      <c r="Q66" s="60">
        <f>SUM(Q64:Q65)</f>
        <v>0</v>
      </c>
      <c r="R66" s="93">
        <f>SUM(R58:R65)</f>
        <v>23.837500000000002</v>
      </c>
      <c r="S66" s="129"/>
      <c r="T66" s="94"/>
      <c r="U66" s="94"/>
      <c r="V66" s="95"/>
    </row>
  </sheetData>
  <mergeCells count="129">
    <mergeCell ref="K62:K63"/>
    <mergeCell ref="V62:V63"/>
    <mergeCell ref="X38:AB38"/>
    <mergeCell ref="X39:AB39"/>
    <mergeCell ref="X52:AB52"/>
    <mergeCell ref="X4:AB25"/>
    <mergeCell ref="V4:V5"/>
    <mergeCell ref="V12:V13"/>
    <mergeCell ref="V20:V21"/>
    <mergeCell ref="M12:M13"/>
    <mergeCell ref="M20:M21"/>
    <mergeCell ref="M28:M29"/>
    <mergeCell ref="M49:M50"/>
    <mergeCell ref="M62:M63"/>
    <mergeCell ref="X37:AB37"/>
    <mergeCell ref="S49:S50"/>
    <mergeCell ref="S62:S63"/>
    <mergeCell ref="Z27:AA28"/>
    <mergeCell ref="X27:Y28"/>
    <mergeCell ref="S4:S5"/>
    <mergeCell ref="S12:S13"/>
    <mergeCell ref="S20:S21"/>
    <mergeCell ref="S28:S29"/>
    <mergeCell ref="X29:Y29"/>
    <mergeCell ref="A3:V3"/>
    <mergeCell ref="A1:V1"/>
    <mergeCell ref="A11:V11"/>
    <mergeCell ref="A19:V19"/>
    <mergeCell ref="A27:V27"/>
    <mergeCell ref="A48:V48"/>
    <mergeCell ref="T49:T50"/>
    <mergeCell ref="U49:U50"/>
    <mergeCell ref="T62:T63"/>
    <mergeCell ref="U62:U63"/>
    <mergeCell ref="A61:V61"/>
    <mergeCell ref="V28:V29"/>
    <mergeCell ref="V49:V50"/>
    <mergeCell ref="T12:T13"/>
    <mergeCell ref="U12:U13"/>
    <mergeCell ref="T20:T21"/>
    <mergeCell ref="U20:U21"/>
    <mergeCell ref="T28:T29"/>
    <mergeCell ref="U28:U29"/>
    <mergeCell ref="I62:I63"/>
    <mergeCell ref="J62:J63"/>
    <mergeCell ref="L62:L63"/>
    <mergeCell ref="N62:N63"/>
    <mergeCell ref="M4:M5"/>
    <mergeCell ref="N20:N21"/>
    <mergeCell ref="I28:I29"/>
    <mergeCell ref="J28:J29"/>
    <mergeCell ref="L28:L29"/>
    <mergeCell ref="N28:N29"/>
    <mergeCell ref="H49:H50"/>
    <mergeCell ref="I49:I50"/>
    <mergeCell ref="J49:J50"/>
    <mergeCell ref="L49:L50"/>
    <mergeCell ref="N49:N50"/>
    <mergeCell ref="K20:K21"/>
    <mergeCell ref="K28:K29"/>
    <mergeCell ref="K49:K50"/>
    <mergeCell ref="A66:B66"/>
    <mergeCell ref="L4:L5"/>
    <mergeCell ref="T4:T5"/>
    <mergeCell ref="N4:N5"/>
    <mergeCell ref="U4:U5"/>
    <mergeCell ref="J4:J5"/>
    <mergeCell ref="H4:H5"/>
    <mergeCell ref="A59:B59"/>
    <mergeCell ref="A62:A63"/>
    <mergeCell ref="B62:B63"/>
    <mergeCell ref="C62:E62"/>
    <mergeCell ref="F62:F63"/>
    <mergeCell ref="G62:G63"/>
    <mergeCell ref="O62:Q62"/>
    <mergeCell ref="R62:R63"/>
    <mergeCell ref="H62:H63"/>
    <mergeCell ref="A46:B46"/>
    <mergeCell ref="A49:A50"/>
    <mergeCell ref="B49:B50"/>
    <mergeCell ref="C49:E49"/>
    <mergeCell ref="F49:F50"/>
    <mergeCell ref="G49:G50"/>
    <mergeCell ref="O49:Q49"/>
    <mergeCell ref="R49:R50"/>
    <mergeCell ref="A25:B25"/>
    <mergeCell ref="A28:A29"/>
    <mergeCell ref="B28:B29"/>
    <mergeCell ref="C28:E28"/>
    <mergeCell ref="F28:F29"/>
    <mergeCell ref="G28:G29"/>
    <mergeCell ref="O28:Q28"/>
    <mergeCell ref="R28:R29"/>
    <mergeCell ref="H28:H29"/>
    <mergeCell ref="A20:A21"/>
    <mergeCell ref="B20:B21"/>
    <mergeCell ref="C20:E20"/>
    <mergeCell ref="F20:F21"/>
    <mergeCell ref="G20:G21"/>
    <mergeCell ref="O20:Q20"/>
    <mergeCell ref="R20:R21"/>
    <mergeCell ref="A9:B9"/>
    <mergeCell ref="A12:A13"/>
    <mergeCell ref="B12:B13"/>
    <mergeCell ref="C12:E12"/>
    <mergeCell ref="F12:F13"/>
    <mergeCell ref="G12:G13"/>
    <mergeCell ref="O12:Q12"/>
    <mergeCell ref="R12:R13"/>
    <mergeCell ref="H12:H13"/>
    <mergeCell ref="I12:I13"/>
    <mergeCell ref="J12:J13"/>
    <mergeCell ref="L12:L13"/>
    <mergeCell ref="N12:N13"/>
    <mergeCell ref="H20:H21"/>
    <mergeCell ref="I20:I21"/>
    <mergeCell ref="J20:J21"/>
    <mergeCell ref="L20:L21"/>
    <mergeCell ref="A4:A5"/>
    <mergeCell ref="B4:B5"/>
    <mergeCell ref="C4:E4"/>
    <mergeCell ref="F4:F5"/>
    <mergeCell ref="G4:G5"/>
    <mergeCell ref="O4:Q4"/>
    <mergeCell ref="R4:R5"/>
    <mergeCell ref="I4:I5"/>
    <mergeCell ref="A17:B17"/>
    <mergeCell ref="K4:K5"/>
    <mergeCell ref="K12:K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5" zoomScaleNormal="85" workbookViewId="0">
      <selection activeCell="F26" sqref="F26"/>
    </sheetView>
  </sheetViews>
  <sheetFormatPr baseColWidth="10" defaultRowHeight="15" x14ac:dyDescent="0.25"/>
  <cols>
    <col min="1" max="1" width="77.140625" customWidth="1"/>
    <col min="2" max="2" width="11" customWidth="1"/>
    <col min="3" max="10" width="20.7109375" customWidth="1"/>
  </cols>
  <sheetData>
    <row r="1" spans="1:10" ht="15.75" x14ac:dyDescent="0.25">
      <c r="A1" s="113" t="s">
        <v>49</v>
      </c>
      <c r="B1" s="114" t="s">
        <v>50</v>
      </c>
      <c r="C1" s="114" t="s">
        <v>51</v>
      </c>
      <c r="D1" s="114" t="s">
        <v>52</v>
      </c>
      <c r="E1" s="115" t="s">
        <v>53</v>
      </c>
      <c r="F1" s="114" t="s">
        <v>140</v>
      </c>
      <c r="G1" s="114" t="s">
        <v>141</v>
      </c>
      <c r="H1" s="115" t="s">
        <v>142</v>
      </c>
      <c r="I1" s="114" t="s">
        <v>186</v>
      </c>
      <c r="J1" s="115" t="s">
        <v>187</v>
      </c>
    </row>
    <row r="2" spans="1:10" ht="15.75" x14ac:dyDescent="0.25">
      <c r="A2" s="116" t="s">
        <v>54</v>
      </c>
      <c r="B2" s="117"/>
      <c r="C2" s="117"/>
      <c r="D2" s="117"/>
      <c r="E2" s="118"/>
      <c r="F2" s="117"/>
      <c r="G2" s="117"/>
      <c r="H2" s="118"/>
      <c r="I2" s="117"/>
      <c r="J2" s="118"/>
    </row>
    <row r="3" spans="1:10" ht="15.75" x14ac:dyDescent="0.25">
      <c r="A3" s="119" t="s">
        <v>55</v>
      </c>
      <c r="B3" s="120"/>
      <c r="C3" s="120" t="s">
        <v>56</v>
      </c>
      <c r="D3" s="120" t="s">
        <v>57</v>
      </c>
      <c r="E3" s="121" t="s">
        <v>58</v>
      </c>
      <c r="F3" s="120" t="s">
        <v>143</v>
      </c>
      <c r="G3" s="120" t="s">
        <v>144</v>
      </c>
      <c r="H3" s="121" t="s">
        <v>145</v>
      </c>
      <c r="I3" s="120" t="s">
        <v>188</v>
      </c>
      <c r="J3" s="121" t="s">
        <v>189</v>
      </c>
    </row>
    <row r="4" spans="1:10" ht="15.75" x14ac:dyDescent="0.25">
      <c r="A4" s="119" t="s">
        <v>59</v>
      </c>
      <c r="B4" s="120"/>
      <c r="C4" s="120" t="s">
        <v>60</v>
      </c>
      <c r="D4" s="120" t="s">
        <v>60</v>
      </c>
      <c r="E4" s="121" t="s">
        <v>60</v>
      </c>
      <c r="F4" s="120" t="s">
        <v>146</v>
      </c>
      <c r="G4" s="120" t="s">
        <v>146</v>
      </c>
      <c r="H4" s="121" t="s">
        <v>146</v>
      </c>
      <c r="I4" s="120" t="s">
        <v>146</v>
      </c>
      <c r="J4" s="121" t="s">
        <v>146</v>
      </c>
    </row>
    <row r="5" spans="1:10" ht="15.75" x14ac:dyDescent="0.25">
      <c r="A5" s="119" t="s">
        <v>61</v>
      </c>
      <c r="B5" s="120"/>
      <c r="C5" s="120" t="s">
        <v>62</v>
      </c>
      <c r="D5" s="120" t="s">
        <v>62</v>
      </c>
      <c r="E5" s="121" t="s">
        <v>62</v>
      </c>
      <c r="F5" s="120" t="s">
        <v>147</v>
      </c>
      <c r="G5" s="120" t="s">
        <v>147</v>
      </c>
      <c r="H5" s="121" t="s">
        <v>147</v>
      </c>
      <c r="I5" s="120" t="s">
        <v>147</v>
      </c>
      <c r="J5" s="121" t="s">
        <v>147</v>
      </c>
    </row>
    <row r="6" spans="1:10" ht="15.75" x14ac:dyDescent="0.25">
      <c r="A6" s="119" t="s">
        <v>63</v>
      </c>
      <c r="B6" s="120"/>
      <c r="C6" s="120" t="s">
        <v>64</v>
      </c>
      <c r="D6" s="120" t="s">
        <v>64</v>
      </c>
      <c r="E6" s="121" t="s">
        <v>64</v>
      </c>
      <c r="F6" s="120" t="s">
        <v>64</v>
      </c>
      <c r="G6" s="120" t="s">
        <v>64</v>
      </c>
      <c r="H6" s="121" t="s">
        <v>64</v>
      </c>
      <c r="I6" s="120" t="s">
        <v>64</v>
      </c>
      <c r="J6" s="121" t="s">
        <v>64</v>
      </c>
    </row>
    <row r="7" spans="1:10" ht="15.75" x14ac:dyDescent="0.25">
      <c r="A7" s="119"/>
      <c r="B7" s="120"/>
      <c r="C7" s="120" t="s">
        <v>65</v>
      </c>
      <c r="D7" s="120" t="s">
        <v>65</v>
      </c>
      <c r="E7" s="121" t="s">
        <v>65</v>
      </c>
      <c r="F7" s="120" t="s">
        <v>65</v>
      </c>
      <c r="G7" s="120" t="s">
        <v>65</v>
      </c>
      <c r="H7" s="121" t="s">
        <v>65</v>
      </c>
      <c r="I7" s="120" t="s">
        <v>65</v>
      </c>
      <c r="J7" s="121" t="s">
        <v>65</v>
      </c>
    </row>
    <row r="8" spans="1:10" ht="15.75" x14ac:dyDescent="0.25">
      <c r="A8" s="119"/>
      <c r="B8" s="120"/>
      <c r="C8" s="120" t="s">
        <v>66</v>
      </c>
      <c r="D8" s="120" t="s">
        <v>66</v>
      </c>
      <c r="E8" s="121" t="s">
        <v>66</v>
      </c>
      <c r="F8" s="120" t="s">
        <v>66</v>
      </c>
      <c r="G8" s="120" t="s">
        <v>66</v>
      </c>
      <c r="H8" s="121" t="s">
        <v>66</v>
      </c>
      <c r="I8" s="120" t="s">
        <v>66</v>
      </c>
      <c r="J8" s="121" t="s">
        <v>66</v>
      </c>
    </row>
    <row r="9" spans="1:10" ht="15.75" x14ac:dyDescent="0.25">
      <c r="A9" s="119"/>
      <c r="B9" s="120"/>
      <c r="C9" s="120" t="s">
        <v>67</v>
      </c>
      <c r="D9" s="120" t="s">
        <v>67</v>
      </c>
      <c r="E9" s="121" t="s">
        <v>67</v>
      </c>
      <c r="F9" s="120" t="s">
        <v>67</v>
      </c>
      <c r="G9" s="120" t="s">
        <v>67</v>
      </c>
      <c r="H9" s="121" t="s">
        <v>67</v>
      </c>
      <c r="I9" s="120" t="s">
        <v>67</v>
      </c>
      <c r="J9" s="121" t="s">
        <v>67</v>
      </c>
    </row>
    <row r="10" spans="1:10" ht="15.75" x14ac:dyDescent="0.25">
      <c r="A10" s="119" t="s">
        <v>68</v>
      </c>
      <c r="B10" s="120"/>
      <c r="C10" s="120" t="s">
        <v>69</v>
      </c>
      <c r="D10" s="120" t="s">
        <v>69</v>
      </c>
      <c r="E10" s="121" t="s">
        <v>69</v>
      </c>
      <c r="F10" s="120" t="s">
        <v>148</v>
      </c>
      <c r="G10" s="120" t="s">
        <v>148</v>
      </c>
      <c r="H10" s="121" t="s">
        <v>148</v>
      </c>
      <c r="I10" s="120" t="s">
        <v>148</v>
      </c>
      <c r="J10" s="121" t="s">
        <v>148</v>
      </c>
    </row>
    <row r="11" spans="1:10" ht="15.75" x14ac:dyDescent="0.25">
      <c r="A11" s="119" t="s">
        <v>70</v>
      </c>
      <c r="B11" s="120"/>
      <c r="C11" s="120" t="s">
        <v>71</v>
      </c>
      <c r="D11" s="120" t="s">
        <v>72</v>
      </c>
      <c r="E11" s="121" t="s">
        <v>73</v>
      </c>
      <c r="F11" s="120" t="s">
        <v>149</v>
      </c>
      <c r="G11" s="120" t="s">
        <v>150</v>
      </c>
      <c r="H11" s="121" t="s">
        <v>151</v>
      </c>
      <c r="I11" s="120" t="s">
        <v>190</v>
      </c>
      <c r="J11" s="121" t="s">
        <v>191</v>
      </c>
    </row>
    <row r="12" spans="1:10" ht="15.75" x14ac:dyDescent="0.25">
      <c r="A12" s="116" t="s">
        <v>74</v>
      </c>
      <c r="B12" s="117"/>
      <c r="C12" s="117"/>
      <c r="D12" s="117"/>
      <c r="E12" s="118"/>
      <c r="F12" s="117"/>
      <c r="G12" s="117"/>
      <c r="H12" s="118"/>
      <c r="I12" s="117"/>
      <c r="J12" s="118"/>
    </row>
    <row r="13" spans="1:10" ht="15.75" x14ac:dyDescent="0.25">
      <c r="A13" s="122" t="s">
        <v>75</v>
      </c>
      <c r="B13" s="123"/>
      <c r="C13" s="123" t="s">
        <v>76</v>
      </c>
      <c r="D13" s="123" t="s">
        <v>76</v>
      </c>
      <c r="E13" s="124" t="s">
        <v>76</v>
      </c>
      <c r="F13" s="123" t="s">
        <v>76</v>
      </c>
      <c r="G13" s="123" t="s">
        <v>76</v>
      </c>
      <c r="H13" s="124" t="s">
        <v>76</v>
      </c>
      <c r="I13" s="123" t="s">
        <v>76</v>
      </c>
      <c r="J13" s="124" t="s">
        <v>76</v>
      </c>
    </row>
    <row r="14" spans="1:10" ht="15.75" x14ac:dyDescent="0.25">
      <c r="A14" s="119" t="s">
        <v>77</v>
      </c>
      <c r="B14" s="120"/>
      <c r="C14" s="120" t="s">
        <v>78</v>
      </c>
      <c r="D14" s="120" t="s">
        <v>78</v>
      </c>
      <c r="E14" s="121" t="s">
        <v>78</v>
      </c>
      <c r="F14" s="120" t="s">
        <v>78</v>
      </c>
      <c r="G14" s="120" t="s">
        <v>78</v>
      </c>
      <c r="H14" s="121" t="s">
        <v>78</v>
      </c>
      <c r="I14" s="120" t="s">
        <v>78</v>
      </c>
      <c r="J14" s="121" t="s">
        <v>78</v>
      </c>
    </row>
    <row r="15" spans="1:10" ht="15.75" x14ac:dyDescent="0.25">
      <c r="A15" s="119" t="s">
        <v>79</v>
      </c>
      <c r="B15" s="120"/>
      <c r="C15" s="120" t="s">
        <v>80</v>
      </c>
      <c r="D15" s="120" t="s">
        <v>80</v>
      </c>
      <c r="E15" s="121" t="s">
        <v>80</v>
      </c>
      <c r="F15" s="120" t="s">
        <v>80</v>
      </c>
      <c r="G15" s="120" t="s">
        <v>80</v>
      </c>
      <c r="H15" s="121" t="s">
        <v>80</v>
      </c>
      <c r="I15" s="120" t="s">
        <v>80</v>
      </c>
      <c r="J15" s="121" t="s">
        <v>80</v>
      </c>
    </row>
    <row r="16" spans="1:10" ht="15.75" x14ac:dyDescent="0.25">
      <c r="A16" s="119" t="s">
        <v>81</v>
      </c>
      <c r="B16" s="120" t="s">
        <v>82</v>
      </c>
      <c r="C16" s="120" t="s">
        <v>83</v>
      </c>
      <c r="D16" s="120" t="s">
        <v>84</v>
      </c>
      <c r="E16" s="121" t="s">
        <v>85</v>
      </c>
      <c r="F16" s="120" t="s">
        <v>152</v>
      </c>
      <c r="G16" s="120" t="s">
        <v>153</v>
      </c>
      <c r="H16" s="121" t="s">
        <v>154</v>
      </c>
      <c r="I16" s="120" t="s">
        <v>192</v>
      </c>
      <c r="J16" s="121" t="s">
        <v>193</v>
      </c>
    </row>
    <row r="17" spans="1:10" ht="15.75" x14ac:dyDescent="0.25">
      <c r="A17" s="119" t="s">
        <v>86</v>
      </c>
      <c r="B17" s="120"/>
      <c r="C17" s="120" t="s">
        <v>87</v>
      </c>
      <c r="D17" s="120" t="s">
        <v>87</v>
      </c>
      <c r="E17" s="121" t="s">
        <v>87</v>
      </c>
      <c r="F17" s="120" t="s">
        <v>87</v>
      </c>
      <c r="G17" s="120" t="s">
        <v>87</v>
      </c>
      <c r="H17" s="121" t="s">
        <v>87</v>
      </c>
      <c r="I17" s="120" t="s">
        <v>87</v>
      </c>
      <c r="J17" s="121" t="s">
        <v>87</v>
      </c>
    </row>
    <row r="18" spans="1:10" ht="15.75" x14ac:dyDescent="0.25">
      <c r="A18" s="122" t="s">
        <v>88</v>
      </c>
      <c r="B18" s="123"/>
      <c r="C18" s="123" t="s">
        <v>89</v>
      </c>
      <c r="D18" s="123" t="s">
        <v>89</v>
      </c>
      <c r="E18" s="124" t="s">
        <v>89</v>
      </c>
      <c r="F18" s="123" t="s">
        <v>89</v>
      </c>
      <c r="G18" s="123" t="s">
        <v>89</v>
      </c>
      <c r="H18" s="124" t="s">
        <v>89</v>
      </c>
      <c r="I18" s="123" t="s">
        <v>89</v>
      </c>
      <c r="J18" s="124" t="s">
        <v>89</v>
      </c>
    </row>
    <row r="19" spans="1:10" ht="15.75" x14ac:dyDescent="0.25">
      <c r="A19" s="119" t="s">
        <v>90</v>
      </c>
      <c r="B19" s="120" t="s">
        <v>82</v>
      </c>
      <c r="C19" s="120" t="s">
        <v>91</v>
      </c>
      <c r="D19" s="120" t="s">
        <v>91</v>
      </c>
      <c r="E19" s="121" t="s">
        <v>91</v>
      </c>
      <c r="F19" s="120" t="s">
        <v>155</v>
      </c>
      <c r="G19" s="120" t="s">
        <v>156</v>
      </c>
      <c r="H19" s="121" t="s">
        <v>156</v>
      </c>
      <c r="I19" s="120" t="s">
        <v>156</v>
      </c>
      <c r="J19" s="121" t="s">
        <v>194</v>
      </c>
    </row>
    <row r="20" spans="1:10" ht="15.75" x14ac:dyDescent="0.25">
      <c r="A20" s="119" t="s">
        <v>92</v>
      </c>
      <c r="B20" s="120" t="s">
        <v>82</v>
      </c>
      <c r="C20" s="120" t="s">
        <v>93</v>
      </c>
      <c r="D20" s="120" t="s">
        <v>94</v>
      </c>
      <c r="E20" s="121" t="s">
        <v>95</v>
      </c>
      <c r="F20" s="120" t="s">
        <v>157</v>
      </c>
      <c r="G20" s="120" t="s">
        <v>158</v>
      </c>
      <c r="H20" s="121" t="s">
        <v>159</v>
      </c>
      <c r="I20" s="120" t="s">
        <v>195</v>
      </c>
      <c r="J20" s="121" t="s">
        <v>196</v>
      </c>
    </row>
    <row r="21" spans="1:10" ht="15.75" x14ac:dyDescent="0.25">
      <c r="A21" s="119" t="s">
        <v>96</v>
      </c>
      <c r="B21" s="120" t="s">
        <v>97</v>
      </c>
      <c r="C21" s="120" t="s">
        <v>98</v>
      </c>
      <c r="D21" s="120" t="s">
        <v>99</v>
      </c>
      <c r="E21" s="121" t="s">
        <v>100</v>
      </c>
      <c r="F21" s="120" t="s">
        <v>160</v>
      </c>
      <c r="G21" s="120" t="s">
        <v>161</v>
      </c>
      <c r="H21" s="121" t="s">
        <v>162</v>
      </c>
      <c r="I21" s="120" t="s">
        <v>197</v>
      </c>
      <c r="J21" s="121" t="s">
        <v>198</v>
      </c>
    </row>
    <row r="22" spans="1:10" ht="15.75" x14ac:dyDescent="0.25">
      <c r="A22" s="119" t="s">
        <v>101</v>
      </c>
      <c r="B22" s="120" t="s">
        <v>82</v>
      </c>
      <c r="C22" s="120" t="s">
        <v>102</v>
      </c>
      <c r="D22" s="120" t="s">
        <v>100</v>
      </c>
      <c r="E22" s="121" t="s">
        <v>103</v>
      </c>
      <c r="F22" s="120" t="s">
        <v>163</v>
      </c>
      <c r="G22" s="120" t="s">
        <v>164</v>
      </c>
      <c r="H22" s="121" t="s">
        <v>165</v>
      </c>
      <c r="I22" s="120" t="s">
        <v>199</v>
      </c>
      <c r="J22" s="121" t="s">
        <v>200</v>
      </c>
    </row>
    <row r="23" spans="1:10" ht="15.75" x14ac:dyDescent="0.25">
      <c r="A23" s="116" t="s">
        <v>104</v>
      </c>
      <c r="B23" s="117"/>
      <c r="C23" s="117"/>
      <c r="D23" s="117"/>
      <c r="E23" s="118"/>
      <c r="F23" s="117"/>
      <c r="G23" s="117"/>
      <c r="H23" s="118"/>
      <c r="I23" s="117"/>
      <c r="J23" s="118"/>
    </row>
    <row r="24" spans="1:10" ht="15.75" x14ac:dyDescent="0.25">
      <c r="A24" s="119" t="s">
        <v>105</v>
      </c>
      <c r="B24" s="120" t="s">
        <v>106</v>
      </c>
      <c r="C24" s="120" t="s">
        <v>107</v>
      </c>
      <c r="D24" s="120" t="s">
        <v>108</v>
      </c>
      <c r="E24" s="121" t="s">
        <v>109</v>
      </c>
      <c r="F24" s="120" t="s">
        <v>166</v>
      </c>
      <c r="G24" s="120" t="s">
        <v>167</v>
      </c>
      <c r="H24" s="121" t="s">
        <v>168</v>
      </c>
      <c r="I24" s="120" t="s">
        <v>201</v>
      </c>
      <c r="J24" s="121" t="s">
        <v>202</v>
      </c>
    </row>
    <row r="25" spans="1:10" ht="15.75" x14ac:dyDescent="0.25">
      <c r="A25" s="119" t="s">
        <v>110</v>
      </c>
      <c r="B25" s="120" t="s">
        <v>106</v>
      </c>
      <c r="C25" s="120" t="s">
        <v>111</v>
      </c>
      <c r="D25" s="120" t="s">
        <v>112</v>
      </c>
      <c r="E25" s="121" t="s">
        <v>113</v>
      </c>
      <c r="F25" s="120" t="s">
        <v>169</v>
      </c>
      <c r="G25" s="120" t="s">
        <v>170</v>
      </c>
      <c r="H25" s="121" t="s">
        <v>171</v>
      </c>
      <c r="I25" s="120" t="s">
        <v>203</v>
      </c>
      <c r="J25" s="121" t="s">
        <v>204</v>
      </c>
    </row>
    <row r="26" spans="1:10" ht="15.75" x14ac:dyDescent="0.25">
      <c r="A26" s="119" t="s">
        <v>114</v>
      </c>
      <c r="B26" s="120" t="s">
        <v>115</v>
      </c>
      <c r="C26" s="120" t="s">
        <v>116</v>
      </c>
      <c r="D26" s="120" t="s">
        <v>117</v>
      </c>
      <c r="E26" s="121" t="s">
        <v>118</v>
      </c>
      <c r="F26" s="120" t="s">
        <v>172</v>
      </c>
      <c r="G26" s="120" t="s">
        <v>173</v>
      </c>
      <c r="H26" s="121" t="s">
        <v>174</v>
      </c>
      <c r="I26" s="120" t="s">
        <v>205</v>
      </c>
      <c r="J26" s="121" t="s">
        <v>206</v>
      </c>
    </row>
    <row r="27" spans="1:10" ht="15.75" x14ac:dyDescent="0.25">
      <c r="A27" s="119" t="s">
        <v>119</v>
      </c>
      <c r="B27" s="120" t="s">
        <v>115</v>
      </c>
      <c r="C27" s="120" t="s">
        <v>120</v>
      </c>
      <c r="D27" s="120" t="s">
        <v>121</v>
      </c>
      <c r="E27" s="121" t="s">
        <v>122</v>
      </c>
      <c r="F27" s="120" t="s">
        <v>175</v>
      </c>
      <c r="G27" s="120" t="s">
        <v>166</v>
      </c>
      <c r="H27" s="121" t="s">
        <v>176</v>
      </c>
      <c r="I27" s="120" t="s">
        <v>207</v>
      </c>
      <c r="J27" s="121" t="s">
        <v>208</v>
      </c>
    </row>
    <row r="28" spans="1:10" ht="15.75" x14ac:dyDescent="0.25">
      <c r="A28" s="119" t="s">
        <v>123</v>
      </c>
      <c r="B28" s="120" t="s">
        <v>115</v>
      </c>
      <c r="C28" s="120" t="s">
        <v>124</v>
      </c>
      <c r="D28" s="120" t="s">
        <v>125</v>
      </c>
      <c r="E28" s="121" t="s">
        <v>126</v>
      </c>
      <c r="F28" s="120" t="s">
        <v>177</v>
      </c>
      <c r="G28" s="120" t="s">
        <v>178</v>
      </c>
      <c r="H28" s="121" t="s">
        <v>179</v>
      </c>
      <c r="I28" s="120" t="s">
        <v>209</v>
      </c>
      <c r="J28" s="121" t="s">
        <v>210</v>
      </c>
    </row>
    <row r="29" spans="1:10" ht="15.75" x14ac:dyDescent="0.25">
      <c r="A29" s="119" t="s">
        <v>127</v>
      </c>
      <c r="B29" s="120" t="s">
        <v>128</v>
      </c>
      <c r="C29" s="120" t="s">
        <v>129</v>
      </c>
      <c r="D29" s="120" t="s">
        <v>130</v>
      </c>
      <c r="E29" s="121" t="s">
        <v>131</v>
      </c>
      <c r="F29" s="120" t="s">
        <v>180</v>
      </c>
      <c r="G29" s="120" t="s">
        <v>181</v>
      </c>
      <c r="H29" s="121" t="s">
        <v>182</v>
      </c>
      <c r="I29" s="120" t="s">
        <v>211</v>
      </c>
      <c r="J29" s="121" t="s">
        <v>212</v>
      </c>
    </row>
    <row r="30" spans="1:10" ht="15.75" x14ac:dyDescent="0.25">
      <c r="A30" s="119" t="s">
        <v>132</v>
      </c>
      <c r="B30" s="120" t="s">
        <v>133</v>
      </c>
      <c r="C30" s="120" t="s">
        <v>134</v>
      </c>
      <c r="D30" s="120" t="s">
        <v>134</v>
      </c>
      <c r="E30" s="121" t="s">
        <v>134</v>
      </c>
      <c r="F30" s="120" t="s">
        <v>134</v>
      </c>
      <c r="G30" s="120" t="s">
        <v>134</v>
      </c>
      <c r="H30" s="121" t="s">
        <v>134</v>
      </c>
      <c r="I30" s="120" t="s">
        <v>134</v>
      </c>
      <c r="J30" s="121" t="s">
        <v>134</v>
      </c>
    </row>
    <row r="31" spans="1:10" ht="15.75" x14ac:dyDescent="0.25">
      <c r="A31" s="125" t="s">
        <v>135</v>
      </c>
      <c r="B31" s="126" t="s">
        <v>136</v>
      </c>
      <c r="C31" s="126" t="s">
        <v>137</v>
      </c>
      <c r="D31" s="126" t="s">
        <v>138</v>
      </c>
      <c r="E31" s="127" t="s">
        <v>139</v>
      </c>
      <c r="F31" s="126" t="s">
        <v>183</v>
      </c>
      <c r="G31" s="126" t="s">
        <v>184</v>
      </c>
      <c r="H31" s="127" t="s">
        <v>185</v>
      </c>
      <c r="I31" s="126" t="s">
        <v>213</v>
      </c>
      <c r="J31" s="127" t="s">
        <v>214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P.I.</vt:lpstr>
      <vt:lpstr>P.D.</vt:lpstr>
      <vt:lpstr>P.C.</vt:lpstr>
      <vt:lpstr>PROT. Y SEC.</vt:lpstr>
      <vt:lpstr>G.C.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2016-08-15T17:10:19Z</dcterms:created>
  <dcterms:modified xsi:type="dcterms:W3CDTF">2016-09-13T20:55:52Z</dcterms:modified>
</cp:coreProperties>
</file>