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/>
  </bookViews>
  <sheets>
    <sheet name="base shear" sheetId="21" r:id="rId1"/>
    <sheet name="Hoja1" sheetId="22" r:id="rId2"/>
  </sheets>
  <calcPr calcId="145621"/>
</workbook>
</file>

<file path=xl/calcChain.xml><?xml version="1.0" encoding="utf-8"?>
<calcChain xmlns="http://schemas.openxmlformats.org/spreadsheetml/2006/main">
  <c r="P6" i="22" l="1"/>
  <c r="Q6" i="22" s="1"/>
  <c r="P5" i="22"/>
  <c r="Q5" i="22" s="1"/>
  <c r="P4" i="22"/>
  <c r="Q4" i="22" s="1"/>
  <c r="P3" i="22"/>
  <c r="Q3" i="22" s="1"/>
  <c r="P2" i="22"/>
  <c r="Q2" i="22" s="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B20" i="21"/>
  <c r="B19" i="21"/>
  <c r="B18" i="21"/>
  <c r="H22" i="22" l="1"/>
  <c r="H24" i="22"/>
  <c r="H26" i="22"/>
  <c r="H20" i="22"/>
  <c r="B43" i="22" l="1"/>
  <c r="B42" i="22"/>
  <c r="D33" i="22"/>
  <c r="C33" i="22"/>
  <c r="C32" i="22"/>
  <c r="D32" i="22" s="1"/>
  <c r="D31" i="22"/>
  <c r="C31" i="22"/>
  <c r="F26" i="22"/>
  <c r="F24" i="22"/>
  <c r="F22" i="22"/>
  <c r="F20" i="22"/>
  <c r="F16" i="22"/>
  <c r="E6" i="22"/>
  <c r="D34" i="22" l="1"/>
  <c r="C34" i="22"/>
  <c r="B12" i="21" l="1"/>
  <c r="C14" i="21"/>
  <c r="D14" i="21"/>
  <c r="E14" i="21"/>
  <c r="F14" i="21"/>
  <c r="G14" i="21"/>
  <c r="H14" i="21"/>
  <c r="I14" i="21"/>
  <c r="B14" i="21"/>
  <c r="C12" i="21"/>
  <c r="D12" i="21"/>
  <c r="E12" i="21"/>
  <c r="F12" i="21"/>
  <c r="G12" i="21"/>
  <c r="H12" i="21"/>
  <c r="I12" i="21"/>
  <c r="C10" i="21"/>
  <c r="D10" i="21"/>
  <c r="E10" i="21"/>
  <c r="F10" i="21"/>
  <c r="G10" i="21"/>
  <c r="H10" i="21"/>
  <c r="I10" i="21"/>
  <c r="B10" i="21"/>
  <c r="D32" i="21" l="1"/>
  <c r="C32" i="21"/>
  <c r="I32" i="21"/>
  <c r="E32" i="21"/>
  <c r="H32" i="21"/>
  <c r="G32" i="21"/>
  <c r="B32" i="21"/>
  <c r="B38" i="21" s="1"/>
  <c r="F32" i="21"/>
  <c r="F38" i="21" s="1"/>
  <c r="H11" i="21"/>
  <c r="H29" i="21" s="1"/>
  <c r="H28" i="21"/>
  <c r="G13" i="21"/>
  <c r="C13" i="21"/>
  <c r="C11" i="21"/>
  <c r="C29" i="21" s="1"/>
  <c r="C28" i="21"/>
  <c r="C34" i="21" s="1"/>
  <c r="F13" i="21"/>
  <c r="B11" i="21"/>
  <c r="B29" i="21" s="1"/>
  <c r="B28" i="21"/>
  <c r="B34" i="21" s="1"/>
  <c r="F11" i="21"/>
  <c r="F29" i="21" s="1"/>
  <c r="F28" i="21"/>
  <c r="I13" i="21"/>
  <c r="E13" i="21"/>
  <c r="D11" i="21"/>
  <c r="D29" i="21" s="1"/>
  <c r="D35" i="21" s="1"/>
  <c r="D28" i="21"/>
  <c r="D34" i="21" s="1"/>
  <c r="G11" i="21"/>
  <c r="G29" i="21" s="1"/>
  <c r="G28" i="21"/>
  <c r="G34" i="21" s="1"/>
  <c r="I11" i="21"/>
  <c r="I29" i="21" s="1"/>
  <c r="I28" i="21"/>
  <c r="E11" i="21"/>
  <c r="E29" i="21" s="1"/>
  <c r="E35" i="21" s="1"/>
  <c r="E28" i="21"/>
  <c r="H13" i="21"/>
  <c r="D13" i="21"/>
  <c r="B13" i="21"/>
  <c r="H35" i="21"/>
  <c r="F35" i="21"/>
  <c r="H34" i="21" l="1"/>
  <c r="G35" i="21"/>
  <c r="I35" i="21"/>
  <c r="C35" i="21"/>
  <c r="B35" i="21"/>
  <c r="F34" i="21"/>
  <c r="I31" i="21"/>
  <c r="F30" i="21"/>
  <c r="F36" i="21" s="1"/>
  <c r="H30" i="21"/>
  <c r="H36" i="21" s="1"/>
  <c r="E30" i="21"/>
  <c r="E36" i="21" s="1"/>
  <c r="F31" i="21"/>
  <c r="F37" i="21" s="1"/>
  <c r="C30" i="21"/>
  <c r="C36" i="21" s="1"/>
  <c r="I34" i="21"/>
  <c r="D30" i="21"/>
  <c r="I30" i="21"/>
  <c r="I36" i="21" s="1"/>
  <c r="G30" i="21"/>
  <c r="G36" i="21" s="1"/>
  <c r="D31" i="21"/>
  <c r="D37" i="21" s="1"/>
  <c r="G31" i="21"/>
  <c r="E38" i="21"/>
  <c r="B30" i="21"/>
  <c r="G38" i="21"/>
  <c r="B31" i="21"/>
  <c r="H31" i="21"/>
  <c r="H37" i="21" s="1"/>
  <c r="C38" i="21"/>
  <c r="E31" i="21"/>
  <c r="E37" i="21" s="1"/>
  <c r="C31" i="21"/>
  <c r="H38" i="21"/>
  <c r="I38" i="21"/>
  <c r="D38" i="21"/>
  <c r="E34" i="21"/>
  <c r="D36" i="21" l="1"/>
  <c r="G37" i="21"/>
  <c r="B37" i="21"/>
  <c r="I37" i="21"/>
  <c r="C37" i="21"/>
  <c r="B36" i="21"/>
</calcChain>
</file>

<file path=xl/sharedStrings.xml><?xml version="1.0" encoding="utf-8"?>
<sst xmlns="http://schemas.openxmlformats.org/spreadsheetml/2006/main" count="118" uniqueCount="63">
  <si>
    <t>EC8</t>
  </si>
  <si>
    <t>L (m)</t>
  </si>
  <si>
    <t>PGS-1 (1968)</t>
  </si>
  <si>
    <t>PDS-1 (1974)</t>
  </si>
  <si>
    <t>NCSR-94 (1994)</t>
  </si>
  <si>
    <t>NCSE-02 (2002)</t>
  </si>
  <si>
    <t>_</t>
  </si>
  <si>
    <t>G (kN/m2)</t>
  </si>
  <si>
    <t>Q (kN/m2)</t>
  </si>
  <si>
    <t>Q factor</t>
  </si>
  <si>
    <t>q factor</t>
  </si>
  <si>
    <t>area</t>
  </si>
  <si>
    <t>G</t>
  </si>
  <si>
    <t>superficiale</t>
  </si>
  <si>
    <t>lineale (tamponature)</t>
  </si>
  <si>
    <t>trave e pillastri</t>
  </si>
  <si>
    <t>kN/m2 totale</t>
  </si>
  <si>
    <t>kN/m2 planta</t>
  </si>
  <si>
    <t>VALORES DE DISEÑO</t>
  </si>
  <si>
    <t>VALORES REALES (medidos, EC8, etc)</t>
  </si>
  <si>
    <t>masa Menorca</t>
  </si>
  <si>
    <t>PONDERATION EC8</t>
  </si>
  <si>
    <t>agr/ab</t>
  </si>
  <si>
    <t>hi (m)</t>
  </si>
  <si>
    <t>proyectación manual</t>
  </si>
  <si>
    <t>proyectación ordenador</t>
  </si>
  <si>
    <t>carga cerramientos</t>
  </si>
  <si>
    <t>ro</t>
  </si>
  <si>
    <t>peso [kN/m3]</t>
  </si>
  <si>
    <t>h [m]</t>
  </si>
  <si>
    <t>peso neto [kN/m2]</t>
  </si>
  <si>
    <t>peso rep [kN/m2]</t>
  </si>
  <si>
    <t>m2 ámbito</t>
  </si>
  <si>
    <t>viga</t>
  </si>
  <si>
    <t>kN</t>
  </si>
  <si>
    <t>zuncho</t>
  </si>
  <si>
    <t>pilar</t>
  </si>
  <si>
    <t>total</t>
  </si>
  <si>
    <t>kN/m2</t>
  </si>
  <si>
    <t>concarga</t>
  </si>
  <si>
    <t>cerramientos</t>
  </si>
  <si>
    <t>estructura</t>
  </si>
  <si>
    <t>G proyecto</t>
  </si>
  <si>
    <t>3+1+1+1</t>
  </si>
  <si>
    <t>3.5+1+1+1+1.5=8.5</t>
  </si>
  <si>
    <t>serían 5.5!!</t>
  </si>
  <si>
    <t>mr (kN/m2)</t>
  </si>
  <si>
    <t>n</t>
  </si>
  <si>
    <t>λd</t>
  </si>
  <si>
    <t>T [s]</t>
  </si>
  <si>
    <t>[kN/(m2*nºplantas)]</t>
  </si>
  <si>
    <t>md [kN/m2]</t>
  </si>
  <si>
    <t>md/mr</t>
  </si>
  <si>
    <t>mr [kN/m2]</t>
  </si>
  <si>
    <t>Rα</t>
  </si>
  <si>
    <t>Rω</t>
  </si>
  <si>
    <t>repercutido</t>
  </si>
  <si>
    <t>γd</t>
  </si>
  <si>
    <t xml:space="preserve">Vb/(Ab*n) = Sa(T)*md*λd*γd </t>
  </si>
  <si>
    <t>Vb/Ab = Sa(T)*n*md*λd*γd  [kN/m2]</t>
  </si>
  <si>
    <t>Sad(T) [g]</t>
  </si>
  <si>
    <t>Sae(T) [g]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</si>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</sst>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165" fontId="1" fillId="0" borderId="0" xfId="0" applyNumberFormat="1" applyFont="1"/>
    <xf numFmtId="0" fontId="2" fillId="0" borderId="0" xfId="0" applyFont="1" applyFill="1"/>
    <xf numFmtId="2" fontId="1" fillId="0" borderId="0" xfId="0" applyNumberFormat="1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2" borderId="0" xfId="0" applyFont="1" applyFill="1"/>
    <xf numFmtId="0" fontId="1" fillId="3" borderId="0" xfId="0" applyFont="1" applyFill="1"/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32140300644237"/>
          <c:y val="4.6260498687664041E-2"/>
          <c:w val="0.76853256979241236"/>
          <c:h val="0.795241940911232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'base shear'!$A$38</c:f>
              <c:strCache>
                <c:ptCount val="1"/>
                <c:pt idx="0">
                  <c:v>EC8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'base shear'!$B$2:$I$2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'base shear'!$B$38:$I$38</c:f>
              <c:numCache>
                <c:formatCode>0.00</c:formatCode>
                <c:ptCount val="8"/>
                <c:pt idx="0">
                  <c:v>1.4909684210526313</c:v>
                </c:pt>
                <c:pt idx="1">
                  <c:v>2.7108516746411482</c:v>
                </c:pt>
                <c:pt idx="2">
                  <c:v>2.5346463157894736</c:v>
                </c:pt>
                <c:pt idx="3">
                  <c:v>2.6680487534626041</c:v>
                </c:pt>
                <c:pt idx="4">
                  <c:v>2.8802799043062199</c:v>
                </c:pt>
                <c:pt idx="5">
                  <c:v>2.9245919028340071</c:v>
                </c:pt>
                <c:pt idx="6">
                  <c:v>3.0590558983666063</c:v>
                </c:pt>
                <c:pt idx="7">
                  <c:v>3.1683078947368419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'base shear'!$A$34</c:f>
              <c:strCache>
                <c:ptCount val="1"/>
                <c:pt idx="0">
                  <c:v>PGS-1 (1968)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'base shear'!$B$2:$I$2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'base shear'!$B$34:$I$34</c:f>
              <c:numCache>
                <c:formatCode>0.00</c:formatCode>
                <c:ptCount val="8"/>
                <c:pt idx="0">
                  <c:v>1.4789562360069683</c:v>
                </c:pt>
                <c:pt idx="1">
                  <c:v>2.1129270163671507</c:v>
                </c:pt>
                <c:pt idx="2">
                  <c:v>2.6368739498741394</c:v>
                </c:pt>
                <c:pt idx="3">
                  <c:v>3.1056134893641154</c:v>
                </c:pt>
                <c:pt idx="4">
                  <c:v>3.5382225830112897</c:v>
                </c:pt>
                <c:pt idx="5">
                  <c:v>3.9442893772105725</c:v>
                </c:pt>
                <c:pt idx="6">
                  <c:v>4.1233927613671471</c:v>
                </c:pt>
                <c:pt idx="7">
                  <c:v>3.9148841541360921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'base shear'!$A$35</c:f>
              <c:strCache>
                <c:ptCount val="1"/>
                <c:pt idx="0">
                  <c:v>PDS-1 (1974)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'base shear'!$B$2:$I$2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'base shear'!$B$35:$I$35</c:f>
              <c:numCache>
                <c:formatCode>0.00</c:formatCode>
                <c:ptCount val="8"/>
                <c:pt idx="0">
                  <c:v>0.86439403470137566</c:v>
                </c:pt>
                <c:pt idx="1">
                  <c:v>1.555909262462476</c:v>
                </c:pt>
                <c:pt idx="2">
                  <c:v>2.2227275178035377</c:v>
                </c:pt>
                <c:pt idx="3">
                  <c:v>2.8813134490045851</c:v>
                </c:pt>
                <c:pt idx="4">
                  <c:v>3.5361574146874459</c:v>
                </c:pt>
                <c:pt idx="5">
                  <c:v>4.1889864758605135</c:v>
                </c:pt>
                <c:pt idx="6">
                  <c:v>4.5357320375038626</c:v>
                </c:pt>
                <c:pt idx="7">
                  <c:v>4.306372569549703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'base shear'!$A$36</c:f>
              <c:strCache>
                <c:ptCount val="1"/>
                <c:pt idx="0">
                  <c:v>NCSR-94 (1994)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'base shear'!$B$2:$I$2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'base shear'!$B$36:$I$36</c:f>
              <c:numCache>
                <c:formatCode>0.00</c:formatCode>
                <c:ptCount val="8"/>
                <c:pt idx="0">
                  <c:v>1.0170938019197975</c:v>
                </c:pt>
                <c:pt idx="1">
                  <c:v>1.9374058392990838</c:v>
                </c:pt>
                <c:pt idx="2">
                  <c:v>2.7773459478923064</c:v>
                </c:pt>
                <c:pt idx="3">
                  <c:v>3.6047278017678268</c:v>
                </c:pt>
                <c:pt idx="4">
                  <c:v>4.4230344729118141</c:v>
                </c:pt>
                <c:pt idx="5">
                  <c:v>5.2367410595251016</c:v>
                </c:pt>
                <c:pt idx="6">
                  <c:v>5.6739303137775092</c:v>
                </c:pt>
                <c:pt idx="7">
                  <c:v>5.743998615072397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'base shear'!$A$37</c:f>
              <c:strCache>
                <c:ptCount val="1"/>
                <c:pt idx="0">
                  <c:v>NCSE-02 (2002)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'base shear'!$B$2:$I$2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'base shear'!$B$37:$I$37</c:f>
              <c:numCache>
                <c:formatCode>0.00</c:formatCode>
                <c:ptCount val="8"/>
                <c:pt idx="0">
                  <c:v>1.2819079107692306</c:v>
                </c:pt>
                <c:pt idx="1">
                  <c:v>2.7207167759440711</c:v>
                </c:pt>
                <c:pt idx="2">
                  <c:v>3.9197830397267714</c:v>
                </c:pt>
                <c:pt idx="3">
                  <c:v>5.0875012206974031</c:v>
                </c:pt>
                <c:pt idx="4">
                  <c:v>6.2424112214769858</c:v>
                </c:pt>
                <c:pt idx="5">
                  <c:v>7.3204400859957</c:v>
                </c:pt>
                <c:pt idx="6">
                  <c:v>7.1015371299732468</c:v>
                </c:pt>
                <c:pt idx="7">
                  <c:v>7.1892351833087886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49696"/>
        <c:axId val="89829760"/>
      </c:scatterChart>
      <c:valAx>
        <c:axId val="44349696"/>
        <c:scaling>
          <c:orientation val="minMax"/>
          <c:max val="8"/>
          <c:min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Number of storeys</a:t>
                </a:r>
              </a:p>
            </c:rich>
          </c:tx>
          <c:layout>
            <c:manualLayout>
              <c:xMode val="edge"/>
              <c:yMode val="edge"/>
              <c:x val="0.40008907977411917"/>
              <c:y val="0.920947237364560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9829760"/>
        <c:crosses val="autoZero"/>
        <c:crossBetween val="midCat"/>
        <c:majorUnit val="1"/>
      </c:valAx>
      <c:valAx>
        <c:axId val="89829760"/>
        <c:scaling>
          <c:orientation val="minMax"/>
          <c:max val="8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V</a:t>
                </a:r>
                <a:r>
                  <a:rPr lang="es-ES" sz="1200" baseline="-25000"/>
                  <a:t>d</a:t>
                </a:r>
                <a:r>
                  <a:rPr lang="es-ES" sz="1200"/>
                  <a:t>/A</a:t>
                </a:r>
                <a:r>
                  <a:rPr lang="es-ES" sz="1200" baseline="-25000"/>
                  <a:t>b</a:t>
                </a:r>
                <a:r>
                  <a:rPr lang="es-ES" sz="1200" baseline="0"/>
                  <a:t> [kN/m</a:t>
                </a:r>
                <a:r>
                  <a:rPr lang="es-ES" sz="1200" baseline="30000"/>
                  <a:t>2</a:t>
                </a:r>
                <a:r>
                  <a:rPr lang="es-ES" sz="1200" baseline="0"/>
                  <a:t>]</a:t>
                </a:r>
                <a:endParaRPr lang="es-ES" sz="1200"/>
              </a:p>
            </c:rich>
          </c:tx>
          <c:layout>
            <c:manualLayout>
              <c:xMode val="edge"/>
              <c:yMode val="edge"/>
              <c:x val="1.0541636840849439E-2"/>
              <c:y val="0.30102934248603541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4349696"/>
        <c:crosses val="autoZero"/>
        <c:crossBetween val="midCat"/>
        <c:majorUnit val="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690104215850327"/>
          <c:y val="0.59152562375625184"/>
          <c:w val="0.35412188986133514"/>
          <c:h val="0.2341037135566881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16</xdr:col>
      <xdr:colOff>190500</xdr:colOff>
      <xdr:row>20</xdr:row>
      <xdr:rowOff>11206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85" zoomScaleNormal="85" workbookViewId="0">
      <selection activeCell="O24" sqref="O24"/>
    </sheetView>
  </sheetViews>
  <sheetFormatPr baseColWidth="10" defaultRowHeight="15" x14ac:dyDescent="0.25"/>
  <cols>
    <col min="1" max="1" width="18.85546875" style="2" customWidth="1"/>
    <col min="2" max="4" width="11.42578125" style="2"/>
    <col min="5" max="5" width="12" style="2" customWidth="1"/>
    <col min="6" max="6" width="13" style="2" customWidth="1"/>
    <col min="7" max="7" width="11.28515625" style="2" customWidth="1"/>
    <col min="8" max="8" width="12.85546875" style="2" customWidth="1"/>
    <col min="9" max="11" width="11.42578125" style="2"/>
    <col min="12" max="12" width="15" style="2" bestFit="1" customWidth="1"/>
    <col min="13" max="16384" width="11.42578125" style="2"/>
  </cols>
  <sheetData>
    <row r="1" spans="1:20" x14ac:dyDescent="0.25">
      <c r="A1" s="8" t="s">
        <v>62</v>
      </c>
      <c r="B1" s="9">
        <v>2</v>
      </c>
    </row>
    <row r="2" spans="1:20" x14ac:dyDescent="0.25">
      <c r="A2" s="3" t="s">
        <v>47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</row>
    <row r="3" spans="1:20" x14ac:dyDescent="0.25">
      <c r="A3" s="11" t="s">
        <v>48</v>
      </c>
      <c r="B3" s="3"/>
      <c r="C3" s="3"/>
      <c r="D3" s="3"/>
      <c r="E3" s="3"/>
      <c r="F3" s="3"/>
      <c r="G3" s="3"/>
      <c r="H3" s="3"/>
      <c r="I3" s="3"/>
    </row>
    <row r="4" spans="1:20" x14ac:dyDescent="0.25">
      <c r="A4" s="3" t="s">
        <v>2</v>
      </c>
      <c r="B4" s="7">
        <v>1</v>
      </c>
      <c r="C4" s="7">
        <v>0.89999999999999991</v>
      </c>
      <c r="D4" s="7">
        <v>0.8571428571428571</v>
      </c>
      <c r="E4" s="7">
        <v>0.83333333333333326</v>
      </c>
      <c r="F4" s="7">
        <v>0.81818181818181812</v>
      </c>
      <c r="G4" s="7">
        <v>0.80769230769230782</v>
      </c>
      <c r="H4" s="7">
        <v>0.79999999999999993</v>
      </c>
      <c r="I4" s="7">
        <v>0.79411764705882348</v>
      </c>
    </row>
    <row r="5" spans="1:20" x14ac:dyDescent="0.25">
      <c r="A5" s="3" t="s">
        <v>3</v>
      </c>
      <c r="B5" s="7">
        <v>1</v>
      </c>
      <c r="C5" s="7">
        <v>0.89999999999999991</v>
      </c>
      <c r="D5" s="7">
        <v>0.8571428571428571</v>
      </c>
      <c r="E5" s="7">
        <v>0.83333333333333326</v>
      </c>
      <c r="F5" s="7">
        <v>0.81818181818181812</v>
      </c>
      <c r="G5" s="7">
        <v>0.80769230769230782</v>
      </c>
      <c r="H5" s="7">
        <v>0.79999999999999993</v>
      </c>
      <c r="I5" s="7">
        <v>0.79411764705882348</v>
      </c>
    </row>
    <row r="6" spans="1:20" x14ac:dyDescent="0.25">
      <c r="A6" s="3" t="s">
        <v>4</v>
      </c>
      <c r="B6" s="7">
        <v>1</v>
      </c>
      <c r="C6" s="7">
        <v>0.97140452079103168</v>
      </c>
      <c r="D6" s="7">
        <v>0.93301270189221919</v>
      </c>
      <c r="E6" s="7">
        <v>0.90822053383349688</v>
      </c>
      <c r="F6" s="7">
        <v>0.89151602030685806</v>
      </c>
      <c r="G6" s="7">
        <v>0.87960700912418244</v>
      </c>
      <c r="H6" s="7">
        <v>0.87071851063313066</v>
      </c>
      <c r="I6" s="7">
        <v>0.86384173399329978</v>
      </c>
    </row>
    <row r="7" spans="1:20" x14ac:dyDescent="0.25">
      <c r="A7" s="3" t="s">
        <v>5</v>
      </c>
      <c r="B7" s="7">
        <v>1</v>
      </c>
      <c r="C7" s="7">
        <v>0.97140452079103168</v>
      </c>
      <c r="D7" s="7">
        <v>0.93301270189221919</v>
      </c>
      <c r="E7" s="7">
        <v>0.90822053383349688</v>
      </c>
      <c r="F7" s="7">
        <v>0.89151602030685806</v>
      </c>
      <c r="G7" s="7">
        <v>0.87960700912418244</v>
      </c>
      <c r="H7" s="7">
        <v>0.87071851063313066</v>
      </c>
      <c r="I7" s="7">
        <v>0.86384173399329978</v>
      </c>
      <c r="R7" s="3"/>
    </row>
    <row r="8" spans="1:20" x14ac:dyDescent="0.25">
      <c r="A8" s="3" t="s">
        <v>0</v>
      </c>
      <c r="B8" s="7">
        <v>1</v>
      </c>
      <c r="C8" s="7">
        <v>1</v>
      </c>
      <c r="D8" s="7">
        <v>0.85</v>
      </c>
      <c r="E8" s="7">
        <v>0.85</v>
      </c>
      <c r="F8" s="7">
        <v>0.85</v>
      </c>
      <c r="G8" s="7">
        <v>0.85</v>
      </c>
      <c r="H8" s="7">
        <v>0.85</v>
      </c>
      <c r="I8" s="7">
        <v>0.85</v>
      </c>
      <c r="R8" s="3"/>
    </row>
    <row r="9" spans="1:20" x14ac:dyDescent="0.25">
      <c r="A9" s="11" t="s">
        <v>49</v>
      </c>
      <c r="R9" s="3"/>
    </row>
    <row r="10" spans="1:20" x14ac:dyDescent="0.25">
      <c r="A10" s="2" t="s">
        <v>2</v>
      </c>
      <c r="B10" s="1">
        <f>0.09*B2*Hoja1!$B$3*Hoja1!$B$2^-0.5</f>
        <v>7.7942286340599493E-2</v>
      </c>
      <c r="C10" s="1">
        <f>0.09*C2*Hoja1!$B$3*Hoja1!$B$2^-0.5</f>
        <v>0.15588457268119899</v>
      </c>
      <c r="D10" s="1">
        <f>0.09*D2*Hoja1!$B$3*Hoja1!$B$2^-0.5</f>
        <v>0.23382685902179848</v>
      </c>
      <c r="E10" s="1">
        <f>0.09*E2*Hoja1!$B$3*Hoja1!$B$2^-0.5</f>
        <v>0.31176914536239797</v>
      </c>
      <c r="F10" s="1">
        <f>0.09*F2*Hoja1!$B$3*Hoja1!$B$2^-0.5</f>
        <v>0.38971143170299738</v>
      </c>
      <c r="G10" s="1">
        <f>0.09*G2*Hoja1!$B$3*Hoja1!$B$2^-0.5</f>
        <v>0.46765371804359696</v>
      </c>
      <c r="H10" s="1">
        <f>0.09*H2*Hoja1!$B$3*Hoja1!$B$2^-0.5</f>
        <v>0.54559600438419642</v>
      </c>
      <c r="I10" s="1">
        <f>0.09*I2*Hoja1!$B$3*Hoja1!$B$2^-0.5</f>
        <v>0.62353829072479594</v>
      </c>
      <c r="R10" s="3"/>
    </row>
    <row r="11" spans="1:20" x14ac:dyDescent="0.25">
      <c r="A11" s="2" t="s">
        <v>3</v>
      </c>
      <c r="B11" s="1">
        <f t="shared" ref="B11:I11" si="0">B10</f>
        <v>7.7942286340599493E-2</v>
      </c>
      <c r="C11" s="1">
        <f t="shared" si="0"/>
        <v>0.15588457268119899</v>
      </c>
      <c r="D11" s="1">
        <f t="shared" si="0"/>
        <v>0.23382685902179848</v>
      </c>
      <c r="E11" s="1">
        <f t="shared" si="0"/>
        <v>0.31176914536239797</v>
      </c>
      <c r="F11" s="1">
        <f t="shared" si="0"/>
        <v>0.38971143170299738</v>
      </c>
      <c r="G11" s="1">
        <f t="shared" si="0"/>
        <v>0.46765371804359696</v>
      </c>
      <c r="H11" s="1">
        <f t="shared" si="0"/>
        <v>0.54559600438419642</v>
      </c>
      <c r="I11" s="1">
        <f t="shared" si="0"/>
        <v>0.62353829072479594</v>
      </c>
      <c r="R11" s="3"/>
      <c r="S11" s="3"/>
      <c r="T11" s="3"/>
    </row>
    <row r="12" spans="1:20" x14ac:dyDescent="0.25">
      <c r="A12" s="2" t="s">
        <v>4</v>
      </c>
      <c r="B12" s="1">
        <f>0.09*B2</f>
        <v>0.09</v>
      </c>
      <c r="C12" s="1">
        <f>0.09*C2</f>
        <v>0.18</v>
      </c>
      <c r="D12" s="1">
        <f>0.09*D2</f>
        <v>0.27</v>
      </c>
      <c r="E12" s="1">
        <f>0.09*E2</f>
        <v>0.36</v>
      </c>
      <c r="F12" s="1">
        <f>0.09*F2</f>
        <v>0.44999999999999996</v>
      </c>
      <c r="G12" s="1">
        <f>0.09*G2</f>
        <v>0.54</v>
      </c>
      <c r="H12" s="1">
        <f>0.09*H2</f>
        <v>0.63</v>
      </c>
      <c r="I12" s="1">
        <f>0.09*I2</f>
        <v>0.72</v>
      </c>
      <c r="R12" s="3"/>
      <c r="S12" s="3"/>
      <c r="T12" s="3"/>
    </row>
    <row r="13" spans="1:20" x14ac:dyDescent="0.25">
      <c r="A13" s="2" t="s">
        <v>5</v>
      </c>
      <c r="B13" s="1">
        <f t="shared" ref="B13:I13" si="1">B12</f>
        <v>0.09</v>
      </c>
      <c r="C13" s="1">
        <f t="shared" si="1"/>
        <v>0.18</v>
      </c>
      <c r="D13" s="1">
        <f t="shared" si="1"/>
        <v>0.27</v>
      </c>
      <c r="E13" s="1">
        <f t="shared" si="1"/>
        <v>0.36</v>
      </c>
      <c r="F13" s="1">
        <f t="shared" si="1"/>
        <v>0.44999999999999996</v>
      </c>
      <c r="G13" s="1">
        <f t="shared" si="1"/>
        <v>0.54</v>
      </c>
      <c r="H13" s="1">
        <f t="shared" si="1"/>
        <v>0.63</v>
      </c>
      <c r="I13" s="1">
        <f t="shared" si="1"/>
        <v>0.72</v>
      </c>
    </row>
    <row r="14" spans="1:20" x14ac:dyDescent="0.25">
      <c r="A14" s="2" t="s">
        <v>0</v>
      </c>
      <c r="B14" s="1">
        <f>0.075*(B2*Hoja1!$B$3)^0.75</f>
        <v>0.17096302927160831</v>
      </c>
      <c r="C14" s="1">
        <f>0.075*(C2*Hoja1!$B$3)^0.75</f>
        <v>0.28752439691082265</v>
      </c>
      <c r="D14" s="1">
        <f>0.075*(D2*Hoja1!$B$3)^0.75</f>
        <v>0.38971143170299738</v>
      </c>
      <c r="E14" s="1">
        <f>0.075*(E2*Hoja1!$B$3)^0.75</f>
        <v>0.48355646932059393</v>
      </c>
      <c r="F14" s="1">
        <f>0.075*(F2*Hoja1!$B$3)^0.75</f>
        <v>0.57164934167394155</v>
      </c>
      <c r="G14" s="1">
        <f>0.075*(G2*Hoja1!$B$3)^0.75</f>
        <v>0.65541389180488641</v>
      </c>
      <c r="H14" s="1">
        <f>0.075*(H2*Hoja1!$B$3)^0.75</f>
        <v>0.73574231492191522</v>
      </c>
      <c r="I14" s="1">
        <f>0.075*(I2*Hoja1!$B$3)^0.75</f>
        <v>0.81324180324886042</v>
      </c>
    </row>
    <row r="15" spans="1:20" x14ac:dyDescent="0.25">
      <c r="A15" s="11" t="s">
        <v>61</v>
      </c>
    </row>
    <row r="16" spans="1:20" x14ac:dyDescent="0.25">
      <c r="A16" s="2" t="s">
        <v>2</v>
      </c>
      <c r="B16" s="2" t="s">
        <v>6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2" t="s">
        <v>6</v>
      </c>
    </row>
    <row r="17" spans="1:9" x14ac:dyDescent="0.25">
      <c r="A17" s="2" t="s">
        <v>3</v>
      </c>
      <c r="B17" s="2" t="s">
        <v>6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2" t="s">
        <v>6</v>
      </c>
    </row>
    <row r="18" spans="1:9" x14ac:dyDescent="0.25">
      <c r="A18" s="2" t="s">
        <v>4</v>
      </c>
      <c r="B18" s="1">
        <f>$B$1*B24</f>
        <v>0.23653344230692963</v>
      </c>
      <c r="C18" s="1">
        <f>$B$1*C24</f>
        <v>0.23191136538283577</v>
      </c>
      <c r="D18" s="1">
        <f>$B$1*D24</f>
        <v>0.2307558461518123</v>
      </c>
      <c r="E18" s="1">
        <f>$B$1*E24</f>
        <v>0.2307558461518123</v>
      </c>
      <c r="F18" s="1">
        <f>$B$1*F24</f>
        <v>0.2307558461518123</v>
      </c>
      <c r="G18" s="1">
        <f>$B$1*G24</f>
        <v>0.2307558461518123</v>
      </c>
      <c r="H18" s="1">
        <f>$B$1*H24</f>
        <v>0.21649093929879118</v>
      </c>
      <c r="I18" s="1">
        <f>$B$1*I24</f>
        <v>0.19329548151677781</v>
      </c>
    </row>
    <row r="19" spans="1:9" x14ac:dyDescent="0.25">
      <c r="A19" s="2" t="s">
        <v>5</v>
      </c>
      <c r="B19" s="1">
        <f>$B$1*B25</f>
        <v>0.28486842461538459</v>
      </c>
      <c r="C19" s="1">
        <f>$B$1*C25</f>
        <v>0.3112008</v>
      </c>
      <c r="D19" s="1">
        <f>$B$1*D25</f>
        <v>0.3112008</v>
      </c>
      <c r="E19" s="1">
        <f>$B$1*E25</f>
        <v>0.3112008</v>
      </c>
      <c r="F19" s="1">
        <f>$B$1*F25</f>
        <v>0.3112008</v>
      </c>
      <c r="G19" s="1">
        <f>$B$1*G25</f>
        <v>0.3082369828571429</v>
      </c>
      <c r="H19" s="1">
        <f>$B$1*H25</f>
        <v>0.2589190656</v>
      </c>
      <c r="I19" s="1">
        <f>$B$1*I25</f>
        <v>0.23117773714285719</v>
      </c>
    </row>
    <row r="20" spans="1:9" x14ac:dyDescent="0.25">
      <c r="A20" s="2" t="s">
        <v>0</v>
      </c>
      <c r="B20" s="1">
        <f>$B$1*B26</f>
        <v>0.34673684210526312</v>
      </c>
      <c r="C20" s="1">
        <f>$B$1*C26</f>
        <v>0.31521531100478467</v>
      </c>
      <c r="D20" s="1">
        <f>$B$1*D26</f>
        <v>0.23115789473684212</v>
      </c>
      <c r="E20" s="1">
        <f>$B$1*E26</f>
        <v>0.18249307479224378</v>
      </c>
      <c r="F20" s="1">
        <f>$B$1*F26</f>
        <v>0.15760765550239234</v>
      </c>
      <c r="G20" s="1">
        <f>$B$1*G26</f>
        <v>0.13336032388663965</v>
      </c>
      <c r="H20" s="1">
        <f>$B$1*H26</f>
        <v>0.11956442831215972</v>
      </c>
      <c r="I20" s="1">
        <f>$B$1*I26</f>
        <v>0.10835526315789473</v>
      </c>
    </row>
    <row r="21" spans="1:9" x14ac:dyDescent="0.25">
      <c r="A21" s="11" t="s">
        <v>60</v>
      </c>
    </row>
    <row r="22" spans="1:9" x14ac:dyDescent="0.25">
      <c r="A22" s="2" t="s">
        <v>2</v>
      </c>
      <c r="B22" s="12">
        <v>0.21127946228670977</v>
      </c>
      <c r="C22" s="13">
        <v>0.16769262034659929</v>
      </c>
      <c r="D22" s="13">
        <v>0.14649299721522996</v>
      </c>
      <c r="E22" s="13">
        <v>0.1330977209727478</v>
      </c>
      <c r="F22" s="13">
        <v>0.12355697908928313</v>
      </c>
      <c r="G22" s="13">
        <v>0.11627156894271527</v>
      </c>
      <c r="H22" s="13">
        <v>0.10518859085120275</v>
      </c>
      <c r="I22" s="14">
        <v>8.8033109286129063E-2</v>
      </c>
    </row>
    <row r="23" spans="1:9" x14ac:dyDescent="0.25">
      <c r="A23" s="2" t="s">
        <v>3</v>
      </c>
      <c r="B23" s="15">
        <v>0.11225896554563319</v>
      </c>
      <c r="C23" s="16">
        <v>0.11225896554563319</v>
      </c>
      <c r="D23" s="17">
        <v>0.11225896554563319</v>
      </c>
      <c r="E23" s="17">
        <v>0.11225896554563319</v>
      </c>
      <c r="F23" s="17">
        <v>0.11225896554563319</v>
      </c>
      <c r="G23" s="17">
        <v>0.11225896554563319</v>
      </c>
      <c r="H23" s="16">
        <v>0.10518859085120275</v>
      </c>
      <c r="I23" s="18">
        <v>8.8033109286129077E-2</v>
      </c>
    </row>
    <row r="24" spans="1:9" x14ac:dyDescent="0.25">
      <c r="A24" s="2" t="s">
        <v>4</v>
      </c>
      <c r="B24" s="15">
        <v>0.11826672115346482</v>
      </c>
      <c r="C24" s="16">
        <v>0.11595568269141789</v>
      </c>
      <c r="D24" s="17">
        <v>0.11537792307590615</v>
      </c>
      <c r="E24" s="17">
        <v>0.11537792307590615</v>
      </c>
      <c r="F24" s="17">
        <v>0.11537792307590615</v>
      </c>
      <c r="G24" s="17">
        <v>0.11537792307590615</v>
      </c>
      <c r="H24" s="16">
        <v>0.10824546964939559</v>
      </c>
      <c r="I24" s="18">
        <v>9.6647740758388903E-2</v>
      </c>
    </row>
    <row r="25" spans="1:9" x14ac:dyDescent="0.25">
      <c r="A25" s="2" t="s">
        <v>5</v>
      </c>
      <c r="B25" s="15">
        <v>0.14243421230769229</v>
      </c>
      <c r="C25" s="16">
        <v>0.1556004</v>
      </c>
      <c r="D25" s="17">
        <v>0.1556004</v>
      </c>
      <c r="E25" s="17">
        <v>0.1556004</v>
      </c>
      <c r="F25" s="17">
        <v>0.1556004</v>
      </c>
      <c r="G25" s="17">
        <v>0.15411849142857145</v>
      </c>
      <c r="H25" s="16">
        <v>0.1294595328</v>
      </c>
      <c r="I25" s="18">
        <v>0.1155888685714286</v>
      </c>
    </row>
    <row r="26" spans="1:9" x14ac:dyDescent="0.25">
      <c r="A26" s="2" t="s">
        <v>0</v>
      </c>
      <c r="B26" s="19">
        <v>0.17336842105263156</v>
      </c>
      <c r="C26" s="20">
        <v>0.15760765550239234</v>
      </c>
      <c r="D26" s="20">
        <v>0.11557894736842106</v>
      </c>
      <c r="E26" s="20">
        <v>9.1246537396121888E-2</v>
      </c>
      <c r="F26" s="20">
        <v>7.8803827751196168E-2</v>
      </c>
      <c r="G26" s="20">
        <v>6.6680161943319827E-2</v>
      </c>
      <c r="H26" s="20">
        <v>5.9782214156079858E-2</v>
      </c>
      <c r="I26" s="21">
        <v>5.4177631578947366E-2</v>
      </c>
    </row>
    <row r="27" spans="1:9" x14ac:dyDescent="0.25">
      <c r="A27" s="11" t="s">
        <v>58</v>
      </c>
      <c r="C27" s="2" t="s">
        <v>50</v>
      </c>
    </row>
    <row r="28" spans="1:9" x14ac:dyDescent="0.25">
      <c r="A28" s="2" t="s">
        <v>2</v>
      </c>
      <c r="B28" s="1">
        <f>B22*B4*Hoja1!$P2*Hoja1!$N2</f>
        <v>1.4789562360069683</v>
      </c>
      <c r="C28" s="1">
        <f>C22*C4*Hoja1!$P2*Hoja1!$N2</f>
        <v>1.0564635081835754</v>
      </c>
      <c r="D28" s="1">
        <f>D22*D4*Hoja1!$P2*Hoja1!$N2</f>
        <v>0.87895798329137975</v>
      </c>
      <c r="E28" s="1">
        <f>E22*E4*Hoja1!$P2*Hoja1!$N2</f>
        <v>0.77640337234102885</v>
      </c>
      <c r="F28" s="1">
        <f>F22*F4*Hoja1!$P2*Hoja1!$N2</f>
        <v>0.70764451660225791</v>
      </c>
      <c r="G28" s="1">
        <f>G22*G4*Hoja1!$P2*Hoja1!$N2</f>
        <v>0.65738156286842875</v>
      </c>
      <c r="H28" s="1">
        <f>H22*H4*Hoja1!$P2*Hoja1!$N2</f>
        <v>0.58905610876673531</v>
      </c>
      <c r="I28" s="1">
        <f>I22*I4*Hoja1!$P2*Hoja1!$N2</f>
        <v>0.48936051926701152</v>
      </c>
    </row>
    <row r="29" spans="1:9" x14ac:dyDescent="0.25">
      <c r="A29" s="2" t="s">
        <v>3</v>
      </c>
      <c r="B29" s="1">
        <f>B23*B5*Hoja1!$P3*Hoja1!$N3</f>
        <v>0.86439403470137566</v>
      </c>
      <c r="C29" s="1">
        <f>C23*C5*Hoja1!$P3*Hoja1!$N3</f>
        <v>0.77795463123123798</v>
      </c>
      <c r="D29" s="1">
        <f>D23*D5*Hoja1!$P3*Hoja1!$N3</f>
        <v>0.74090917260117917</v>
      </c>
      <c r="E29" s="1">
        <f>E23*E5*Hoja1!$P3*Hoja1!$N3</f>
        <v>0.72032836225114627</v>
      </c>
      <c r="F29" s="1">
        <f>F23*F5*Hoja1!$P3*Hoja1!$N3</f>
        <v>0.70723148293748916</v>
      </c>
      <c r="G29" s="1">
        <f>G23*G5*Hoja1!$P3*Hoja1!$N3</f>
        <v>0.69816441264341889</v>
      </c>
      <c r="H29" s="1">
        <f>H23*H5*Hoja1!$P3*Hoja1!$N3</f>
        <v>0.64796171964340887</v>
      </c>
      <c r="I29" s="1">
        <f>I23*I5*Hoja1!$P3*Hoja1!$N3</f>
        <v>0.53829657119371288</v>
      </c>
    </row>
    <row r="30" spans="1:9" x14ac:dyDescent="0.25">
      <c r="A30" s="2" t="s">
        <v>4</v>
      </c>
      <c r="B30" s="1">
        <f>B24*B6*Hoja1!$P4*Hoja1!$N4</f>
        <v>1.0170938019197975</v>
      </c>
      <c r="C30" s="1">
        <f>C24*C6*Hoja1!$P4*Hoja1!$N4</f>
        <v>0.96870291964954192</v>
      </c>
      <c r="D30" s="1">
        <f>D24*D6*Hoja1!$P4*Hoja1!$N4</f>
        <v>0.92578198263076883</v>
      </c>
      <c r="E30" s="1">
        <f>E24*E6*Hoja1!$P4*Hoja1!$N4</f>
        <v>0.9011819504419567</v>
      </c>
      <c r="F30" s="1">
        <f>F24*F6*Hoja1!$P4*Hoja1!$N4</f>
        <v>0.88460689458236275</v>
      </c>
      <c r="G30" s="1">
        <f>G24*G6*Hoja1!$P4*Hoja1!$N4</f>
        <v>0.87279017658751701</v>
      </c>
      <c r="H30" s="1">
        <f>H24*H6*Hoja1!$P4*Hoja1!$N4</f>
        <v>0.81056147339678697</v>
      </c>
      <c r="I30" s="1">
        <f>I24*I6*Hoja1!$P4*Hoja1!$N4</f>
        <v>0.71799982688404962</v>
      </c>
    </row>
    <row r="31" spans="1:9" x14ac:dyDescent="0.25">
      <c r="A31" s="2" t="s">
        <v>5</v>
      </c>
      <c r="B31" s="1">
        <f>B25*B7*Hoja1!$P5*Hoja1!$N5</f>
        <v>1.2819079107692306</v>
      </c>
      <c r="C31" s="1">
        <f>C25*C7*Hoja1!$P5*Hoja1!$N5</f>
        <v>1.3603583879720356</v>
      </c>
      <c r="D31" s="1">
        <f>D25*D7*Hoja1!$P5*Hoja1!$N5</f>
        <v>1.3065943465755905</v>
      </c>
      <c r="E31" s="1">
        <f>E25*E7*Hoja1!$P5*Hoja1!$N5</f>
        <v>1.2718753051743508</v>
      </c>
      <c r="F31" s="1">
        <f>F25*F7*Hoja1!$P5*Hoja1!$N5</f>
        <v>1.2484822442953971</v>
      </c>
      <c r="G31" s="1">
        <f>G25*G7*Hoja1!$P5*Hoja1!$N5</f>
        <v>1.22007334766595</v>
      </c>
      <c r="H31" s="1">
        <f>H25*H7*Hoja1!$P5*Hoja1!$N5</f>
        <v>1.0145053042818923</v>
      </c>
      <c r="I31" s="1">
        <f>I25*I7*Hoja1!$P5*Hoja1!$N5</f>
        <v>0.89865439791359858</v>
      </c>
    </row>
    <row r="32" spans="1:9" x14ac:dyDescent="0.25">
      <c r="A32" s="2" t="s">
        <v>0</v>
      </c>
      <c r="B32" s="1">
        <f>B26*B8*Hoja1!$P6*Hoja1!$N6</f>
        <v>1.4909684210526313</v>
      </c>
      <c r="C32" s="1">
        <f>C26*C8*Hoja1!$P6*Hoja1!$N6</f>
        <v>1.3554258373205741</v>
      </c>
      <c r="D32" s="1">
        <f>D26*D8*Hoja1!$P6*Hoja1!$N6</f>
        <v>0.84488210526315788</v>
      </c>
      <c r="E32" s="1">
        <f>E26*E8*Hoja1!$P6*Hoja1!$N6</f>
        <v>0.66701218836565102</v>
      </c>
      <c r="F32" s="1">
        <f>F26*F8*Hoja1!$P6*Hoja1!$N6</f>
        <v>0.57605598086124399</v>
      </c>
      <c r="G32" s="1">
        <f>G26*G8*Hoja1!$P6*Hoja1!$N6</f>
        <v>0.48743198380566788</v>
      </c>
      <c r="H32" s="1">
        <f>H26*H8*Hoja1!$P6*Hoja1!$N6</f>
        <v>0.43700798548094377</v>
      </c>
      <c r="I32" s="1">
        <f>I26*I8*Hoja1!$P6*Hoja1!$N6</f>
        <v>0.39603848684210524</v>
      </c>
    </row>
    <row r="33" spans="1:9" x14ac:dyDescent="0.25">
      <c r="A33" s="11" t="s">
        <v>59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10" t="s">
        <v>2</v>
      </c>
      <c r="B34" s="22">
        <f t="shared" ref="B34:I38" si="2">B28*B$2</f>
        <v>1.4789562360069683</v>
      </c>
      <c r="C34" s="22">
        <f t="shared" si="2"/>
        <v>2.1129270163671507</v>
      </c>
      <c r="D34" s="22">
        <f t="shared" si="2"/>
        <v>2.6368739498741394</v>
      </c>
      <c r="E34" s="22">
        <f t="shared" si="2"/>
        <v>3.1056134893641154</v>
      </c>
      <c r="F34" s="22">
        <f t="shared" si="2"/>
        <v>3.5382225830112897</v>
      </c>
      <c r="G34" s="22">
        <f t="shared" si="2"/>
        <v>3.9442893772105725</v>
      </c>
      <c r="H34" s="22">
        <f t="shared" si="2"/>
        <v>4.1233927613671471</v>
      </c>
      <c r="I34" s="22">
        <f t="shared" si="2"/>
        <v>3.9148841541360921</v>
      </c>
    </row>
    <row r="35" spans="1:9" x14ac:dyDescent="0.25">
      <c r="A35" s="10" t="s">
        <v>3</v>
      </c>
      <c r="B35" s="22">
        <f t="shared" si="2"/>
        <v>0.86439403470137566</v>
      </c>
      <c r="C35" s="22">
        <f t="shared" si="2"/>
        <v>1.555909262462476</v>
      </c>
      <c r="D35" s="22">
        <f t="shared" si="2"/>
        <v>2.2227275178035377</v>
      </c>
      <c r="E35" s="22">
        <f t="shared" si="2"/>
        <v>2.8813134490045851</v>
      </c>
      <c r="F35" s="22">
        <f t="shared" si="2"/>
        <v>3.5361574146874459</v>
      </c>
      <c r="G35" s="22">
        <f t="shared" si="2"/>
        <v>4.1889864758605135</v>
      </c>
      <c r="H35" s="22">
        <f t="shared" si="2"/>
        <v>4.5357320375038626</v>
      </c>
      <c r="I35" s="22">
        <f t="shared" si="2"/>
        <v>4.306372569549703</v>
      </c>
    </row>
    <row r="36" spans="1:9" x14ac:dyDescent="0.25">
      <c r="A36" s="10" t="s">
        <v>4</v>
      </c>
      <c r="B36" s="22">
        <f t="shared" si="2"/>
        <v>1.0170938019197975</v>
      </c>
      <c r="C36" s="22">
        <f t="shared" si="2"/>
        <v>1.9374058392990838</v>
      </c>
      <c r="D36" s="22">
        <f t="shared" si="2"/>
        <v>2.7773459478923064</v>
      </c>
      <c r="E36" s="22">
        <f t="shared" si="2"/>
        <v>3.6047278017678268</v>
      </c>
      <c r="F36" s="22">
        <f t="shared" si="2"/>
        <v>4.4230344729118141</v>
      </c>
      <c r="G36" s="22">
        <f t="shared" si="2"/>
        <v>5.2367410595251016</v>
      </c>
      <c r="H36" s="22">
        <f t="shared" si="2"/>
        <v>5.6739303137775092</v>
      </c>
      <c r="I36" s="22">
        <f t="shared" si="2"/>
        <v>5.743998615072397</v>
      </c>
    </row>
    <row r="37" spans="1:9" x14ac:dyDescent="0.25">
      <c r="A37" s="10" t="s">
        <v>5</v>
      </c>
      <c r="B37" s="22">
        <f t="shared" si="2"/>
        <v>1.2819079107692306</v>
      </c>
      <c r="C37" s="22">
        <f t="shared" si="2"/>
        <v>2.7207167759440711</v>
      </c>
      <c r="D37" s="22">
        <f t="shared" si="2"/>
        <v>3.9197830397267714</v>
      </c>
      <c r="E37" s="22">
        <f t="shared" si="2"/>
        <v>5.0875012206974031</v>
      </c>
      <c r="F37" s="22">
        <f t="shared" si="2"/>
        <v>6.2424112214769858</v>
      </c>
      <c r="G37" s="22">
        <f t="shared" si="2"/>
        <v>7.3204400859957</v>
      </c>
      <c r="H37" s="22">
        <f t="shared" si="2"/>
        <v>7.1015371299732468</v>
      </c>
      <c r="I37" s="22">
        <f t="shared" si="2"/>
        <v>7.1892351833087886</v>
      </c>
    </row>
    <row r="38" spans="1:9" x14ac:dyDescent="0.25">
      <c r="A38" s="10" t="s">
        <v>0</v>
      </c>
      <c r="B38" s="22">
        <f t="shared" si="2"/>
        <v>1.4909684210526313</v>
      </c>
      <c r="C38" s="22">
        <f t="shared" si="2"/>
        <v>2.7108516746411482</v>
      </c>
      <c r="D38" s="22">
        <f t="shared" si="2"/>
        <v>2.5346463157894736</v>
      </c>
      <c r="E38" s="22">
        <f t="shared" si="2"/>
        <v>2.6680487534626041</v>
      </c>
      <c r="F38" s="22">
        <f t="shared" si="2"/>
        <v>2.8802799043062199</v>
      </c>
      <c r="G38" s="22">
        <f t="shared" si="2"/>
        <v>2.9245919028340071</v>
      </c>
      <c r="H38" s="22">
        <f t="shared" si="2"/>
        <v>3.0590558983666063</v>
      </c>
      <c r="I38" s="22">
        <f t="shared" si="2"/>
        <v>3.1683078947368419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L16" sqref="L16"/>
    </sheetView>
  </sheetViews>
  <sheetFormatPr baseColWidth="10" defaultRowHeight="15" x14ac:dyDescent="0.25"/>
  <sheetData>
    <row r="1" spans="1:17" x14ac:dyDescent="0.25">
      <c r="A1" s="2" t="s">
        <v>18</v>
      </c>
      <c r="B1" s="2"/>
      <c r="C1" s="2"/>
      <c r="D1" s="2" t="s">
        <v>19</v>
      </c>
      <c r="E1" s="2"/>
      <c r="F1" s="2"/>
      <c r="G1" s="2"/>
      <c r="H1" s="2"/>
      <c r="M1" s="3" t="s">
        <v>21</v>
      </c>
      <c r="N1" s="6" t="s">
        <v>57</v>
      </c>
      <c r="O1" s="3" t="s">
        <v>9</v>
      </c>
      <c r="P1" s="3" t="s">
        <v>51</v>
      </c>
      <c r="Q1" s="3" t="s">
        <v>52</v>
      </c>
    </row>
    <row r="2" spans="1:17" x14ac:dyDescent="0.25">
      <c r="A2" s="2" t="s">
        <v>1</v>
      </c>
      <c r="B2" s="2">
        <v>12</v>
      </c>
      <c r="C2" s="2"/>
      <c r="D2" s="2"/>
      <c r="E2" s="2"/>
      <c r="F2" s="2"/>
      <c r="G2" s="2"/>
      <c r="H2" s="2"/>
      <c r="M2" s="3" t="s">
        <v>2</v>
      </c>
      <c r="N2" s="7">
        <v>1</v>
      </c>
      <c r="O2" s="3">
        <v>0.5</v>
      </c>
      <c r="P2" s="3">
        <f>Hoja1!$B$6+O2*Hoja1!$B$7</f>
        <v>7</v>
      </c>
      <c r="Q2" s="7">
        <f>P2/Hoja1!$N$8</f>
        <v>0.875</v>
      </c>
    </row>
    <row r="3" spans="1:17" x14ac:dyDescent="0.25">
      <c r="A3" s="2" t="s">
        <v>23</v>
      </c>
      <c r="B3" s="2">
        <v>3</v>
      </c>
      <c r="C3" s="2"/>
      <c r="D3" s="4"/>
      <c r="E3" s="2"/>
      <c r="F3" s="2"/>
      <c r="G3" s="2"/>
      <c r="H3" s="2"/>
      <c r="M3" s="3" t="s">
        <v>3</v>
      </c>
      <c r="N3" s="7">
        <v>1.1000000000000001</v>
      </c>
      <c r="O3" s="3">
        <v>0.5</v>
      </c>
      <c r="P3" s="3">
        <f>Hoja1!$B$6+O3*Hoja1!$B$7</f>
        <v>7</v>
      </c>
      <c r="Q3" s="7">
        <f>P3/Hoja1!$N$8</f>
        <v>0.875</v>
      </c>
    </row>
    <row r="4" spans="1:17" x14ac:dyDescent="0.25">
      <c r="A4" s="2"/>
      <c r="B4" s="2"/>
      <c r="C4" s="2"/>
      <c r="D4" s="2" t="s">
        <v>7</v>
      </c>
      <c r="E4" s="2">
        <v>7.4</v>
      </c>
      <c r="F4" s="2"/>
      <c r="G4" s="2"/>
      <c r="H4" s="2"/>
      <c r="M4" s="3" t="s">
        <v>4</v>
      </c>
      <c r="N4" s="7">
        <v>1</v>
      </c>
      <c r="O4" s="3">
        <v>0.3</v>
      </c>
      <c r="P4" s="3">
        <f>Hoja1!$B$9+O4*Hoja1!$B$10</f>
        <v>8.6</v>
      </c>
      <c r="Q4" s="7">
        <f>P4/Hoja1!$N$8</f>
        <v>1.075</v>
      </c>
    </row>
    <row r="5" spans="1:17" x14ac:dyDescent="0.25">
      <c r="A5" s="2" t="s">
        <v>24</v>
      </c>
      <c r="B5" s="2"/>
      <c r="C5" s="2"/>
      <c r="D5" s="2" t="s">
        <v>8</v>
      </c>
      <c r="E5" s="2">
        <v>2</v>
      </c>
      <c r="F5" s="2"/>
      <c r="G5" s="2"/>
      <c r="H5" s="2"/>
      <c r="M5" s="3" t="s">
        <v>5</v>
      </c>
      <c r="N5" s="7">
        <v>1</v>
      </c>
      <c r="O5" s="3">
        <v>0.5</v>
      </c>
      <c r="P5" s="3">
        <f>Hoja1!$B$9+O5*Hoja1!$B$10</f>
        <v>9</v>
      </c>
      <c r="Q5" s="7">
        <f>P5/Hoja1!$N$8</f>
        <v>1.125</v>
      </c>
    </row>
    <row r="6" spans="1:17" x14ac:dyDescent="0.25">
      <c r="A6" s="2" t="s">
        <v>7</v>
      </c>
      <c r="B6" s="2">
        <v>6</v>
      </c>
      <c r="C6" s="2" t="s">
        <v>43</v>
      </c>
      <c r="D6" s="2" t="s">
        <v>46</v>
      </c>
      <c r="E6" s="2">
        <f>E4+0.3*E5</f>
        <v>8</v>
      </c>
      <c r="F6" s="2"/>
      <c r="G6" s="2"/>
      <c r="H6" s="2"/>
      <c r="M6" s="3" t="s">
        <v>0</v>
      </c>
      <c r="N6" s="7">
        <v>1</v>
      </c>
      <c r="O6" s="3">
        <v>0.3</v>
      </c>
      <c r="P6" s="3">
        <f>Hoja1!$B$9+O6*Hoja1!$B$10</f>
        <v>8.6</v>
      </c>
      <c r="Q6" s="7">
        <f>P6/Hoja1!$N$8</f>
        <v>1.075</v>
      </c>
    </row>
    <row r="7" spans="1:17" x14ac:dyDescent="0.25">
      <c r="A7" s="2" t="s">
        <v>8</v>
      </c>
      <c r="B7" s="2">
        <v>2</v>
      </c>
      <c r="C7" s="2"/>
      <c r="D7" s="2"/>
      <c r="E7" s="2"/>
      <c r="F7" s="2"/>
      <c r="G7" s="2"/>
      <c r="H7" s="2"/>
    </row>
    <row r="8" spans="1:17" x14ac:dyDescent="0.25">
      <c r="A8" s="2" t="s">
        <v>25</v>
      </c>
      <c r="B8" s="2"/>
      <c r="C8" s="2"/>
      <c r="D8" s="2"/>
      <c r="E8" s="2"/>
      <c r="F8" s="2"/>
      <c r="G8" s="2"/>
      <c r="H8" s="2"/>
      <c r="M8" s="3" t="s">
        <v>53</v>
      </c>
      <c r="N8" s="7">
        <v>8</v>
      </c>
    </row>
    <row r="9" spans="1:17" x14ac:dyDescent="0.25">
      <c r="A9" s="2" t="s">
        <v>7</v>
      </c>
      <c r="B9" s="2">
        <v>8</v>
      </c>
      <c r="C9" s="2" t="s">
        <v>44</v>
      </c>
      <c r="D9" s="2"/>
      <c r="E9" s="2"/>
      <c r="F9" s="2"/>
      <c r="G9" s="2"/>
      <c r="H9" s="2"/>
      <c r="M9" s="3" t="s">
        <v>55</v>
      </c>
      <c r="N9" s="7">
        <v>1.45</v>
      </c>
    </row>
    <row r="10" spans="1:17" x14ac:dyDescent="0.25">
      <c r="A10" s="2" t="s">
        <v>8</v>
      </c>
      <c r="B10" s="2">
        <v>2</v>
      </c>
      <c r="C10" s="2"/>
      <c r="D10" s="2"/>
      <c r="E10" s="2"/>
      <c r="F10" s="2"/>
      <c r="G10" s="2"/>
      <c r="H10" s="2"/>
      <c r="M10" s="3" t="s">
        <v>54</v>
      </c>
      <c r="N10" s="7">
        <v>1</v>
      </c>
    </row>
    <row r="11" spans="1:17" x14ac:dyDescent="0.25">
      <c r="A11" s="2"/>
      <c r="B11" s="2"/>
      <c r="C11" s="2"/>
      <c r="D11" s="2"/>
      <c r="E11" s="2"/>
      <c r="F11" s="2"/>
      <c r="G11" s="2"/>
      <c r="H11" s="2"/>
    </row>
    <row r="12" spans="1:17" x14ac:dyDescent="0.25">
      <c r="A12" s="2"/>
      <c r="B12" s="2"/>
      <c r="C12" s="2"/>
      <c r="D12" s="2"/>
      <c r="E12" s="2"/>
      <c r="F12" s="2"/>
      <c r="G12" s="2"/>
      <c r="H12" s="2"/>
    </row>
    <row r="13" spans="1:17" x14ac:dyDescent="0.25">
      <c r="A13" s="2" t="s">
        <v>10</v>
      </c>
      <c r="B13" s="2">
        <v>2</v>
      </c>
      <c r="C13" s="2"/>
      <c r="D13" s="2"/>
      <c r="E13" s="2"/>
      <c r="F13" s="2">
        <v>5</v>
      </c>
      <c r="G13" s="2" t="s">
        <v>39</v>
      </c>
      <c r="H13" s="2" t="s">
        <v>45</v>
      </c>
    </row>
    <row r="14" spans="1:17" x14ac:dyDescent="0.25">
      <c r="A14" s="2" t="s">
        <v>22</v>
      </c>
      <c r="B14" s="2">
        <v>0.8</v>
      </c>
      <c r="C14" s="2"/>
      <c r="D14" s="2"/>
      <c r="E14" s="2"/>
      <c r="F14" s="2">
        <v>1</v>
      </c>
      <c r="G14" s="2" t="s">
        <v>40</v>
      </c>
      <c r="H14" s="2"/>
    </row>
    <row r="15" spans="1:17" x14ac:dyDescent="0.25">
      <c r="A15" s="2"/>
      <c r="B15" s="2"/>
      <c r="C15" s="2"/>
      <c r="D15" s="2"/>
      <c r="E15" s="2"/>
      <c r="F15" s="2">
        <v>1.5</v>
      </c>
      <c r="G15" s="2" t="s">
        <v>41</v>
      </c>
      <c r="H15" s="2"/>
    </row>
    <row r="16" spans="1:17" x14ac:dyDescent="0.25">
      <c r="A16" s="2"/>
      <c r="B16" s="2"/>
      <c r="C16" s="2"/>
      <c r="D16" s="2"/>
      <c r="E16" s="2"/>
      <c r="F16" s="2">
        <f>SUM(F13:F15)</f>
        <v>7.5</v>
      </c>
      <c r="G16" s="2" t="s">
        <v>42</v>
      </c>
      <c r="H16" s="2"/>
    </row>
    <row r="17" spans="1:9" x14ac:dyDescent="0.25">
      <c r="A17" s="2"/>
      <c r="B17" s="2"/>
      <c r="C17" s="2"/>
      <c r="D17" s="2"/>
      <c r="E17" s="2"/>
      <c r="F17" s="2"/>
      <c r="G17" s="2"/>
      <c r="H17" s="2"/>
    </row>
    <row r="18" spans="1:9" x14ac:dyDescent="0.25">
      <c r="A18" s="2"/>
      <c r="B18" s="2"/>
      <c r="C18" s="2"/>
      <c r="D18" s="2"/>
      <c r="E18" s="2"/>
      <c r="F18" s="2">
        <v>24</v>
      </c>
      <c r="G18" s="2" t="s">
        <v>32</v>
      </c>
      <c r="H18" s="2"/>
    </row>
    <row r="19" spans="1:9" x14ac:dyDescent="0.25">
      <c r="A19" s="2"/>
      <c r="B19" s="2"/>
      <c r="C19" s="2"/>
      <c r="D19" s="2"/>
      <c r="E19" s="2"/>
      <c r="F19" s="2" t="s">
        <v>33</v>
      </c>
      <c r="G19" s="2"/>
      <c r="H19" s="2" t="s">
        <v>56</v>
      </c>
    </row>
    <row r="20" spans="1:9" x14ac:dyDescent="0.25">
      <c r="A20" s="2"/>
      <c r="B20" s="2"/>
      <c r="C20" s="2"/>
      <c r="D20" s="2"/>
      <c r="E20" s="2"/>
      <c r="F20" s="2">
        <f>0.6*0.3*6*25</f>
        <v>27</v>
      </c>
      <c r="G20" s="2" t="s">
        <v>34</v>
      </c>
      <c r="H20" s="1">
        <f>F20/$F$18</f>
        <v>1.125</v>
      </c>
      <c r="I20" s="2" t="s">
        <v>38</v>
      </c>
    </row>
    <row r="21" spans="1:9" x14ac:dyDescent="0.25">
      <c r="A21" s="2"/>
      <c r="B21" s="2"/>
      <c r="C21" s="2"/>
      <c r="D21" s="2"/>
      <c r="E21" s="2"/>
      <c r="F21" s="2" t="s">
        <v>35</v>
      </c>
      <c r="G21" s="2"/>
      <c r="H21" s="1"/>
    </row>
    <row r="22" spans="1:9" x14ac:dyDescent="0.25">
      <c r="A22" s="2"/>
      <c r="B22" s="2"/>
      <c r="C22" s="2"/>
      <c r="D22" s="2"/>
      <c r="E22" s="2"/>
      <c r="F22" s="2">
        <f>0.2*0.3*4*25</f>
        <v>6</v>
      </c>
      <c r="G22" s="2" t="s">
        <v>34</v>
      </c>
      <c r="H22" s="1">
        <f t="shared" ref="H22:H26" si="0">F22/$F$18</f>
        <v>0.25</v>
      </c>
      <c r="I22" s="2" t="s">
        <v>38</v>
      </c>
    </row>
    <row r="23" spans="1:9" x14ac:dyDescent="0.25">
      <c r="A23" s="2"/>
      <c r="B23" s="2"/>
      <c r="C23" s="2"/>
      <c r="D23" s="2"/>
      <c r="E23" s="2"/>
      <c r="F23" s="2" t="s">
        <v>36</v>
      </c>
      <c r="G23" s="2"/>
      <c r="H23" s="1"/>
    </row>
    <row r="24" spans="1:9" x14ac:dyDescent="0.25">
      <c r="A24" s="2"/>
      <c r="B24" s="2"/>
      <c r="C24" s="2"/>
      <c r="D24" s="2"/>
      <c r="E24" s="2"/>
      <c r="F24" s="2">
        <f>0.3*0.3*3*25</f>
        <v>6.75</v>
      </c>
      <c r="G24" s="2" t="s">
        <v>34</v>
      </c>
      <c r="H24" s="1">
        <f t="shared" si="0"/>
        <v>0.28125</v>
      </c>
      <c r="I24" s="2" t="s">
        <v>38</v>
      </c>
    </row>
    <row r="25" spans="1:9" x14ac:dyDescent="0.25">
      <c r="A25" s="2"/>
      <c r="B25" s="2"/>
      <c r="C25" s="2"/>
      <c r="D25" s="2"/>
      <c r="E25" s="2"/>
      <c r="F25" s="2" t="s">
        <v>37</v>
      </c>
      <c r="G25" s="2"/>
      <c r="H25" s="1"/>
    </row>
    <row r="26" spans="1:9" x14ac:dyDescent="0.25">
      <c r="A26" s="2" t="s">
        <v>20</v>
      </c>
      <c r="B26" s="2"/>
      <c r="C26" s="2"/>
      <c r="D26" s="2"/>
      <c r="E26" s="2"/>
      <c r="F26" s="2">
        <f>F20+F22+F24</f>
        <v>39.75</v>
      </c>
      <c r="G26" s="2" t="s">
        <v>34</v>
      </c>
      <c r="H26" s="1">
        <f t="shared" si="0"/>
        <v>1.65625</v>
      </c>
      <c r="I26" s="2" t="s">
        <v>38</v>
      </c>
    </row>
    <row r="27" spans="1:9" x14ac:dyDescent="0.25">
      <c r="A27" s="2"/>
      <c r="B27" s="2"/>
      <c r="C27" s="2"/>
      <c r="D27" s="2"/>
      <c r="E27" s="2"/>
      <c r="F27" s="2"/>
      <c r="G27" s="2"/>
      <c r="H27" s="2"/>
    </row>
    <row r="28" spans="1:9" x14ac:dyDescent="0.25">
      <c r="A28" s="2" t="s">
        <v>11</v>
      </c>
      <c r="B28" s="2">
        <v>696.39</v>
      </c>
      <c r="C28" s="2"/>
      <c r="D28" s="2"/>
      <c r="E28" s="2"/>
      <c r="F28" s="2"/>
      <c r="G28" s="2"/>
      <c r="H28" s="2"/>
    </row>
    <row r="29" spans="1:9" x14ac:dyDescent="0.25">
      <c r="A29" s="2"/>
      <c r="B29" s="2"/>
      <c r="C29" s="2"/>
      <c r="D29" s="2"/>
      <c r="E29" s="2"/>
      <c r="F29" s="2"/>
      <c r="G29" s="2"/>
      <c r="H29" s="2"/>
    </row>
    <row r="30" spans="1:9" x14ac:dyDescent="0.25">
      <c r="A30" s="2" t="s">
        <v>12</v>
      </c>
      <c r="B30" s="2"/>
      <c r="C30" s="2" t="s">
        <v>16</v>
      </c>
      <c r="D30" s="2" t="s">
        <v>17</v>
      </c>
      <c r="E30" s="2"/>
      <c r="F30" s="2"/>
      <c r="G30" s="2"/>
      <c r="H30" s="2"/>
    </row>
    <row r="31" spans="1:9" x14ac:dyDescent="0.25">
      <c r="A31" s="2" t="s">
        <v>13</v>
      </c>
      <c r="B31" s="2">
        <v>17720</v>
      </c>
      <c r="C31" s="1">
        <f>B31/$B$28</f>
        <v>25.445511853989863</v>
      </c>
      <c r="D31" s="1">
        <f>C31/5</f>
        <v>5.0891023707979723</v>
      </c>
      <c r="E31" s="2"/>
      <c r="F31" s="2"/>
      <c r="G31" s="2"/>
      <c r="H31" s="2"/>
    </row>
    <row r="32" spans="1:9" x14ac:dyDescent="0.25">
      <c r="A32" s="2" t="s">
        <v>14</v>
      </c>
      <c r="B32" s="2">
        <v>7992</v>
      </c>
      <c r="C32" s="1">
        <f>B32/$B$28</f>
        <v>11.476327919700168</v>
      </c>
      <c r="D32" s="1">
        <f>C32/5</f>
        <v>2.2952655839400338</v>
      </c>
      <c r="E32" s="2"/>
      <c r="F32" s="2"/>
      <c r="G32" s="2"/>
      <c r="H32" s="2"/>
    </row>
    <row r="33" spans="1:8" x14ac:dyDescent="0.25">
      <c r="A33" s="2" t="s">
        <v>15</v>
      </c>
      <c r="B33" s="2">
        <v>10516</v>
      </c>
      <c r="C33" s="1">
        <f>B33/$B$28</f>
        <v>15.100733784230101</v>
      </c>
      <c r="D33" s="1">
        <f>C33/5</f>
        <v>3.0201467568460201</v>
      </c>
      <c r="E33" s="2"/>
      <c r="F33" s="2"/>
      <c r="G33" s="2"/>
      <c r="H33" s="2"/>
    </row>
    <row r="34" spans="1:8" x14ac:dyDescent="0.25">
      <c r="A34" s="2"/>
      <c r="B34" s="2"/>
      <c r="C34" s="1">
        <f>SUM(C31:C33)</f>
        <v>52.022573557920133</v>
      </c>
      <c r="D34" s="1">
        <f>SUM(D31:D33)</f>
        <v>10.404514711584026</v>
      </c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 t="s">
        <v>26</v>
      </c>
      <c r="B38" s="2"/>
      <c r="C38" s="2"/>
      <c r="D38" s="2"/>
      <c r="E38" s="2"/>
      <c r="F38" s="2"/>
      <c r="G38" s="2"/>
      <c r="H38" s="2"/>
    </row>
    <row r="39" spans="1:8" x14ac:dyDescent="0.25">
      <c r="A39" s="2" t="s">
        <v>27</v>
      </c>
      <c r="B39" s="2">
        <v>2.5000000000000001E-2</v>
      </c>
      <c r="C39" s="2"/>
      <c r="D39" s="2"/>
      <c r="E39" s="2"/>
      <c r="F39" s="2"/>
      <c r="G39" s="2"/>
      <c r="H39" s="2"/>
    </row>
    <row r="40" spans="1:8" x14ac:dyDescent="0.25">
      <c r="A40" s="2" t="s">
        <v>28</v>
      </c>
      <c r="B40" s="2">
        <v>15</v>
      </c>
      <c r="C40" s="2"/>
      <c r="D40" s="2"/>
      <c r="E40" s="2"/>
      <c r="F40" s="2"/>
      <c r="G40" s="2"/>
      <c r="H40" s="2"/>
    </row>
    <row r="41" spans="1:8" x14ac:dyDescent="0.25">
      <c r="A41" s="2" t="s">
        <v>29</v>
      </c>
      <c r="B41" s="2">
        <v>2.7</v>
      </c>
      <c r="C41" s="2"/>
      <c r="D41" s="2"/>
      <c r="E41" s="2"/>
      <c r="F41" s="2"/>
      <c r="G41" s="2"/>
      <c r="H41" s="2"/>
    </row>
    <row r="42" spans="1:8" x14ac:dyDescent="0.25">
      <c r="A42" s="2" t="s">
        <v>30</v>
      </c>
      <c r="B42" s="2">
        <f>B40*B41</f>
        <v>40.5</v>
      </c>
      <c r="C42" s="2"/>
      <c r="D42" s="2"/>
      <c r="E42" s="2"/>
      <c r="F42" s="2"/>
      <c r="G42" s="2"/>
      <c r="H42" s="2"/>
    </row>
    <row r="43" spans="1:8" x14ac:dyDescent="0.25">
      <c r="A43" s="2" t="s">
        <v>31</v>
      </c>
      <c r="B43" s="2">
        <f>B42*B39</f>
        <v>1.0125</v>
      </c>
      <c r="C43" s="2"/>
      <c r="D43" s="2"/>
      <c r="E43" s="2"/>
      <c r="F43" s="2"/>
      <c r="G43" s="2"/>
      <c r="H4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shear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2017-11-08T21:03:15Z</dcterms:modified>
</cp:coreProperties>
</file>